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hidePivotFieldList="1" defaultThemeVersion="124226"/>
  <mc:AlternateContent xmlns:mc="http://schemas.openxmlformats.org/markup-compatibility/2006">
    <mc:Choice Requires="x15">
      <x15ac:absPath xmlns:x15ac="http://schemas.microsoft.com/office/spreadsheetml/2010/11/ac" url="F:\SAMRAT JAIN\CURRENT PROJECTS\5. NERPSIP Township Pkg-A &amp; C\Bidding Documents Package-C\"/>
    </mc:Choice>
  </mc:AlternateContent>
  <xr:revisionPtr revIDLastSave="0" documentId="13_ncr:81_{201ED005-BCC0-4081-BAB2-13B10F480351}" xr6:coauthVersionLast="36" xr6:coauthVersionMax="36" xr10:uidLastSave="{00000000-0000-0000-0000-000000000000}"/>
  <workbookProtection workbookPassword="CAB2" revisionsPassword="CAA6" lockStructure="1" lockRevision="1"/>
  <bookViews>
    <workbookView xWindow="0" yWindow="0" windowWidth="20490" windowHeight="7755" tabRatio="617" firstSheet="1" activeTab="1" xr2:uid="{00000000-000D-0000-FFFF-FFFF00000000}"/>
  </bookViews>
  <sheets>
    <sheet name="Basic" sheetId="1" state="hidden" r:id="rId1"/>
    <sheet name="Cover" sheetId="2" r:id="rId2"/>
    <sheet name="Instructions" sheetId="3" r:id="rId3"/>
    <sheet name="Names of Bidder" sheetId="4" r:id="rId4"/>
    <sheet name="Sch-1" sheetId="5" r:id="rId5"/>
    <sheet name="Sch-1(Disc)" sheetId="6" state="hidden" r:id="rId6"/>
    <sheet name="Sch-2" sheetId="7" r:id="rId7"/>
    <sheet name="Sch-5 Dis" sheetId="8" state="hidden" r:id="rId8"/>
    <sheet name="Sch-3" sheetId="9" r:id="rId9"/>
    <sheet name="Sch-3 After Discount" sheetId="10" r:id="rId10"/>
    <sheet name="Discount" sheetId="11" r:id="rId11"/>
    <sheet name="Octroi" sheetId="12" state="hidden" r:id="rId12"/>
    <sheet name="Entry Tax" sheetId="13" state="hidden" r:id="rId13"/>
    <sheet name="Other Taxes &amp; Duties" sheetId="14" state="hidden" r:id="rId14"/>
    <sheet name="Bid Form 2nd Envelope" sheetId="15" r:id="rId15"/>
    <sheet name="Q &amp; C" sheetId="16" state="hidden" r:id="rId16"/>
    <sheet name="N to W" sheetId="17" state="hidden" r:id="rId17"/>
    <sheet name="Sheet1" sheetId="18" state="hidden" r:id="rId18"/>
    <sheet name="Sheet2" sheetId="19" state="hidden" r:id="rId19"/>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'Sch-1'!$A$20:$P$238</definedName>
    <definedName name="_xlnm._FilterDatabase" localSheetId="5" hidden="1">'Sch-1(Disc)'!$A$20:$F$92</definedName>
    <definedName name="ab">#REF!</definedName>
    <definedName name="logo1">"Picture 7"</definedName>
    <definedName name="_xlnm.Print_Area" localSheetId="14">'Bid Form 2nd Envelope'!$A$1:$F$59</definedName>
    <definedName name="_xlnm.Print_Area" localSheetId="10">Discount!$A$2:$G$42</definedName>
    <definedName name="_xlnm.Print_Area" localSheetId="12">'Entry Tax'!$A$1:$E$16</definedName>
    <definedName name="_xlnm.Print_Area" localSheetId="2">Instructions!$A$1:$C$40</definedName>
    <definedName name="_xlnm.Print_Area" localSheetId="3">'Names of Bidder'!$B$1:$G$28</definedName>
    <definedName name="_xlnm.Print_Area" localSheetId="11">Octroi!$A$1:$E$16</definedName>
    <definedName name="_xlnm.Print_Area" localSheetId="13">'Other Taxes &amp; Duties'!$A$1:$F$16</definedName>
    <definedName name="_xlnm.Print_Area" localSheetId="15">'Q &amp; C'!$A$1:$F$38</definedName>
    <definedName name="_xlnm.Print_Area" localSheetId="4">'Sch-1'!$A$1:$P$245</definedName>
    <definedName name="_xlnm.Print_Area" localSheetId="5">'Sch-1(Disc)'!$A$1:$F$98</definedName>
    <definedName name="_xlnm.Print_Area" localSheetId="6">'Sch-2'!$A$1:$E$20</definedName>
    <definedName name="_xlnm.Print_Area" localSheetId="8">'Sch-3'!$A$1:$D$33</definedName>
    <definedName name="_xlnm.Print_Area" localSheetId="9">'Sch-3 After Discount'!$A$1:$D$33</definedName>
    <definedName name="_xlnm.Print_Area" localSheetId="7">'Sch-5 Dis'!$A$1:$E$44</definedName>
    <definedName name="_xlnm.Print_Titles" localSheetId="4">'Sch-1'!$17:$18</definedName>
    <definedName name="_xlnm.Print_Titles" localSheetId="5">'Sch-1(Disc)'!$14:$16</definedName>
    <definedName name="_xlnm.Print_Titles" localSheetId="6">'Sch-2'!$3:$13</definedName>
    <definedName name="_xlnm.Print_Titles" localSheetId="8">'Sch-3'!$3:$13</definedName>
    <definedName name="_xlnm.Print_Titles" localSheetId="9">'Sch-3 After Discount'!$3:$13</definedName>
    <definedName name="_xlnm.Print_Titles" localSheetId="7">'Sch-5 Dis'!$3:$13</definedName>
    <definedName name="_xlnm.Recorder">#REF!</definedName>
    <definedName name="TEST">#REF!</definedName>
    <definedName name="Z_01ACF2E1_8E61_4459_ABC1_B6C183DEED61_.wvu.PrintArea" localSheetId="14" hidden="1">'Bid Form 2nd Envelope'!$A$1:$F$61</definedName>
    <definedName name="Z_01ACF2E1_8E61_4459_ABC1_B6C183DEED61_.wvu.PrintArea" localSheetId="12" hidden="1">'Entry Tax'!$A$1:$E$16</definedName>
    <definedName name="Z_01ACF2E1_8E61_4459_ABC1_B6C183DEED61_.wvu.PrintArea" localSheetId="3" hidden="1">'Names of Bidder'!$B$1:$E$26</definedName>
    <definedName name="Z_01ACF2E1_8E61_4459_ABC1_B6C183DEED61_.wvu.PrintArea" localSheetId="11" hidden="1">Octroi!$A$1:$E$16</definedName>
    <definedName name="Z_01ACF2E1_8E61_4459_ABC1_B6C183DEED61_.wvu.PrintArea" localSheetId="13" hidden="1">'Other Taxes &amp; Duties'!$A$1:$F$16</definedName>
    <definedName name="Z_01ACF2E1_8E61_4459_ABC1_B6C183DEED61_.wvu.PrintArea" localSheetId="15" hidden="1">'Q &amp; C'!$A$1:$F$38</definedName>
    <definedName name="Z_01ACF2E1_8E61_4459_ABC1_B6C183DEED61_.wvu.PrintArea" localSheetId="4" hidden="1">'Sch-1'!$A$1:$P$246</definedName>
    <definedName name="Z_01ACF2E1_8E61_4459_ABC1_B6C183DEED61_.wvu.PrintArea" localSheetId="5" hidden="1">'Sch-1(Disc)'!$A$1:$F$99</definedName>
    <definedName name="Z_01ACF2E1_8E61_4459_ABC1_B6C183DEED61_.wvu.PrintArea" localSheetId="6" hidden="1">'Sch-2'!$A$1:$E$21</definedName>
    <definedName name="Z_01ACF2E1_8E61_4459_ABC1_B6C183DEED61_.wvu.PrintArea" localSheetId="8" hidden="1">'Sch-3'!$A$1:$D$34</definedName>
    <definedName name="Z_01ACF2E1_8E61_4459_ABC1_B6C183DEED61_.wvu.PrintArea" localSheetId="9" hidden="1">'Sch-3 After Discount'!$A$1:$D$34</definedName>
    <definedName name="Z_01ACF2E1_8E61_4459_ABC1_B6C183DEED61_.wvu.PrintArea" localSheetId="7" hidden="1">'Sch-5 Dis'!$A$1:$E$45</definedName>
    <definedName name="Z_01ACF2E1_8E61_4459_ABC1_B6C183DEED61_.wvu.PrintTitles" localSheetId="4" hidden="1">'Sch-1'!$14:$16</definedName>
    <definedName name="Z_01ACF2E1_8E61_4459_ABC1_B6C183DEED61_.wvu.PrintTitles" localSheetId="5" hidden="1">'Sch-1(Disc)'!$14:$16</definedName>
    <definedName name="Z_01ACF2E1_8E61_4459_ABC1_B6C183DEED61_.wvu.PrintTitles" localSheetId="6" hidden="1">'Sch-2'!$3:$13</definedName>
    <definedName name="Z_01ACF2E1_8E61_4459_ABC1_B6C183DEED61_.wvu.PrintTitles" localSheetId="8" hidden="1">'Sch-3'!$3:$13</definedName>
    <definedName name="Z_01ACF2E1_8E61_4459_ABC1_B6C183DEED61_.wvu.PrintTitles" localSheetId="9" hidden="1">'Sch-3 After Discount'!$3:$13</definedName>
    <definedName name="Z_01ACF2E1_8E61_4459_ABC1_B6C183DEED61_.wvu.PrintTitles" localSheetId="7" hidden="1">'Sch-5 Dis'!$3:$13</definedName>
    <definedName name="Z_091A6405_72DB_46E0_B81A_EC53A5C58396_.wvu.Cols" localSheetId="10" hidden="1">Discount!$J:$N</definedName>
    <definedName name="Z_091A6405_72DB_46E0_B81A_EC53A5C58396_.wvu.Cols" localSheetId="4" hidden="1">'Sch-1'!$T:$T</definedName>
    <definedName name="Z_091A6405_72DB_46E0_B81A_EC53A5C58396_.wvu.Cols" localSheetId="5" hidden="1">'Sch-1(Disc)'!$I:$I</definedName>
    <definedName name="Z_091A6405_72DB_46E0_B81A_EC53A5C58396_.wvu.Cols" localSheetId="6" hidden="1">'Sch-2'!$I:$P</definedName>
    <definedName name="Z_091A6405_72DB_46E0_B81A_EC53A5C58396_.wvu.Cols" localSheetId="7" hidden="1">'Sch-5 Dis'!$I:$P</definedName>
    <definedName name="Z_091A6405_72DB_46E0_B81A_EC53A5C58396_.wvu.FilterData" localSheetId="4" hidden="1">'Sch-1'!$A$20:$P$239</definedName>
    <definedName name="Z_091A6405_72DB_46E0_B81A_EC53A5C58396_.wvu.FilterData" localSheetId="5" hidden="1">'Sch-1(Disc)'!$A$20:$F$93</definedName>
    <definedName name="Z_091A6405_72DB_46E0_B81A_EC53A5C58396_.wvu.PrintArea" localSheetId="14" hidden="1">'Bid Form 2nd Envelope'!$A$1:$F$61</definedName>
    <definedName name="Z_091A6405_72DB_46E0_B81A_EC53A5C58396_.wvu.PrintArea" localSheetId="10" hidden="1">Discount!$A$2:$G$42</definedName>
    <definedName name="Z_091A6405_72DB_46E0_B81A_EC53A5C58396_.wvu.PrintArea" localSheetId="12" hidden="1">'Entry Tax'!$A$1:$E$16</definedName>
    <definedName name="Z_091A6405_72DB_46E0_B81A_EC53A5C58396_.wvu.PrintArea" localSheetId="2" hidden="1">Instructions!$A$1:$C$40</definedName>
    <definedName name="Z_091A6405_72DB_46E0_B81A_EC53A5C58396_.wvu.PrintArea" localSheetId="3" hidden="1">'Names of Bidder'!$B$1:$E$26</definedName>
    <definedName name="Z_091A6405_72DB_46E0_B81A_EC53A5C58396_.wvu.PrintArea" localSheetId="11" hidden="1">Octroi!$A$1:$E$16</definedName>
    <definedName name="Z_091A6405_72DB_46E0_B81A_EC53A5C58396_.wvu.PrintArea" localSheetId="13" hidden="1">'Other Taxes &amp; Duties'!$A$1:$F$16</definedName>
    <definedName name="Z_091A6405_72DB_46E0_B81A_EC53A5C58396_.wvu.PrintArea" localSheetId="15" hidden="1">'Q &amp; C'!$A$1:$F$38</definedName>
    <definedName name="Z_091A6405_72DB_46E0_B81A_EC53A5C58396_.wvu.PrintArea" localSheetId="4" hidden="1">'Sch-1'!$A$1:$P$245</definedName>
    <definedName name="Z_091A6405_72DB_46E0_B81A_EC53A5C58396_.wvu.PrintArea" localSheetId="5" hidden="1">'Sch-1(Disc)'!$A$1:$F$98</definedName>
    <definedName name="Z_091A6405_72DB_46E0_B81A_EC53A5C58396_.wvu.PrintArea" localSheetId="6" hidden="1">'Sch-2'!$A$1:$E$20</definedName>
    <definedName name="Z_091A6405_72DB_46E0_B81A_EC53A5C58396_.wvu.PrintArea" localSheetId="8" hidden="1">'Sch-3'!$A$1:$D$33</definedName>
    <definedName name="Z_091A6405_72DB_46E0_B81A_EC53A5C58396_.wvu.PrintArea" localSheetId="9" hidden="1">'Sch-3 After Discount'!$A$1:$D$33</definedName>
    <definedName name="Z_091A6405_72DB_46E0_B81A_EC53A5C58396_.wvu.PrintArea" localSheetId="7" hidden="1">'Sch-5 Dis'!$A$1:$E$44</definedName>
    <definedName name="Z_091A6405_72DB_46E0_B81A_EC53A5C58396_.wvu.PrintTitles" localSheetId="4" hidden="1">'Sch-1'!$14:$16</definedName>
    <definedName name="Z_091A6405_72DB_46E0_B81A_EC53A5C58396_.wvu.PrintTitles" localSheetId="5" hidden="1">'Sch-1(Disc)'!$14:$16</definedName>
    <definedName name="Z_091A6405_72DB_46E0_B81A_EC53A5C58396_.wvu.PrintTitles" localSheetId="6" hidden="1">'Sch-2'!$3:$13</definedName>
    <definedName name="Z_091A6405_72DB_46E0_B81A_EC53A5C58396_.wvu.PrintTitles" localSheetId="8" hidden="1">'Sch-3'!$3:$13</definedName>
    <definedName name="Z_091A6405_72DB_46E0_B81A_EC53A5C58396_.wvu.PrintTitles" localSheetId="9" hidden="1">'Sch-3 After Discount'!$3:$13</definedName>
    <definedName name="Z_091A6405_72DB_46E0_B81A_EC53A5C58396_.wvu.PrintTitles" localSheetId="7" hidden="1">'Sch-5 Dis'!$3:$13</definedName>
    <definedName name="Z_091A6405_72DB_46E0_B81A_EC53A5C58396_.wvu.Rows" localSheetId="1" hidden="1">Cover!$7:$7</definedName>
    <definedName name="Z_091A6405_72DB_46E0_B81A_EC53A5C58396_.wvu.Rows" localSheetId="10" hidden="1">Discount!$29:$30</definedName>
    <definedName name="Z_14D7F02E_BCCA_4517_ABC7_537FF4AEB67A_.wvu.Cols" localSheetId="6" hidden="1">'Sch-2'!$I:$P</definedName>
    <definedName name="Z_14D7F02E_BCCA_4517_ABC7_537FF4AEB67A_.wvu.Cols" localSheetId="7" hidden="1">'Sch-5 Dis'!$I:$P</definedName>
    <definedName name="Z_14D7F02E_BCCA_4517_ABC7_537FF4AEB67A_.wvu.FilterData" localSheetId="4" hidden="1">'Sch-1'!$A$20:$P$240</definedName>
    <definedName name="Z_14D7F02E_BCCA_4517_ABC7_537FF4AEB67A_.wvu.FilterData" localSheetId="5" hidden="1">'Sch-1(Disc)'!$A$20:$F$94</definedName>
    <definedName name="Z_14D7F02E_BCCA_4517_ABC7_537FF4AEB67A_.wvu.PrintArea" localSheetId="14" hidden="1">'Bid Form 2nd Envelope'!$A$1:$F$61</definedName>
    <definedName name="Z_14D7F02E_BCCA_4517_ABC7_537FF4AEB67A_.wvu.PrintArea" localSheetId="2" hidden="1">Instructions!$A$1:$C$40</definedName>
    <definedName name="Z_14D7F02E_BCCA_4517_ABC7_537FF4AEB67A_.wvu.PrintArea" localSheetId="3" hidden="1">'Names of Bidder'!$B$1:$E$26</definedName>
    <definedName name="Z_14D7F02E_BCCA_4517_ABC7_537FF4AEB67A_.wvu.PrintArea" localSheetId="15" hidden="1">'Q &amp; C'!$A$1:$F$38</definedName>
    <definedName name="Z_14D7F02E_BCCA_4517_ABC7_537FF4AEB67A_.wvu.PrintArea" localSheetId="4" hidden="1">'Sch-1'!$A$1:$P$246</definedName>
    <definedName name="Z_14D7F02E_BCCA_4517_ABC7_537FF4AEB67A_.wvu.PrintArea" localSheetId="5" hidden="1">'Sch-1(Disc)'!$A$1:$F$99</definedName>
    <definedName name="Z_14D7F02E_BCCA_4517_ABC7_537FF4AEB67A_.wvu.PrintArea" localSheetId="6" hidden="1">'Sch-2'!$A$1:$E$20</definedName>
    <definedName name="Z_14D7F02E_BCCA_4517_ABC7_537FF4AEB67A_.wvu.PrintArea" localSheetId="8" hidden="1">'Sch-3'!$A$1:$D$33</definedName>
    <definedName name="Z_14D7F02E_BCCA_4517_ABC7_537FF4AEB67A_.wvu.PrintArea" localSheetId="9" hidden="1">'Sch-3 After Discount'!$A$1:$D$33</definedName>
    <definedName name="Z_14D7F02E_BCCA_4517_ABC7_537FF4AEB67A_.wvu.PrintArea" localSheetId="7" hidden="1">'Sch-5 Dis'!$A$1:$E$44</definedName>
    <definedName name="Z_14D7F02E_BCCA_4517_ABC7_537FF4AEB67A_.wvu.PrintTitles" localSheetId="4" hidden="1">'Sch-1'!$14:$16</definedName>
    <definedName name="Z_14D7F02E_BCCA_4517_ABC7_537FF4AEB67A_.wvu.PrintTitles" localSheetId="5" hidden="1">'Sch-1(Disc)'!$14:$16</definedName>
    <definedName name="Z_14D7F02E_BCCA_4517_ABC7_537FF4AEB67A_.wvu.PrintTitles" localSheetId="6" hidden="1">'Sch-2'!$3:$13</definedName>
    <definedName name="Z_14D7F02E_BCCA_4517_ABC7_537FF4AEB67A_.wvu.PrintTitles" localSheetId="8" hidden="1">'Sch-3'!$3:$13</definedName>
    <definedName name="Z_14D7F02E_BCCA_4517_ABC7_537FF4AEB67A_.wvu.PrintTitles" localSheetId="9" hidden="1">'Sch-3 After Discount'!$3:$13</definedName>
    <definedName name="Z_14D7F02E_BCCA_4517_ABC7_537FF4AEB67A_.wvu.PrintTitles" localSheetId="7" hidden="1">'Sch-5 Dis'!$3:$13</definedName>
    <definedName name="Z_1F4837C2_36FF_4422_95DC_EAAD1B4FAC2F_.wvu.Cols" localSheetId="14" hidden="1">'Bid Form 2nd Envelope'!$Y:$AM</definedName>
    <definedName name="Z_1F4837C2_36FF_4422_95DC_EAAD1B4FAC2F_.wvu.Cols" localSheetId="10" hidden="1">Discount!$I:$O</definedName>
    <definedName name="Z_1F4837C2_36FF_4422_95DC_EAAD1B4FAC2F_.wvu.Cols" localSheetId="3" hidden="1">'Names of Bidder'!$L:$L</definedName>
    <definedName name="Z_1F4837C2_36FF_4422_95DC_EAAD1B4FAC2F_.wvu.Cols" localSheetId="4" hidden="1">'Sch-1'!$AB:$AL</definedName>
    <definedName name="Z_1F4837C2_36FF_4422_95DC_EAAD1B4FAC2F_.wvu.Cols" localSheetId="5" hidden="1">'Sch-1(Disc)'!$I:$I,'Sch-1(Disc)'!$P:$Z</definedName>
    <definedName name="Z_1F4837C2_36FF_4422_95DC_EAAD1B4FAC2F_.wvu.Cols" localSheetId="6" hidden="1">'Sch-2'!$I:$P</definedName>
    <definedName name="Z_1F4837C2_36FF_4422_95DC_EAAD1B4FAC2F_.wvu.Cols" localSheetId="7" hidden="1">'Sch-5 Dis'!$I:$P</definedName>
    <definedName name="Z_1F4837C2_36FF_4422_95DC_EAAD1B4FAC2F_.wvu.FilterData" localSheetId="4" hidden="1">'Sch-1'!$A$20:$P$238</definedName>
    <definedName name="Z_1F4837C2_36FF_4422_95DC_EAAD1B4FAC2F_.wvu.FilterData" localSheetId="5" hidden="1">'Sch-1(Disc)'!$A$20:$F$92</definedName>
    <definedName name="Z_1F4837C2_36FF_4422_95DC_EAAD1B4FAC2F_.wvu.PrintArea" localSheetId="14" hidden="1">'Bid Form 2nd Envelope'!$A$1:$F$59</definedName>
    <definedName name="Z_1F4837C2_36FF_4422_95DC_EAAD1B4FAC2F_.wvu.PrintArea" localSheetId="10" hidden="1">Discount!$A$2:$G$42</definedName>
    <definedName name="Z_1F4837C2_36FF_4422_95DC_EAAD1B4FAC2F_.wvu.PrintArea" localSheetId="12" hidden="1">'Entry Tax'!$A$1:$E$16</definedName>
    <definedName name="Z_1F4837C2_36FF_4422_95DC_EAAD1B4FAC2F_.wvu.PrintArea" localSheetId="2" hidden="1">Instructions!$A$1:$C$40</definedName>
    <definedName name="Z_1F4837C2_36FF_4422_95DC_EAAD1B4FAC2F_.wvu.PrintArea" localSheetId="3" hidden="1">'Names of Bidder'!$B$1:$G$28</definedName>
    <definedName name="Z_1F4837C2_36FF_4422_95DC_EAAD1B4FAC2F_.wvu.PrintArea" localSheetId="11" hidden="1">Octroi!$A$1:$E$16</definedName>
    <definedName name="Z_1F4837C2_36FF_4422_95DC_EAAD1B4FAC2F_.wvu.PrintArea" localSheetId="13" hidden="1">'Other Taxes &amp; Duties'!$A$1:$F$16</definedName>
    <definedName name="Z_1F4837C2_36FF_4422_95DC_EAAD1B4FAC2F_.wvu.PrintArea" localSheetId="15" hidden="1">'Q &amp; C'!$A$1:$F$38</definedName>
    <definedName name="Z_1F4837C2_36FF_4422_95DC_EAAD1B4FAC2F_.wvu.PrintArea" localSheetId="4" hidden="1">'Sch-1'!$A$1:$P$245</definedName>
    <definedName name="Z_1F4837C2_36FF_4422_95DC_EAAD1B4FAC2F_.wvu.PrintArea" localSheetId="5" hidden="1">'Sch-1(Disc)'!$A$1:$F$98</definedName>
    <definedName name="Z_1F4837C2_36FF_4422_95DC_EAAD1B4FAC2F_.wvu.PrintArea" localSheetId="6" hidden="1">'Sch-2'!$A$1:$E$20</definedName>
    <definedName name="Z_1F4837C2_36FF_4422_95DC_EAAD1B4FAC2F_.wvu.PrintArea" localSheetId="8" hidden="1">'Sch-3'!$A$1:$D$33</definedName>
    <definedName name="Z_1F4837C2_36FF_4422_95DC_EAAD1B4FAC2F_.wvu.PrintArea" localSheetId="9" hidden="1">'Sch-3 After Discount'!$A$1:$D$33</definedName>
    <definedName name="Z_1F4837C2_36FF_4422_95DC_EAAD1B4FAC2F_.wvu.PrintArea" localSheetId="7" hidden="1">'Sch-5 Dis'!$A$1:$E$44</definedName>
    <definedName name="Z_1F4837C2_36FF_4422_95DC_EAAD1B4FAC2F_.wvu.PrintTitles" localSheetId="4" hidden="1">'Sch-1'!$14:$16</definedName>
    <definedName name="Z_1F4837C2_36FF_4422_95DC_EAAD1B4FAC2F_.wvu.PrintTitles" localSheetId="5" hidden="1">'Sch-1(Disc)'!$14:$16</definedName>
    <definedName name="Z_1F4837C2_36FF_4422_95DC_EAAD1B4FAC2F_.wvu.PrintTitles" localSheetId="6" hidden="1">'Sch-2'!$3:$13</definedName>
    <definedName name="Z_1F4837C2_36FF_4422_95DC_EAAD1B4FAC2F_.wvu.PrintTitles" localSheetId="8" hidden="1">'Sch-3'!$3:$13</definedName>
    <definedName name="Z_1F4837C2_36FF_4422_95DC_EAAD1B4FAC2F_.wvu.PrintTitles" localSheetId="9" hidden="1">'Sch-3 After Discount'!$3:$13</definedName>
    <definedName name="Z_1F4837C2_36FF_4422_95DC_EAAD1B4FAC2F_.wvu.PrintTitles" localSheetId="7" hidden="1">'Sch-5 Dis'!$3:$13</definedName>
    <definedName name="Z_1F4837C2_36FF_4422_95DC_EAAD1B4FAC2F_.wvu.Rows" localSheetId="1" hidden="1">Cover!$7:$7</definedName>
    <definedName name="Z_1F4837C2_36FF_4422_95DC_EAAD1B4FAC2F_.wvu.Rows" localSheetId="10" hidden="1">Discount!$17:$30</definedName>
    <definedName name="Z_1F4837C2_36FF_4422_95DC_EAAD1B4FAC2F_.wvu.Rows" localSheetId="2" hidden="1">Instructions!$36:$37</definedName>
    <definedName name="Z_1F4837C2_36FF_4422_95DC_EAAD1B4FAC2F_.wvu.Rows" localSheetId="8" hidden="1">'Sch-3'!$17:$28</definedName>
    <definedName name="Z_1F4837C2_36FF_4422_95DC_EAAD1B4FAC2F_.wvu.Rows" localSheetId="9" hidden="1">'Sch-3 After Discount'!$17:$28</definedName>
    <definedName name="Z_25F14B1D_FADD_4C44_AA48_5D402D65337D_.wvu.Cols" localSheetId="14" hidden="1">'Bid Form 2nd Envelope'!$Y:$AN</definedName>
    <definedName name="Z_25F14B1D_FADD_4C44_AA48_5D402D65337D_.wvu.Cols" localSheetId="10" hidden="1">Discount!$I:$N</definedName>
    <definedName name="Z_25F14B1D_FADD_4C44_AA48_5D402D65337D_.wvu.Cols" localSheetId="3" hidden="1">'Names of Bidder'!$L:$L</definedName>
    <definedName name="Z_25F14B1D_FADD_4C44_AA48_5D402D65337D_.wvu.Cols" localSheetId="4" hidden="1">'Sch-1'!$Q:$W,'Sch-1'!$AB:$AL</definedName>
    <definedName name="Z_25F14B1D_FADD_4C44_AA48_5D402D65337D_.wvu.Cols" localSheetId="5" hidden="1">'Sch-1(Disc)'!$I:$I,'Sch-1(Disc)'!$P:$Z</definedName>
    <definedName name="Z_25F14B1D_FADD_4C44_AA48_5D402D65337D_.wvu.Cols" localSheetId="6" hidden="1">'Sch-2'!$I:$P</definedName>
    <definedName name="Z_25F14B1D_FADD_4C44_AA48_5D402D65337D_.wvu.Cols" localSheetId="7" hidden="1">'Sch-5 Dis'!$I:$P</definedName>
    <definedName name="Z_25F14B1D_FADD_4C44_AA48_5D402D65337D_.wvu.FilterData" localSheetId="4" hidden="1">'Sch-1'!$A$20:$P$238</definedName>
    <definedName name="Z_25F14B1D_FADD_4C44_AA48_5D402D65337D_.wvu.FilterData" localSheetId="5" hidden="1">'Sch-1(Disc)'!$A$20:$F$92</definedName>
    <definedName name="Z_25F14B1D_FADD_4C44_AA48_5D402D65337D_.wvu.PrintArea" localSheetId="14" hidden="1">'Bid Form 2nd Envelope'!$A$1:$F$59</definedName>
    <definedName name="Z_25F14B1D_FADD_4C44_AA48_5D402D65337D_.wvu.PrintArea" localSheetId="10" hidden="1">Discount!$A$2:$G$42</definedName>
    <definedName name="Z_25F14B1D_FADD_4C44_AA48_5D402D65337D_.wvu.PrintArea" localSheetId="12" hidden="1">'Entry Tax'!$A$1:$E$16</definedName>
    <definedName name="Z_25F14B1D_FADD_4C44_AA48_5D402D65337D_.wvu.PrintArea" localSheetId="2" hidden="1">Instructions!$A$1:$C$40</definedName>
    <definedName name="Z_25F14B1D_FADD_4C44_AA48_5D402D65337D_.wvu.PrintArea" localSheetId="3" hidden="1">'Names of Bidder'!$B$1:$G$28</definedName>
    <definedName name="Z_25F14B1D_FADD_4C44_AA48_5D402D65337D_.wvu.PrintArea" localSheetId="11" hidden="1">Octroi!$A$1:$E$16</definedName>
    <definedName name="Z_25F14B1D_FADD_4C44_AA48_5D402D65337D_.wvu.PrintArea" localSheetId="13" hidden="1">'Other Taxes &amp; Duties'!$A$1:$F$16</definedName>
    <definedName name="Z_25F14B1D_FADD_4C44_AA48_5D402D65337D_.wvu.PrintArea" localSheetId="15" hidden="1">'Q &amp; C'!$A$1:$F$38</definedName>
    <definedName name="Z_25F14B1D_FADD_4C44_AA48_5D402D65337D_.wvu.PrintArea" localSheetId="4" hidden="1">'Sch-1'!$A$1:$P$245</definedName>
    <definedName name="Z_25F14B1D_FADD_4C44_AA48_5D402D65337D_.wvu.PrintArea" localSheetId="5" hidden="1">'Sch-1(Disc)'!$A$1:$F$98</definedName>
    <definedName name="Z_25F14B1D_FADD_4C44_AA48_5D402D65337D_.wvu.PrintArea" localSheetId="6" hidden="1">'Sch-2'!$A$1:$E$20</definedName>
    <definedName name="Z_25F14B1D_FADD_4C44_AA48_5D402D65337D_.wvu.PrintArea" localSheetId="8" hidden="1">'Sch-3'!$A$1:$D$33</definedName>
    <definedName name="Z_25F14B1D_FADD_4C44_AA48_5D402D65337D_.wvu.PrintArea" localSheetId="9" hidden="1">'Sch-3 After Discount'!$A$1:$D$33</definedName>
    <definedName name="Z_25F14B1D_FADD_4C44_AA48_5D402D65337D_.wvu.PrintArea" localSheetId="7" hidden="1">'Sch-5 Dis'!$A$1:$E$44</definedName>
    <definedName name="Z_25F14B1D_FADD_4C44_AA48_5D402D65337D_.wvu.PrintTitles" localSheetId="4" hidden="1">'Sch-1'!$17:$18</definedName>
    <definedName name="Z_25F14B1D_FADD_4C44_AA48_5D402D65337D_.wvu.PrintTitles" localSheetId="5" hidden="1">'Sch-1(Disc)'!$14:$16</definedName>
    <definedName name="Z_25F14B1D_FADD_4C44_AA48_5D402D65337D_.wvu.PrintTitles" localSheetId="6" hidden="1">'Sch-2'!$3:$13</definedName>
    <definedName name="Z_25F14B1D_FADD_4C44_AA48_5D402D65337D_.wvu.PrintTitles" localSheetId="8" hidden="1">'Sch-3'!$3:$13</definedName>
    <definedName name="Z_25F14B1D_FADD_4C44_AA48_5D402D65337D_.wvu.PrintTitles" localSheetId="9" hidden="1">'Sch-3 After Discount'!$3:$13</definedName>
    <definedName name="Z_25F14B1D_FADD_4C44_AA48_5D402D65337D_.wvu.PrintTitles" localSheetId="7" hidden="1">'Sch-5 Dis'!$3:$13</definedName>
    <definedName name="Z_25F14B1D_FADD_4C44_AA48_5D402D65337D_.wvu.Rows" localSheetId="1" hidden="1">Cover!$7:$7</definedName>
    <definedName name="Z_25F14B1D_FADD_4C44_AA48_5D402D65337D_.wvu.Rows" localSheetId="10" hidden="1">Discount!$17:$30,Discount!$32:$32</definedName>
    <definedName name="Z_25F14B1D_FADD_4C44_AA48_5D402D65337D_.wvu.Rows" localSheetId="2" hidden="1">Instructions!$36:$37</definedName>
    <definedName name="Z_25F14B1D_FADD_4C44_AA48_5D402D65337D_.wvu.Rows" localSheetId="4" hidden="1">'Sch-1'!$2:$2,'Sch-1'!$12:$12,'Sch-1'!$14:$15,'Sch-1'!#REF!</definedName>
    <definedName name="Z_25F14B1D_FADD_4C44_AA48_5D402D65337D_.wvu.Rows" localSheetId="5" hidden="1">'Sch-1(Disc)'!$68:$91</definedName>
    <definedName name="Z_25F14B1D_FADD_4C44_AA48_5D402D65337D_.wvu.Rows" localSheetId="8" hidden="1">'Sch-3'!$17:$28</definedName>
    <definedName name="Z_25F14B1D_FADD_4C44_AA48_5D402D65337D_.wvu.Rows" localSheetId="9" hidden="1">'Sch-3 After Discount'!$17:$28</definedName>
    <definedName name="Z_27A45B7A_04F2_4516_B80B_5ED0825D4ED3_.wvu.Cols" localSheetId="10" hidden="1">Discount!$I:$O</definedName>
    <definedName name="Z_27A45B7A_04F2_4516_B80B_5ED0825D4ED3_.wvu.Cols" localSheetId="3" hidden="1">'Names of Bidder'!$L:$L</definedName>
    <definedName name="Z_27A45B7A_04F2_4516_B80B_5ED0825D4ED3_.wvu.Cols" localSheetId="4" hidden="1">'Sch-1'!$S:$V</definedName>
    <definedName name="Z_27A45B7A_04F2_4516_B80B_5ED0825D4ED3_.wvu.Cols" localSheetId="5" hidden="1">'Sch-1(Disc)'!$H:$J</definedName>
    <definedName name="Z_27A45B7A_04F2_4516_B80B_5ED0825D4ED3_.wvu.Cols" localSheetId="6" hidden="1">'Sch-2'!$I:$P</definedName>
    <definedName name="Z_27A45B7A_04F2_4516_B80B_5ED0825D4ED3_.wvu.Cols" localSheetId="7" hidden="1">'Sch-5 Dis'!$I:$P</definedName>
    <definedName name="Z_27A45B7A_04F2_4516_B80B_5ED0825D4ED3_.wvu.FilterData" localSheetId="4" hidden="1">'Sch-1'!$A$20:$P$238</definedName>
    <definedName name="Z_27A45B7A_04F2_4516_B80B_5ED0825D4ED3_.wvu.FilterData" localSheetId="5" hidden="1">'Sch-1(Disc)'!$A$20:$F$92</definedName>
    <definedName name="Z_27A45B7A_04F2_4516_B80B_5ED0825D4ED3_.wvu.PrintArea" localSheetId="14" hidden="1">'Bid Form 2nd Envelope'!$A$1:$F$61</definedName>
    <definedName name="Z_27A45B7A_04F2_4516_B80B_5ED0825D4ED3_.wvu.PrintArea" localSheetId="10" hidden="1">Discount!$A$2:$G$42</definedName>
    <definedName name="Z_27A45B7A_04F2_4516_B80B_5ED0825D4ED3_.wvu.PrintArea" localSheetId="12" hidden="1">'Entry Tax'!$A$1:$E$16</definedName>
    <definedName name="Z_27A45B7A_04F2_4516_B80B_5ED0825D4ED3_.wvu.PrintArea" localSheetId="2" hidden="1">Instructions!$A$1:$C$40</definedName>
    <definedName name="Z_27A45B7A_04F2_4516_B80B_5ED0825D4ED3_.wvu.PrintArea" localSheetId="3" hidden="1">'Names of Bidder'!$B$1:$E$26</definedName>
    <definedName name="Z_27A45B7A_04F2_4516_B80B_5ED0825D4ED3_.wvu.PrintArea" localSheetId="11" hidden="1">Octroi!$A$1:$E$16</definedName>
    <definedName name="Z_27A45B7A_04F2_4516_B80B_5ED0825D4ED3_.wvu.PrintArea" localSheetId="13" hidden="1">'Other Taxes &amp; Duties'!$A$1:$F$16</definedName>
    <definedName name="Z_27A45B7A_04F2_4516_B80B_5ED0825D4ED3_.wvu.PrintArea" localSheetId="15" hidden="1">'Q &amp; C'!$A$1:$F$38</definedName>
    <definedName name="Z_27A45B7A_04F2_4516_B80B_5ED0825D4ED3_.wvu.PrintArea" localSheetId="4" hidden="1">'Sch-1'!$A$1:$P$245</definedName>
    <definedName name="Z_27A45B7A_04F2_4516_B80B_5ED0825D4ED3_.wvu.PrintArea" localSheetId="5" hidden="1">'Sch-1(Disc)'!$A$1:$F$98</definedName>
    <definedName name="Z_27A45B7A_04F2_4516_B80B_5ED0825D4ED3_.wvu.PrintArea" localSheetId="6" hidden="1">'Sch-2'!$A$1:$E$20</definedName>
    <definedName name="Z_27A45B7A_04F2_4516_B80B_5ED0825D4ED3_.wvu.PrintArea" localSheetId="8" hidden="1">'Sch-3'!$A$1:$D$33</definedName>
    <definedName name="Z_27A45B7A_04F2_4516_B80B_5ED0825D4ED3_.wvu.PrintArea" localSheetId="9" hidden="1">'Sch-3 After Discount'!$A$1:$D$33</definedName>
    <definedName name="Z_27A45B7A_04F2_4516_B80B_5ED0825D4ED3_.wvu.PrintArea" localSheetId="7" hidden="1">'Sch-5 Dis'!$A$1:$E$44</definedName>
    <definedName name="Z_27A45B7A_04F2_4516_B80B_5ED0825D4ED3_.wvu.PrintTitles" localSheetId="4" hidden="1">'Sch-1'!$14:$16</definedName>
    <definedName name="Z_27A45B7A_04F2_4516_B80B_5ED0825D4ED3_.wvu.PrintTitles" localSheetId="5" hidden="1">'Sch-1(Disc)'!$14:$16</definedName>
    <definedName name="Z_27A45B7A_04F2_4516_B80B_5ED0825D4ED3_.wvu.PrintTitles" localSheetId="6" hidden="1">'Sch-2'!$3:$13</definedName>
    <definedName name="Z_27A45B7A_04F2_4516_B80B_5ED0825D4ED3_.wvu.PrintTitles" localSheetId="8" hidden="1">'Sch-3'!$3:$13</definedName>
    <definedName name="Z_27A45B7A_04F2_4516_B80B_5ED0825D4ED3_.wvu.PrintTitles" localSheetId="9" hidden="1">'Sch-3 After Discount'!$3:$13</definedName>
    <definedName name="Z_27A45B7A_04F2_4516_B80B_5ED0825D4ED3_.wvu.PrintTitles" localSheetId="7" hidden="1">'Sch-5 Dis'!$3:$13</definedName>
    <definedName name="Z_27A45B7A_04F2_4516_B80B_5ED0825D4ED3_.wvu.Rows" localSheetId="1" hidden="1">Cover!$7:$7</definedName>
    <definedName name="Z_27A45B7A_04F2_4516_B80B_5ED0825D4ED3_.wvu.Rows" localSheetId="10" hidden="1">Discount!$29:$30</definedName>
    <definedName name="Z_27A45B7A_04F2_4516_B80B_5ED0825D4ED3_.wvu.Rows" localSheetId="4" hidden="1">'Sch-1'!#REF!</definedName>
    <definedName name="Z_27A45B7A_04F2_4516_B80B_5ED0825D4ED3_.wvu.Rows" localSheetId="5" hidden="1">'Sch-1(Disc)'!#REF!</definedName>
    <definedName name="Z_2D068FA3_47E3_4516_81A6_894AA90F7864_.wvu.Cols" localSheetId="14" hidden="1">'Bid Form 2nd Envelope'!$Y:$AN</definedName>
    <definedName name="Z_2D068FA3_47E3_4516_81A6_894AA90F7864_.wvu.Cols" localSheetId="10" hidden="1">Discount!$I:$N</definedName>
    <definedName name="Z_2D068FA3_47E3_4516_81A6_894AA90F7864_.wvu.Cols" localSheetId="3" hidden="1">'Names of Bidder'!$L:$L</definedName>
    <definedName name="Z_2D068FA3_47E3_4516_81A6_894AA90F7864_.wvu.Cols" localSheetId="4" hidden="1">'Sch-1'!$Q:$W,'Sch-1'!$AB:$AL</definedName>
    <definedName name="Z_2D068FA3_47E3_4516_81A6_894AA90F7864_.wvu.Cols" localSheetId="5" hidden="1">'Sch-1(Disc)'!$I:$I,'Sch-1(Disc)'!$P:$Z</definedName>
    <definedName name="Z_2D068FA3_47E3_4516_81A6_894AA90F7864_.wvu.Cols" localSheetId="6" hidden="1">'Sch-2'!$I:$P</definedName>
    <definedName name="Z_2D068FA3_47E3_4516_81A6_894AA90F7864_.wvu.Cols" localSheetId="7" hidden="1">'Sch-5 Dis'!$I:$P</definedName>
    <definedName name="Z_2D068FA3_47E3_4516_81A6_894AA90F7864_.wvu.FilterData" localSheetId="4" hidden="1">'Sch-1'!$A$20:$P$238</definedName>
    <definedName name="Z_2D068FA3_47E3_4516_81A6_894AA90F7864_.wvu.FilterData" localSheetId="5" hidden="1">'Sch-1(Disc)'!$A$20:$F$92</definedName>
    <definedName name="Z_2D068FA3_47E3_4516_81A6_894AA90F7864_.wvu.PrintArea" localSheetId="14" hidden="1">'Bid Form 2nd Envelope'!$A$1:$F$59</definedName>
    <definedName name="Z_2D068FA3_47E3_4516_81A6_894AA90F7864_.wvu.PrintArea" localSheetId="10" hidden="1">Discount!$A$2:$G$42</definedName>
    <definedName name="Z_2D068FA3_47E3_4516_81A6_894AA90F7864_.wvu.PrintArea" localSheetId="12" hidden="1">'Entry Tax'!$A$1:$E$16</definedName>
    <definedName name="Z_2D068FA3_47E3_4516_81A6_894AA90F7864_.wvu.PrintArea" localSheetId="2" hidden="1">Instructions!$A$1:$C$40</definedName>
    <definedName name="Z_2D068FA3_47E3_4516_81A6_894AA90F7864_.wvu.PrintArea" localSheetId="3" hidden="1">'Names of Bidder'!$B$1:$G$28</definedName>
    <definedName name="Z_2D068FA3_47E3_4516_81A6_894AA90F7864_.wvu.PrintArea" localSheetId="11" hidden="1">Octroi!$A$1:$E$16</definedName>
    <definedName name="Z_2D068FA3_47E3_4516_81A6_894AA90F7864_.wvu.PrintArea" localSheetId="13" hidden="1">'Other Taxes &amp; Duties'!$A$1:$F$16</definedName>
    <definedName name="Z_2D068FA3_47E3_4516_81A6_894AA90F7864_.wvu.PrintArea" localSheetId="15" hidden="1">'Q &amp; C'!$A$1:$F$38</definedName>
    <definedName name="Z_2D068FA3_47E3_4516_81A6_894AA90F7864_.wvu.PrintArea" localSheetId="4" hidden="1">'Sch-1'!$A$1:$P$245</definedName>
    <definedName name="Z_2D068FA3_47E3_4516_81A6_894AA90F7864_.wvu.PrintArea" localSheetId="5" hidden="1">'Sch-1(Disc)'!$A$1:$F$98</definedName>
    <definedName name="Z_2D068FA3_47E3_4516_81A6_894AA90F7864_.wvu.PrintArea" localSheetId="6" hidden="1">'Sch-2'!$A$1:$E$20</definedName>
    <definedName name="Z_2D068FA3_47E3_4516_81A6_894AA90F7864_.wvu.PrintArea" localSheetId="8" hidden="1">'Sch-3'!$A$1:$D$33</definedName>
    <definedName name="Z_2D068FA3_47E3_4516_81A6_894AA90F7864_.wvu.PrintArea" localSheetId="9" hidden="1">'Sch-3 After Discount'!$A$1:$D$33</definedName>
    <definedName name="Z_2D068FA3_47E3_4516_81A6_894AA90F7864_.wvu.PrintArea" localSheetId="7" hidden="1">'Sch-5 Dis'!$A$1:$E$44</definedName>
    <definedName name="Z_2D068FA3_47E3_4516_81A6_894AA90F7864_.wvu.PrintTitles" localSheetId="4" hidden="1">'Sch-1'!$17:$18</definedName>
    <definedName name="Z_2D068FA3_47E3_4516_81A6_894AA90F7864_.wvu.PrintTitles" localSheetId="5" hidden="1">'Sch-1(Disc)'!$14:$16</definedName>
    <definedName name="Z_2D068FA3_47E3_4516_81A6_894AA90F7864_.wvu.PrintTitles" localSheetId="6" hidden="1">'Sch-2'!$3:$13</definedName>
    <definedName name="Z_2D068FA3_47E3_4516_81A6_894AA90F7864_.wvu.PrintTitles" localSheetId="8" hidden="1">'Sch-3'!$3:$13</definedName>
    <definedName name="Z_2D068FA3_47E3_4516_81A6_894AA90F7864_.wvu.PrintTitles" localSheetId="9" hidden="1">'Sch-3 After Discount'!$3:$13</definedName>
    <definedName name="Z_2D068FA3_47E3_4516_81A6_894AA90F7864_.wvu.PrintTitles" localSheetId="7" hidden="1">'Sch-5 Dis'!$3:$13</definedName>
    <definedName name="Z_2D068FA3_47E3_4516_81A6_894AA90F7864_.wvu.Rows" localSheetId="1" hidden="1">Cover!$7:$7</definedName>
    <definedName name="Z_2D068FA3_47E3_4516_81A6_894AA90F7864_.wvu.Rows" localSheetId="10" hidden="1">Discount!$17:$30,Discount!$32:$32</definedName>
    <definedName name="Z_2D068FA3_47E3_4516_81A6_894AA90F7864_.wvu.Rows" localSheetId="2" hidden="1">Instructions!$36:$37</definedName>
    <definedName name="Z_2D068FA3_47E3_4516_81A6_894AA90F7864_.wvu.Rows" localSheetId="4" hidden="1">'Sch-1'!$2:$2,'Sch-1'!$12:$12,'Sch-1'!$14:$15,'Sch-1'!#REF!</definedName>
    <definedName name="Z_2D068FA3_47E3_4516_81A6_894AA90F7864_.wvu.Rows" localSheetId="5" hidden="1">'Sch-1(Disc)'!$68:$91</definedName>
    <definedName name="Z_2D068FA3_47E3_4516_81A6_894AA90F7864_.wvu.Rows" localSheetId="8" hidden="1">'Sch-3'!$17:$28</definedName>
    <definedName name="Z_2D068FA3_47E3_4516_81A6_894AA90F7864_.wvu.Rows" localSheetId="9" hidden="1">'Sch-3 After Discount'!$17:$28</definedName>
    <definedName name="Z_3D662AA8_535D_445A_A535_5FFD33E1146F_.wvu.PrintArea" localSheetId="15" hidden="1">'Q &amp; C'!$A$1:$F$38</definedName>
    <definedName name="Z_3DA0B320_DAF7_4F4A_921A_9FCFD188E8C7_.wvu.Cols" localSheetId="14" hidden="1">'Bid Form 2nd Envelope'!$Y:$AM</definedName>
    <definedName name="Z_3DA0B320_DAF7_4F4A_921A_9FCFD188E8C7_.wvu.Cols" localSheetId="3" hidden="1">'Names of Bidder'!$L:$L</definedName>
    <definedName name="Z_3DA0B320_DAF7_4F4A_921A_9FCFD188E8C7_.wvu.Cols" localSheetId="4" hidden="1">'Sch-1'!$R:$Y,'Sch-1'!$AB:$AL</definedName>
    <definedName name="Z_3DA0B320_DAF7_4F4A_921A_9FCFD188E8C7_.wvu.Cols" localSheetId="5" hidden="1">'Sch-1(Disc)'!$I:$I,'Sch-1(Disc)'!$P:$Z</definedName>
    <definedName name="Z_3DA0B320_DAF7_4F4A_921A_9FCFD188E8C7_.wvu.Cols" localSheetId="6" hidden="1">'Sch-2'!$I:$P</definedName>
    <definedName name="Z_3DA0B320_DAF7_4F4A_921A_9FCFD188E8C7_.wvu.Cols" localSheetId="7" hidden="1">'Sch-5 Dis'!$I:$P</definedName>
    <definedName name="Z_3DA0B320_DAF7_4F4A_921A_9FCFD188E8C7_.wvu.FilterData" localSheetId="4" hidden="1">'Sch-1'!$A$20:$P$238</definedName>
    <definedName name="Z_3DA0B320_DAF7_4F4A_921A_9FCFD188E8C7_.wvu.FilterData" localSheetId="5" hidden="1">'Sch-1(Disc)'!$A$20:$F$92</definedName>
    <definedName name="Z_3DA0B320_DAF7_4F4A_921A_9FCFD188E8C7_.wvu.PrintArea" localSheetId="14" hidden="1">'Bid Form 2nd Envelope'!$A$1:$F$59</definedName>
    <definedName name="Z_3DA0B320_DAF7_4F4A_921A_9FCFD188E8C7_.wvu.PrintArea" localSheetId="10" hidden="1">Discount!$A$2:$G$42</definedName>
    <definedName name="Z_3DA0B320_DAF7_4F4A_921A_9FCFD188E8C7_.wvu.PrintArea" localSheetId="12" hidden="1">'Entry Tax'!$A$1:$E$16</definedName>
    <definedName name="Z_3DA0B320_DAF7_4F4A_921A_9FCFD188E8C7_.wvu.PrintArea" localSheetId="2" hidden="1">Instructions!$A$1:$C$40</definedName>
    <definedName name="Z_3DA0B320_DAF7_4F4A_921A_9FCFD188E8C7_.wvu.PrintArea" localSheetId="3" hidden="1">'Names of Bidder'!$B$1:$G$28</definedName>
    <definedName name="Z_3DA0B320_DAF7_4F4A_921A_9FCFD188E8C7_.wvu.PrintArea" localSheetId="11" hidden="1">Octroi!$A$1:$E$16</definedName>
    <definedName name="Z_3DA0B320_DAF7_4F4A_921A_9FCFD188E8C7_.wvu.PrintArea" localSheetId="13" hidden="1">'Other Taxes &amp; Duties'!$A$1:$F$16</definedName>
    <definedName name="Z_3DA0B320_DAF7_4F4A_921A_9FCFD188E8C7_.wvu.PrintArea" localSheetId="15" hidden="1">'Q &amp; C'!$A$1:$F$38</definedName>
    <definedName name="Z_3DA0B320_DAF7_4F4A_921A_9FCFD188E8C7_.wvu.PrintArea" localSheetId="4" hidden="1">'Sch-1'!$A$1:$P$245</definedName>
    <definedName name="Z_3DA0B320_DAF7_4F4A_921A_9FCFD188E8C7_.wvu.PrintArea" localSheetId="5" hidden="1">'Sch-1(Disc)'!$A$1:$F$98</definedName>
    <definedName name="Z_3DA0B320_DAF7_4F4A_921A_9FCFD188E8C7_.wvu.PrintArea" localSheetId="6" hidden="1">'Sch-2'!$A$1:$E$20</definedName>
    <definedName name="Z_3DA0B320_DAF7_4F4A_921A_9FCFD188E8C7_.wvu.PrintArea" localSheetId="8" hidden="1">'Sch-3'!$A$1:$D$33</definedName>
    <definedName name="Z_3DA0B320_DAF7_4F4A_921A_9FCFD188E8C7_.wvu.PrintArea" localSheetId="9" hidden="1">'Sch-3 After Discount'!$A$1:$D$33</definedName>
    <definedName name="Z_3DA0B320_DAF7_4F4A_921A_9FCFD188E8C7_.wvu.PrintArea" localSheetId="7" hidden="1">'Sch-5 Dis'!$A$1:$E$44</definedName>
    <definedName name="Z_3DA0B320_DAF7_4F4A_921A_9FCFD188E8C7_.wvu.PrintTitles" localSheetId="4" hidden="1">'Sch-1'!$14:$16</definedName>
    <definedName name="Z_3DA0B320_DAF7_4F4A_921A_9FCFD188E8C7_.wvu.PrintTitles" localSheetId="5" hidden="1">'Sch-1(Disc)'!$14:$16</definedName>
    <definedName name="Z_3DA0B320_DAF7_4F4A_921A_9FCFD188E8C7_.wvu.PrintTitles" localSheetId="6" hidden="1">'Sch-2'!$3:$13</definedName>
    <definedName name="Z_3DA0B320_DAF7_4F4A_921A_9FCFD188E8C7_.wvu.PrintTitles" localSheetId="8" hidden="1">'Sch-3'!$3:$13</definedName>
    <definedName name="Z_3DA0B320_DAF7_4F4A_921A_9FCFD188E8C7_.wvu.PrintTitles" localSheetId="9" hidden="1">'Sch-3 After Discount'!$3:$13</definedName>
    <definedName name="Z_3DA0B320_DAF7_4F4A_921A_9FCFD188E8C7_.wvu.PrintTitles" localSheetId="7" hidden="1">'Sch-5 Dis'!$3:$13</definedName>
    <definedName name="Z_3DA0B320_DAF7_4F4A_921A_9FCFD188E8C7_.wvu.Rows" localSheetId="1" hidden="1">Cover!$7:$7</definedName>
    <definedName name="Z_3DA0B320_DAF7_4F4A_921A_9FCFD188E8C7_.wvu.Rows" localSheetId="10" hidden="1">Discount!$17:$30</definedName>
    <definedName name="Z_3DA0B320_DAF7_4F4A_921A_9FCFD188E8C7_.wvu.Rows" localSheetId="2" hidden="1">Instructions!$36:$37</definedName>
    <definedName name="Z_3DA0B320_DAF7_4F4A_921A_9FCFD188E8C7_.wvu.Rows" localSheetId="4" hidden="1">'Sch-1'!$17:$18</definedName>
    <definedName name="Z_3DA0B320_DAF7_4F4A_921A_9FCFD188E8C7_.wvu.Rows" localSheetId="5" hidden="1">'Sch-1(Disc)'!$68:$91</definedName>
    <definedName name="Z_3DA0B320_DAF7_4F4A_921A_9FCFD188E8C7_.wvu.Rows" localSheetId="8" hidden="1">'Sch-3'!$17:$28</definedName>
    <definedName name="Z_3DA0B320_DAF7_4F4A_921A_9FCFD188E8C7_.wvu.Rows" localSheetId="9" hidden="1">'Sch-3 After Discount'!$17:$28</definedName>
    <definedName name="Z_427AF4ED_2BDF_478F_9F0A_595838FA0EC8_.wvu.Cols" localSheetId="14" hidden="1">'Bid Form 2nd Envelope'!$Y:$AN</definedName>
    <definedName name="Z_427AF4ED_2BDF_478F_9F0A_595838FA0EC8_.wvu.Cols" localSheetId="10" hidden="1">Discount!$I:$N</definedName>
    <definedName name="Z_427AF4ED_2BDF_478F_9F0A_595838FA0EC8_.wvu.Cols" localSheetId="3" hidden="1">'Names of Bidder'!$L:$L</definedName>
    <definedName name="Z_427AF4ED_2BDF_478F_9F0A_595838FA0EC8_.wvu.Cols" localSheetId="4" hidden="1">'Sch-1'!$Q:$W,'Sch-1'!$AB:$AL</definedName>
    <definedName name="Z_427AF4ED_2BDF_478F_9F0A_595838FA0EC8_.wvu.Cols" localSheetId="5" hidden="1">'Sch-1(Disc)'!$I:$I,'Sch-1(Disc)'!$P:$Z</definedName>
    <definedName name="Z_427AF4ED_2BDF_478F_9F0A_595838FA0EC8_.wvu.Cols" localSheetId="6" hidden="1">'Sch-2'!$I:$P</definedName>
    <definedName name="Z_427AF4ED_2BDF_478F_9F0A_595838FA0EC8_.wvu.Cols" localSheetId="7" hidden="1">'Sch-5 Dis'!$I:$P</definedName>
    <definedName name="Z_427AF4ED_2BDF_478F_9F0A_595838FA0EC8_.wvu.FilterData" localSheetId="4" hidden="1">'Sch-1'!$A$20:$P$238</definedName>
    <definedName name="Z_427AF4ED_2BDF_478F_9F0A_595838FA0EC8_.wvu.FilterData" localSheetId="5" hidden="1">'Sch-1(Disc)'!$A$20:$F$92</definedName>
    <definedName name="Z_427AF4ED_2BDF_478F_9F0A_595838FA0EC8_.wvu.PrintArea" localSheetId="14" hidden="1">'Bid Form 2nd Envelope'!$A$1:$F$59</definedName>
    <definedName name="Z_427AF4ED_2BDF_478F_9F0A_595838FA0EC8_.wvu.PrintArea" localSheetId="10" hidden="1">Discount!$A$2:$G$42</definedName>
    <definedName name="Z_427AF4ED_2BDF_478F_9F0A_595838FA0EC8_.wvu.PrintArea" localSheetId="12" hidden="1">'Entry Tax'!$A$1:$E$16</definedName>
    <definedName name="Z_427AF4ED_2BDF_478F_9F0A_595838FA0EC8_.wvu.PrintArea" localSheetId="2" hidden="1">Instructions!$A$1:$C$40</definedName>
    <definedName name="Z_427AF4ED_2BDF_478F_9F0A_595838FA0EC8_.wvu.PrintArea" localSheetId="3" hidden="1">'Names of Bidder'!$B$1:$G$28</definedName>
    <definedName name="Z_427AF4ED_2BDF_478F_9F0A_595838FA0EC8_.wvu.PrintArea" localSheetId="11" hidden="1">Octroi!$A$1:$E$16</definedName>
    <definedName name="Z_427AF4ED_2BDF_478F_9F0A_595838FA0EC8_.wvu.PrintArea" localSheetId="13" hidden="1">'Other Taxes &amp; Duties'!$A$1:$F$16</definedName>
    <definedName name="Z_427AF4ED_2BDF_478F_9F0A_595838FA0EC8_.wvu.PrintArea" localSheetId="15" hidden="1">'Q &amp; C'!$A$1:$F$38</definedName>
    <definedName name="Z_427AF4ED_2BDF_478F_9F0A_595838FA0EC8_.wvu.PrintArea" localSheetId="4" hidden="1">'Sch-1'!$A$1:$P$245</definedName>
    <definedName name="Z_427AF4ED_2BDF_478F_9F0A_595838FA0EC8_.wvu.PrintArea" localSheetId="5" hidden="1">'Sch-1(Disc)'!$A$1:$F$98</definedName>
    <definedName name="Z_427AF4ED_2BDF_478F_9F0A_595838FA0EC8_.wvu.PrintArea" localSheetId="6" hidden="1">'Sch-2'!$A$1:$E$20</definedName>
    <definedName name="Z_427AF4ED_2BDF_478F_9F0A_595838FA0EC8_.wvu.PrintArea" localSheetId="8" hidden="1">'Sch-3'!$A$1:$D$33</definedName>
    <definedName name="Z_427AF4ED_2BDF_478F_9F0A_595838FA0EC8_.wvu.PrintArea" localSheetId="9" hidden="1">'Sch-3 After Discount'!$A$1:$D$33</definedName>
    <definedName name="Z_427AF4ED_2BDF_478F_9F0A_595838FA0EC8_.wvu.PrintArea" localSheetId="7" hidden="1">'Sch-5 Dis'!$A$1:$E$44</definedName>
    <definedName name="Z_427AF4ED_2BDF_478F_9F0A_595838FA0EC8_.wvu.PrintTitles" localSheetId="4" hidden="1">'Sch-1'!$17:$18</definedName>
    <definedName name="Z_427AF4ED_2BDF_478F_9F0A_595838FA0EC8_.wvu.PrintTitles" localSheetId="5" hidden="1">'Sch-1(Disc)'!$14:$16</definedName>
    <definedName name="Z_427AF4ED_2BDF_478F_9F0A_595838FA0EC8_.wvu.PrintTitles" localSheetId="6" hidden="1">'Sch-2'!$3:$13</definedName>
    <definedName name="Z_427AF4ED_2BDF_478F_9F0A_595838FA0EC8_.wvu.PrintTitles" localSheetId="8" hidden="1">'Sch-3'!$3:$13</definedName>
    <definedName name="Z_427AF4ED_2BDF_478F_9F0A_595838FA0EC8_.wvu.PrintTitles" localSheetId="9" hidden="1">'Sch-3 After Discount'!$3:$13</definedName>
    <definedName name="Z_427AF4ED_2BDF_478F_9F0A_595838FA0EC8_.wvu.PrintTitles" localSheetId="7" hidden="1">'Sch-5 Dis'!$3:$13</definedName>
    <definedName name="Z_427AF4ED_2BDF_478F_9F0A_595838FA0EC8_.wvu.Rows" localSheetId="1" hidden="1">Cover!$7:$7</definedName>
    <definedName name="Z_427AF4ED_2BDF_478F_9F0A_595838FA0EC8_.wvu.Rows" localSheetId="10" hidden="1">Discount!$17:$30,Discount!$32:$32</definedName>
    <definedName name="Z_427AF4ED_2BDF_478F_9F0A_595838FA0EC8_.wvu.Rows" localSheetId="2" hidden="1">Instructions!$36:$37</definedName>
    <definedName name="Z_427AF4ED_2BDF_478F_9F0A_595838FA0EC8_.wvu.Rows" localSheetId="4" hidden="1">'Sch-1'!$2:$2,'Sch-1'!$12:$12,'Sch-1'!$14:$15,'Sch-1'!#REF!</definedName>
    <definedName name="Z_427AF4ED_2BDF_478F_9F0A_595838FA0EC8_.wvu.Rows" localSheetId="5" hidden="1">'Sch-1(Disc)'!$68:$91</definedName>
    <definedName name="Z_427AF4ED_2BDF_478F_9F0A_595838FA0EC8_.wvu.Rows" localSheetId="8" hidden="1">'Sch-3'!$17:$28</definedName>
    <definedName name="Z_427AF4ED_2BDF_478F_9F0A_595838FA0EC8_.wvu.Rows" localSheetId="9" hidden="1">'Sch-3 After Discount'!$17:$28</definedName>
    <definedName name="Z_4F65FF32_EC61_4022_A399_2986D7B6B8B3_.wvu.Cols" localSheetId="14" hidden="1">'Bid Form 2nd Envelope'!$Z:$AJ</definedName>
    <definedName name="Z_4F65FF32_EC61_4022_A399_2986D7B6B8B3_.wvu.Cols" localSheetId="4" hidden="1">'Sch-1'!$X:$AK</definedName>
    <definedName name="Z_4F65FF32_EC61_4022_A399_2986D7B6B8B3_.wvu.Cols" localSheetId="5" hidden="1">'Sch-1(Disc)'!$L:$Y</definedName>
    <definedName name="Z_4F65FF32_EC61_4022_A399_2986D7B6B8B3_.wvu.Cols" localSheetId="6" hidden="1">'Sch-2'!$I:$P</definedName>
    <definedName name="Z_4F65FF32_EC61_4022_A399_2986D7B6B8B3_.wvu.Cols" localSheetId="7" hidden="1">'Sch-5 Dis'!$I:$P</definedName>
    <definedName name="Z_4F65FF32_EC61_4022_A399_2986D7B6B8B3_.wvu.PrintArea" localSheetId="14" hidden="1">'Bid Form 2nd Envelope'!$A$1:$F$61</definedName>
    <definedName name="Z_4F65FF32_EC61_4022_A399_2986D7B6B8B3_.wvu.PrintArea" localSheetId="10" hidden="1">Discount!$A$2:$G$40</definedName>
    <definedName name="Z_4F65FF32_EC61_4022_A399_2986D7B6B8B3_.wvu.PrintArea" localSheetId="12" hidden="1">'Entry Tax'!$A$1:$E$16</definedName>
    <definedName name="Z_4F65FF32_EC61_4022_A399_2986D7B6B8B3_.wvu.PrintArea" localSheetId="2" hidden="1">Instructions!$A$1:$C$40</definedName>
    <definedName name="Z_4F65FF32_EC61_4022_A399_2986D7B6B8B3_.wvu.PrintArea" localSheetId="3" hidden="1">'Names of Bidder'!$B$1:$E$26</definedName>
    <definedName name="Z_4F65FF32_EC61_4022_A399_2986D7B6B8B3_.wvu.PrintArea" localSheetId="11" hidden="1">Octroi!$A$1:$E$16</definedName>
    <definedName name="Z_4F65FF32_EC61_4022_A399_2986D7B6B8B3_.wvu.PrintArea" localSheetId="13" hidden="1">'Other Taxes &amp; Duties'!$A$1:$F$16</definedName>
    <definedName name="Z_4F65FF32_EC61_4022_A399_2986D7B6B8B3_.wvu.PrintArea" localSheetId="15" hidden="1">'Q &amp; C'!$A$1:$F$38</definedName>
    <definedName name="Z_4F65FF32_EC61_4022_A399_2986D7B6B8B3_.wvu.PrintArea" localSheetId="4" hidden="1">'Sch-1'!$A$1:$P$246</definedName>
    <definedName name="Z_4F65FF32_EC61_4022_A399_2986D7B6B8B3_.wvu.PrintArea" localSheetId="5" hidden="1">'Sch-1(Disc)'!$A$1:$F$99</definedName>
    <definedName name="Z_4F65FF32_EC61_4022_A399_2986D7B6B8B3_.wvu.PrintArea" localSheetId="6" hidden="1">'Sch-2'!$A$1:$E$20</definedName>
    <definedName name="Z_4F65FF32_EC61_4022_A399_2986D7B6B8B3_.wvu.PrintArea" localSheetId="8" hidden="1">'Sch-3'!$A$1:$D$33</definedName>
    <definedName name="Z_4F65FF32_EC61_4022_A399_2986D7B6B8B3_.wvu.PrintArea" localSheetId="9" hidden="1">'Sch-3 After Discount'!$A$1:$D$33</definedName>
    <definedName name="Z_4F65FF32_EC61_4022_A399_2986D7B6B8B3_.wvu.PrintArea" localSheetId="7" hidden="1">'Sch-5 Dis'!$A$1:$E$44</definedName>
    <definedName name="Z_4F65FF32_EC61_4022_A399_2986D7B6B8B3_.wvu.PrintTitles" localSheetId="4" hidden="1">'Sch-1'!$14:$16</definedName>
    <definedName name="Z_4F65FF32_EC61_4022_A399_2986D7B6B8B3_.wvu.PrintTitles" localSheetId="5" hidden="1">'Sch-1(Disc)'!$14:$16</definedName>
    <definedName name="Z_4F65FF32_EC61_4022_A399_2986D7B6B8B3_.wvu.PrintTitles" localSheetId="6" hidden="1">'Sch-2'!$3:$13</definedName>
    <definedName name="Z_4F65FF32_EC61_4022_A399_2986D7B6B8B3_.wvu.PrintTitles" localSheetId="8" hidden="1">'Sch-3'!$3:$13</definedName>
    <definedName name="Z_4F65FF32_EC61_4022_A399_2986D7B6B8B3_.wvu.PrintTitles" localSheetId="9" hidden="1">'Sch-3 After Discount'!$3:$13</definedName>
    <definedName name="Z_4F65FF32_EC61_4022_A399_2986D7B6B8B3_.wvu.PrintTitles" localSheetId="7" hidden="1">'Sch-5 Dis'!$3:$13</definedName>
    <definedName name="Z_4F65FF32_EC61_4022_A399_2986D7B6B8B3_.wvu.Rows" localSheetId="4" hidden="1">'Sch-1'!$238:$287</definedName>
    <definedName name="Z_4F65FF32_EC61_4022_A399_2986D7B6B8B3_.wvu.Rows" localSheetId="5" hidden="1">'Sch-1(Disc)'!$92:$140</definedName>
    <definedName name="Z_58D82F59_8CF6_455F_B9F4_081499FDF243_.wvu.Cols" localSheetId="10" hidden="1">Discount!$I:$P</definedName>
    <definedName name="Z_58D82F59_8CF6_455F_B9F4_081499FDF243_.wvu.PrintArea" localSheetId="10" hidden="1">Discount!$A$2:$G$42</definedName>
    <definedName name="Z_58D82F59_8CF6_455F_B9F4_081499FDF243_.wvu.PrintArea" localSheetId="12" hidden="1">'Entry Tax'!$A$1:$E$16</definedName>
    <definedName name="Z_58D82F59_8CF6_455F_B9F4_081499FDF243_.wvu.PrintArea" localSheetId="11" hidden="1">Octroi!$A$1:$E$16</definedName>
    <definedName name="Z_58D82F59_8CF6_455F_B9F4_081499FDF243_.wvu.PrintArea" localSheetId="13" hidden="1">'Other Taxes &amp; Duties'!$A$1:$F$16</definedName>
    <definedName name="Z_58D82F59_8CF6_455F_B9F4_081499FDF243_.wvu.Rows" localSheetId="10" hidden="1">Discount!$21:$21,Discount!$27:$27</definedName>
    <definedName name="Z_5C6610A7_30B1_43C5_B47D_FDA0FBB789C6_.wvu.PrintArea" localSheetId="2" hidden="1">Instructions!$A$1:$C$40</definedName>
    <definedName name="Z_696D9240_6693_44E8_B9A4_2BFADD101EE2_.wvu.Cols" localSheetId="10" hidden="1">Discount!$I:$P</definedName>
    <definedName name="Z_696D9240_6693_44E8_B9A4_2BFADD101EE2_.wvu.PrintArea" localSheetId="10" hidden="1">Discount!$A$2:$G$42</definedName>
    <definedName name="Z_696D9240_6693_44E8_B9A4_2BFADD101EE2_.wvu.PrintArea" localSheetId="12" hidden="1">'Entry Tax'!$A$1:$E$16</definedName>
    <definedName name="Z_696D9240_6693_44E8_B9A4_2BFADD101EE2_.wvu.PrintArea" localSheetId="11" hidden="1">Octroi!$A$1:$E$16</definedName>
    <definedName name="Z_696D9240_6693_44E8_B9A4_2BFADD101EE2_.wvu.PrintArea" localSheetId="13" hidden="1">'Other Taxes &amp; Duties'!$A$1:$F$16</definedName>
    <definedName name="Z_696D9240_6693_44E8_B9A4_2BFADD101EE2_.wvu.Rows" localSheetId="10" hidden="1">Discount!$21:$21,Discount!$27:$27</definedName>
    <definedName name="Z_714760DF_5EB1_4543_9C04_C1A23AAE4384_.wvu.Cols" localSheetId="14" hidden="1">'Bid Form 2nd Envelope'!$Y:$AM</definedName>
    <definedName name="Z_714760DF_5EB1_4543_9C04_C1A23AAE4384_.wvu.Cols" localSheetId="3" hidden="1">'Names of Bidder'!$L:$L</definedName>
    <definedName name="Z_714760DF_5EB1_4543_9C04_C1A23AAE4384_.wvu.Cols" localSheetId="4" hidden="1">'Sch-1'!$R:$Y,'Sch-1'!$AB:$AL</definedName>
    <definedName name="Z_714760DF_5EB1_4543_9C04_C1A23AAE4384_.wvu.Cols" localSheetId="5" hidden="1">'Sch-1(Disc)'!$I:$I,'Sch-1(Disc)'!$P:$Z</definedName>
    <definedName name="Z_714760DF_5EB1_4543_9C04_C1A23AAE4384_.wvu.Cols" localSheetId="6" hidden="1">'Sch-2'!$I:$P</definedName>
    <definedName name="Z_714760DF_5EB1_4543_9C04_C1A23AAE4384_.wvu.Cols" localSheetId="7" hidden="1">'Sch-5 Dis'!$I:$P</definedName>
    <definedName name="Z_714760DF_5EB1_4543_9C04_C1A23AAE4384_.wvu.FilterData" localSheetId="4" hidden="1">'Sch-1'!$A$20:$P$238</definedName>
    <definedName name="Z_714760DF_5EB1_4543_9C04_C1A23AAE4384_.wvu.FilterData" localSheetId="5" hidden="1">'Sch-1(Disc)'!$A$20:$F$92</definedName>
    <definedName name="Z_714760DF_5EB1_4543_9C04_C1A23AAE4384_.wvu.PrintArea" localSheetId="14" hidden="1">'Bid Form 2nd Envelope'!$A$1:$F$59</definedName>
    <definedName name="Z_714760DF_5EB1_4543_9C04_C1A23AAE4384_.wvu.PrintArea" localSheetId="10" hidden="1">Discount!$A$2:$G$42</definedName>
    <definedName name="Z_714760DF_5EB1_4543_9C04_C1A23AAE4384_.wvu.PrintArea" localSheetId="12" hidden="1">'Entry Tax'!$A$1:$E$16</definedName>
    <definedName name="Z_714760DF_5EB1_4543_9C04_C1A23AAE4384_.wvu.PrintArea" localSheetId="2" hidden="1">Instructions!$A$1:$C$40</definedName>
    <definedName name="Z_714760DF_5EB1_4543_9C04_C1A23AAE4384_.wvu.PrintArea" localSheetId="3" hidden="1">'Names of Bidder'!$B$1:$G$28</definedName>
    <definedName name="Z_714760DF_5EB1_4543_9C04_C1A23AAE4384_.wvu.PrintArea" localSheetId="11" hidden="1">Octroi!$A$1:$E$16</definedName>
    <definedName name="Z_714760DF_5EB1_4543_9C04_C1A23AAE4384_.wvu.PrintArea" localSheetId="13" hidden="1">'Other Taxes &amp; Duties'!$A$1:$F$16</definedName>
    <definedName name="Z_714760DF_5EB1_4543_9C04_C1A23AAE4384_.wvu.PrintArea" localSheetId="15" hidden="1">'Q &amp; C'!$A$1:$F$38</definedName>
    <definedName name="Z_714760DF_5EB1_4543_9C04_C1A23AAE4384_.wvu.PrintArea" localSheetId="4" hidden="1">'Sch-1'!$A$1:$P$245</definedName>
    <definedName name="Z_714760DF_5EB1_4543_9C04_C1A23AAE4384_.wvu.PrintArea" localSheetId="5" hidden="1">'Sch-1(Disc)'!$A$1:$F$98</definedName>
    <definedName name="Z_714760DF_5EB1_4543_9C04_C1A23AAE4384_.wvu.PrintArea" localSheetId="6" hidden="1">'Sch-2'!$A$1:$E$20</definedName>
    <definedName name="Z_714760DF_5EB1_4543_9C04_C1A23AAE4384_.wvu.PrintArea" localSheetId="8" hidden="1">'Sch-3'!$A$1:$D$33</definedName>
    <definedName name="Z_714760DF_5EB1_4543_9C04_C1A23AAE4384_.wvu.PrintArea" localSheetId="9" hidden="1">'Sch-3 After Discount'!$A$1:$D$33</definedName>
    <definedName name="Z_714760DF_5EB1_4543_9C04_C1A23AAE4384_.wvu.PrintArea" localSheetId="7" hidden="1">'Sch-5 Dis'!$A$1:$E$44</definedName>
    <definedName name="Z_714760DF_5EB1_4543_9C04_C1A23AAE4384_.wvu.PrintTitles" localSheetId="4" hidden="1">'Sch-1'!$14:$16</definedName>
    <definedName name="Z_714760DF_5EB1_4543_9C04_C1A23AAE4384_.wvu.PrintTitles" localSheetId="5" hidden="1">'Sch-1(Disc)'!$14:$16</definedName>
    <definedName name="Z_714760DF_5EB1_4543_9C04_C1A23AAE4384_.wvu.PrintTitles" localSheetId="6" hidden="1">'Sch-2'!$3:$13</definedName>
    <definedName name="Z_714760DF_5EB1_4543_9C04_C1A23AAE4384_.wvu.PrintTitles" localSheetId="8" hidden="1">'Sch-3'!$3:$13</definedName>
    <definedName name="Z_714760DF_5EB1_4543_9C04_C1A23AAE4384_.wvu.PrintTitles" localSheetId="9" hidden="1">'Sch-3 After Discount'!$3:$13</definedName>
    <definedName name="Z_714760DF_5EB1_4543_9C04_C1A23AAE4384_.wvu.PrintTitles" localSheetId="7" hidden="1">'Sch-5 Dis'!$3:$13</definedName>
    <definedName name="Z_714760DF_5EB1_4543_9C04_C1A23AAE4384_.wvu.Rows" localSheetId="1" hidden="1">Cover!$7:$7</definedName>
    <definedName name="Z_714760DF_5EB1_4543_9C04_C1A23AAE4384_.wvu.Rows" localSheetId="10" hidden="1">Discount!$17:$30</definedName>
    <definedName name="Z_714760DF_5EB1_4543_9C04_C1A23AAE4384_.wvu.Rows" localSheetId="2" hidden="1">Instructions!$36:$37</definedName>
    <definedName name="Z_714760DF_5EB1_4543_9C04_C1A23AAE4384_.wvu.Rows" localSheetId="5" hidden="1">'Sch-1(Disc)'!$68:$91</definedName>
    <definedName name="Z_714760DF_5EB1_4543_9C04_C1A23AAE4384_.wvu.Rows" localSheetId="8" hidden="1">'Sch-3'!$17:$28</definedName>
    <definedName name="Z_714760DF_5EB1_4543_9C04_C1A23AAE4384_.wvu.Rows" localSheetId="9" hidden="1">'Sch-3 After Discount'!$17:$28</definedName>
    <definedName name="Z_8C0E2163_61BB_48DF_AFAF_5E75147ED450_.wvu.Cols" localSheetId="14" hidden="1">'Bid Form 2nd Envelope'!$Y:$AM</definedName>
    <definedName name="Z_8C0E2163_61BB_48DF_AFAF_5E75147ED450_.wvu.Cols" localSheetId="3" hidden="1">'Names of Bidder'!$L:$L</definedName>
    <definedName name="Z_8C0E2163_61BB_48DF_AFAF_5E75147ED450_.wvu.Cols" localSheetId="4" hidden="1">'Sch-1'!$R:$Y,'Sch-1'!$AB:$AL</definedName>
    <definedName name="Z_8C0E2163_61BB_48DF_AFAF_5E75147ED450_.wvu.Cols" localSheetId="5" hidden="1">'Sch-1(Disc)'!$I:$I,'Sch-1(Disc)'!$P:$Z</definedName>
    <definedName name="Z_8C0E2163_61BB_48DF_AFAF_5E75147ED450_.wvu.Cols" localSheetId="6" hidden="1">'Sch-2'!$I:$P</definedName>
    <definedName name="Z_8C0E2163_61BB_48DF_AFAF_5E75147ED450_.wvu.Cols" localSheetId="7" hidden="1">'Sch-5 Dis'!$I:$P</definedName>
    <definedName name="Z_8C0E2163_61BB_48DF_AFAF_5E75147ED450_.wvu.FilterData" localSheetId="4" hidden="1">'Sch-1'!$A$20:$P$238</definedName>
    <definedName name="Z_8C0E2163_61BB_48DF_AFAF_5E75147ED450_.wvu.FilterData" localSheetId="5" hidden="1">'Sch-1(Disc)'!$A$20:$F$92</definedName>
    <definedName name="Z_8C0E2163_61BB_48DF_AFAF_5E75147ED450_.wvu.PrintArea" localSheetId="14" hidden="1">'Bid Form 2nd Envelope'!$A$1:$F$59</definedName>
    <definedName name="Z_8C0E2163_61BB_48DF_AFAF_5E75147ED450_.wvu.PrintArea" localSheetId="10" hidden="1">Discount!$A$2:$G$42</definedName>
    <definedName name="Z_8C0E2163_61BB_48DF_AFAF_5E75147ED450_.wvu.PrintArea" localSheetId="12" hidden="1">'Entry Tax'!$A$1:$E$16</definedName>
    <definedName name="Z_8C0E2163_61BB_48DF_AFAF_5E75147ED450_.wvu.PrintArea" localSheetId="2" hidden="1">Instructions!$A$1:$C$40</definedName>
    <definedName name="Z_8C0E2163_61BB_48DF_AFAF_5E75147ED450_.wvu.PrintArea" localSheetId="3" hidden="1">'Names of Bidder'!$B$1:$G$28</definedName>
    <definedName name="Z_8C0E2163_61BB_48DF_AFAF_5E75147ED450_.wvu.PrintArea" localSheetId="11" hidden="1">Octroi!$A$1:$E$16</definedName>
    <definedName name="Z_8C0E2163_61BB_48DF_AFAF_5E75147ED450_.wvu.PrintArea" localSheetId="13" hidden="1">'Other Taxes &amp; Duties'!$A$1:$F$16</definedName>
    <definedName name="Z_8C0E2163_61BB_48DF_AFAF_5E75147ED450_.wvu.PrintArea" localSheetId="15" hidden="1">'Q &amp; C'!$A$1:$F$38</definedName>
    <definedName name="Z_8C0E2163_61BB_48DF_AFAF_5E75147ED450_.wvu.PrintArea" localSheetId="4" hidden="1">'Sch-1'!$A$1:$P$245</definedName>
    <definedName name="Z_8C0E2163_61BB_48DF_AFAF_5E75147ED450_.wvu.PrintArea" localSheetId="5" hidden="1">'Sch-1(Disc)'!$A$1:$F$98</definedName>
    <definedName name="Z_8C0E2163_61BB_48DF_AFAF_5E75147ED450_.wvu.PrintArea" localSheetId="6" hidden="1">'Sch-2'!$A$1:$E$20</definedName>
    <definedName name="Z_8C0E2163_61BB_48DF_AFAF_5E75147ED450_.wvu.PrintArea" localSheetId="8" hidden="1">'Sch-3'!$A$1:$D$33</definedName>
    <definedName name="Z_8C0E2163_61BB_48DF_AFAF_5E75147ED450_.wvu.PrintArea" localSheetId="9" hidden="1">'Sch-3 After Discount'!$A$1:$D$33</definedName>
    <definedName name="Z_8C0E2163_61BB_48DF_AFAF_5E75147ED450_.wvu.PrintArea" localSheetId="7" hidden="1">'Sch-5 Dis'!$A$1:$E$44</definedName>
    <definedName name="Z_8C0E2163_61BB_48DF_AFAF_5E75147ED450_.wvu.PrintTitles" localSheetId="4" hidden="1">'Sch-1'!$14:$16</definedName>
    <definedName name="Z_8C0E2163_61BB_48DF_AFAF_5E75147ED450_.wvu.PrintTitles" localSheetId="5" hidden="1">'Sch-1(Disc)'!$14:$16</definedName>
    <definedName name="Z_8C0E2163_61BB_48DF_AFAF_5E75147ED450_.wvu.PrintTitles" localSheetId="6" hidden="1">'Sch-2'!$3:$13</definedName>
    <definedName name="Z_8C0E2163_61BB_48DF_AFAF_5E75147ED450_.wvu.PrintTitles" localSheetId="8" hidden="1">'Sch-3'!$3:$13</definedName>
    <definedName name="Z_8C0E2163_61BB_48DF_AFAF_5E75147ED450_.wvu.PrintTitles" localSheetId="9" hidden="1">'Sch-3 After Discount'!$3:$13</definedName>
    <definedName name="Z_8C0E2163_61BB_48DF_AFAF_5E75147ED450_.wvu.PrintTitles" localSheetId="7" hidden="1">'Sch-5 Dis'!$3:$13</definedName>
    <definedName name="Z_8C0E2163_61BB_48DF_AFAF_5E75147ED450_.wvu.Rows" localSheetId="1" hidden="1">Cover!$7:$7</definedName>
    <definedName name="Z_8C0E2163_61BB_48DF_AFAF_5E75147ED450_.wvu.Rows" localSheetId="10" hidden="1">Discount!$17:$30</definedName>
    <definedName name="Z_8C0E2163_61BB_48DF_AFAF_5E75147ED450_.wvu.Rows" localSheetId="2" hidden="1">Instructions!$36:$37</definedName>
    <definedName name="Z_8C0E2163_61BB_48DF_AFAF_5E75147ED450_.wvu.Rows" localSheetId="4" hidden="1">'Sch-1'!$17:$18</definedName>
    <definedName name="Z_8C0E2163_61BB_48DF_AFAF_5E75147ED450_.wvu.Rows" localSheetId="5" hidden="1">'Sch-1(Disc)'!$68:$91</definedName>
    <definedName name="Z_8C0E2163_61BB_48DF_AFAF_5E75147ED450_.wvu.Rows" localSheetId="8" hidden="1">'Sch-3'!$17:$28</definedName>
    <definedName name="Z_8C0E2163_61BB_48DF_AFAF_5E75147ED450_.wvu.Rows" localSheetId="9" hidden="1">'Sch-3 After Discount'!$17:$28</definedName>
    <definedName name="Z_9658319F_66FC_48F8_AB8A_302F6F77BA10_.wvu.Cols" localSheetId="14" hidden="1">'Bid Form 2nd Envelope'!$Y:$AN</definedName>
    <definedName name="Z_9658319F_66FC_48F8_AB8A_302F6F77BA10_.wvu.Cols" localSheetId="10" hidden="1">Discount!$I:$N</definedName>
    <definedName name="Z_9658319F_66FC_48F8_AB8A_302F6F77BA10_.wvu.Cols" localSheetId="3" hidden="1">'Names of Bidder'!$L:$L</definedName>
    <definedName name="Z_9658319F_66FC_48F8_AB8A_302F6F77BA10_.wvu.Cols" localSheetId="4" hidden="1">'Sch-1'!$Q:$X,'Sch-1'!$AB:$AL</definedName>
    <definedName name="Z_9658319F_66FC_48F8_AB8A_302F6F77BA10_.wvu.Cols" localSheetId="5" hidden="1">'Sch-1(Disc)'!$I:$I,'Sch-1(Disc)'!$P:$Z</definedName>
    <definedName name="Z_9658319F_66FC_48F8_AB8A_302F6F77BA10_.wvu.Cols" localSheetId="6" hidden="1">'Sch-2'!$I:$P</definedName>
    <definedName name="Z_9658319F_66FC_48F8_AB8A_302F6F77BA10_.wvu.Cols" localSheetId="7" hidden="1">'Sch-5 Dis'!$I:$P</definedName>
    <definedName name="Z_9658319F_66FC_48F8_AB8A_302F6F77BA10_.wvu.FilterData" localSheetId="4" hidden="1">'Sch-1'!$A$20:$P$238</definedName>
    <definedName name="Z_9658319F_66FC_48F8_AB8A_302F6F77BA10_.wvu.FilterData" localSheetId="5" hidden="1">'Sch-1(Disc)'!$A$20:$F$92</definedName>
    <definedName name="Z_9658319F_66FC_48F8_AB8A_302F6F77BA10_.wvu.PrintArea" localSheetId="14" hidden="1">'Bid Form 2nd Envelope'!$A$1:$F$59</definedName>
    <definedName name="Z_9658319F_66FC_48F8_AB8A_302F6F77BA10_.wvu.PrintArea" localSheetId="10" hidden="1">Discount!$A$2:$G$42</definedName>
    <definedName name="Z_9658319F_66FC_48F8_AB8A_302F6F77BA10_.wvu.PrintArea" localSheetId="12" hidden="1">'Entry Tax'!$A$1:$E$16</definedName>
    <definedName name="Z_9658319F_66FC_48F8_AB8A_302F6F77BA10_.wvu.PrintArea" localSheetId="2" hidden="1">Instructions!$A$1:$C$40</definedName>
    <definedName name="Z_9658319F_66FC_48F8_AB8A_302F6F77BA10_.wvu.PrintArea" localSheetId="3" hidden="1">'Names of Bidder'!$B$1:$G$28</definedName>
    <definedName name="Z_9658319F_66FC_48F8_AB8A_302F6F77BA10_.wvu.PrintArea" localSheetId="11" hidden="1">Octroi!$A$1:$E$16</definedName>
    <definedName name="Z_9658319F_66FC_48F8_AB8A_302F6F77BA10_.wvu.PrintArea" localSheetId="13" hidden="1">'Other Taxes &amp; Duties'!$A$1:$F$16</definedName>
    <definedName name="Z_9658319F_66FC_48F8_AB8A_302F6F77BA10_.wvu.PrintArea" localSheetId="15" hidden="1">'Q &amp; C'!$A$1:$F$38</definedName>
    <definedName name="Z_9658319F_66FC_48F8_AB8A_302F6F77BA10_.wvu.PrintArea" localSheetId="4" hidden="1">'Sch-1'!$A$1:$P$245</definedName>
    <definedName name="Z_9658319F_66FC_48F8_AB8A_302F6F77BA10_.wvu.PrintArea" localSheetId="5" hidden="1">'Sch-1(Disc)'!$A$1:$F$98</definedName>
    <definedName name="Z_9658319F_66FC_48F8_AB8A_302F6F77BA10_.wvu.PrintArea" localSheetId="6" hidden="1">'Sch-2'!$A$1:$E$20</definedName>
    <definedName name="Z_9658319F_66FC_48F8_AB8A_302F6F77BA10_.wvu.PrintArea" localSheetId="8" hidden="1">'Sch-3'!$A$1:$D$33</definedName>
    <definedName name="Z_9658319F_66FC_48F8_AB8A_302F6F77BA10_.wvu.PrintArea" localSheetId="9" hidden="1">'Sch-3 After Discount'!$A$1:$D$33</definedName>
    <definedName name="Z_9658319F_66FC_48F8_AB8A_302F6F77BA10_.wvu.PrintArea" localSheetId="7" hidden="1">'Sch-5 Dis'!$A$1:$E$44</definedName>
    <definedName name="Z_9658319F_66FC_48F8_AB8A_302F6F77BA10_.wvu.PrintTitles" localSheetId="4" hidden="1">'Sch-1'!$14:$16</definedName>
    <definedName name="Z_9658319F_66FC_48F8_AB8A_302F6F77BA10_.wvu.PrintTitles" localSheetId="5" hidden="1">'Sch-1(Disc)'!$14:$16</definedName>
    <definedName name="Z_9658319F_66FC_48F8_AB8A_302F6F77BA10_.wvu.PrintTitles" localSheetId="6" hidden="1">'Sch-2'!$3:$13</definedName>
    <definedName name="Z_9658319F_66FC_48F8_AB8A_302F6F77BA10_.wvu.PrintTitles" localSheetId="8" hidden="1">'Sch-3'!$3:$13</definedName>
    <definedName name="Z_9658319F_66FC_48F8_AB8A_302F6F77BA10_.wvu.PrintTitles" localSheetId="9" hidden="1">'Sch-3 After Discount'!$3:$13</definedName>
    <definedName name="Z_9658319F_66FC_48F8_AB8A_302F6F77BA10_.wvu.PrintTitles" localSheetId="7" hidden="1">'Sch-5 Dis'!$3:$13</definedName>
    <definedName name="Z_9658319F_66FC_48F8_AB8A_302F6F77BA10_.wvu.Rows" localSheetId="1" hidden="1">Cover!$7:$7</definedName>
    <definedName name="Z_9658319F_66FC_48F8_AB8A_302F6F77BA10_.wvu.Rows" localSheetId="10" hidden="1">Discount!$17:$30,Discount!$32:$32</definedName>
    <definedName name="Z_9658319F_66FC_48F8_AB8A_302F6F77BA10_.wvu.Rows" localSheetId="2" hidden="1">Instructions!$36:$37</definedName>
    <definedName name="Z_9658319F_66FC_48F8_AB8A_302F6F77BA10_.wvu.Rows" localSheetId="5" hidden="1">'Sch-1(Disc)'!$68:$91</definedName>
    <definedName name="Z_9658319F_66FC_48F8_AB8A_302F6F77BA10_.wvu.Rows" localSheetId="8" hidden="1">'Sch-3'!$17:$28</definedName>
    <definedName name="Z_9658319F_66FC_48F8_AB8A_302F6F77BA10_.wvu.Rows" localSheetId="9" hidden="1">'Sch-3 After Discount'!$17:$28</definedName>
    <definedName name="Z_97B2ED79_AE3F_4DF3_959D_96AE4A0B76A0_.wvu.Cols" localSheetId="14" hidden="1">'Bid Form 2nd Envelope'!$Y:$AN</definedName>
    <definedName name="Z_97B2ED79_AE3F_4DF3_959D_96AE4A0B76A0_.wvu.Cols" localSheetId="10" hidden="1">Discount!$I:$N</definedName>
    <definedName name="Z_97B2ED79_AE3F_4DF3_959D_96AE4A0B76A0_.wvu.Cols" localSheetId="3" hidden="1">'Names of Bidder'!$L:$L</definedName>
    <definedName name="Z_97B2ED79_AE3F_4DF3_959D_96AE4A0B76A0_.wvu.Cols" localSheetId="4" hidden="1">'Sch-1'!$Q:$X,'Sch-1'!$AB:$AL</definedName>
    <definedName name="Z_97B2ED79_AE3F_4DF3_959D_96AE4A0B76A0_.wvu.Cols" localSheetId="5" hidden="1">'Sch-1(Disc)'!$I:$I,'Sch-1(Disc)'!$P:$Z</definedName>
    <definedName name="Z_97B2ED79_AE3F_4DF3_959D_96AE4A0B76A0_.wvu.Cols" localSheetId="6" hidden="1">'Sch-2'!$I:$P</definedName>
    <definedName name="Z_97B2ED79_AE3F_4DF3_959D_96AE4A0B76A0_.wvu.Cols" localSheetId="7" hidden="1">'Sch-5 Dis'!$I:$P</definedName>
    <definedName name="Z_97B2ED79_AE3F_4DF3_959D_96AE4A0B76A0_.wvu.FilterData" localSheetId="4" hidden="1">'Sch-1'!$A$20:$P$238</definedName>
    <definedName name="Z_97B2ED79_AE3F_4DF3_959D_96AE4A0B76A0_.wvu.FilterData" localSheetId="5" hidden="1">'Sch-1(Disc)'!$A$20:$F$92</definedName>
    <definedName name="Z_97B2ED79_AE3F_4DF3_959D_96AE4A0B76A0_.wvu.PrintArea" localSheetId="14" hidden="1">'Bid Form 2nd Envelope'!$A$1:$F$59</definedName>
    <definedName name="Z_97B2ED79_AE3F_4DF3_959D_96AE4A0B76A0_.wvu.PrintArea" localSheetId="10" hidden="1">Discount!$A$2:$G$42</definedName>
    <definedName name="Z_97B2ED79_AE3F_4DF3_959D_96AE4A0B76A0_.wvu.PrintArea" localSheetId="12" hidden="1">'Entry Tax'!$A$1:$E$16</definedName>
    <definedName name="Z_97B2ED79_AE3F_4DF3_959D_96AE4A0B76A0_.wvu.PrintArea" localSheetId="2" hidden="1">Instructions!$A$1:$C$40</definedName>
    <definedName name="Z_97B2ED79_AE3F_4DF3_959D_96AE4A0B76A0_.wvu.PrintArea" localSheetId="3" hidden="1">'Names of Bidder'!$B$1:$G$28</definedName>
    <definedName name="Z_97B2ED79_AE3F_4DF3_959D_96AE4A0B76A0_.wvu.PrintArea" localSheetId="11" hidden="1">Octroi!$A$1:$E$16</definedName>
    <definedName name="Z_97B2ED79_AE3F_4DF3_959D_96AE4A0B76A0_.wvu.PrintArea" localSheetId="13" hidden="1">'Other Taxes &amp; Duties'!$A$1:$F$16</definedName>
    <definedName name="Z_97B2ED79_AE3F_4DF3_959D_96AE4A0B76A0_.wvu.PrintArea" localSheetId="15" hidden="1">'Q &amp; C'!$A$1:$F$38</definedName>
    <definedName name="Z_97B2ED79_AE3F_4DF3_959D_96AE4A0B76A0_.wvu.PrintArea" localSheetId="4" hidden="1">'Sch-1'!$A$1:$P$245</definedName>
    <definedName name="Z_97B2ED79_AE3F_4DF3_959D_96AE4A0B76A0_.wvu.PrintArea" localSheetId="5" hidden="1">'Sch-1(Disc)'!$A$1:$F$98</definedName>
    <definedName name="Z_97B2ED79_AE3F_4DF3_959D_96AE4A0B76A0_.wvu.PrintArea" localSheetId="6" hidden="1">'Sch-2'!$A$1:$E$20</definedName>
    <definedName name="Z_97B2ED79_AE3F_4DF3_959D_96AE4A0B76A0_.wvu.PrintArea" localSheetId="8" hidden="1">'Sch-3'!$A$1:$D$33</definedName>
    <definedName name="Z_97B2ED79_AE3F_4DF3_959D_96AE4A0B76A0_.wvu.PrintArea" localSheetId="9" hidden="1">'Sch-3 After Discount'!$A$1:$D$33</definedName>
    <definedName name="Z_97B2ED79_AE3F_4DF3_959D_96AE4A0B76A0_.wvu.PrintArea" localSheetId="7" hidden="1">'Sch-5 Dis'!$A$1:$E$44</definedName>
    <definedName name="Z_97B2ED79_AE3F_4DF3_959D_96AE4A0B76A0_.wvu.PrintTitles" localSheetId="4" hidden="1">'Sch-1'!$14:$16</definedName>
    <definedName name="Z_97B2ED79_AE3F_4DF3_959D_96AE4A0B76A0_.wvu.PrintTitles" localSheetId="5" hidden="1">'Sch-1(Disc)'!$14:$16</definedName>
    <definedName name="Z_97B2ED79_AE3F_4DF3_959D_96AE4A0B76A0_.wvu.PrintTitles" localSheetId="6" hidden="1">'Sch-2'!$3:$13</definedName>
    <definedName name="Z_97B2ED79_AE3F_4DF3_959D_96AE4A0B76A0_.wvu.PrintTitles" localSheetId="8" hidden="1">'Sch-3'!$3:$13</definedName>
    <definedName name="Z_97B2ED79_AE3F_4DF3_959D_96AE4A0B76A0_.wvu.PrintTitles" localSheetId="9" hidden="1">'Sch-3 After Discount'!$3:$13</definedName>
    <definedName name="Z_97B2ED79_AE3F_4DF3_959D_96AE4A0B76A0_.wvu.PrintTitles" localSheetId="7" hidden="1">'Sch-5 Dis'!$3:$13</definedName>
    <definedName name="Z_97B2ED79_AE3F_4DF3_959D_96AE4A0B76A0_.wvu.Rows" localSheetId="1" hidden="1">Cover!$7:$7</definedName>
    <definedName name="Z_97B2ED79_AE3F_4DF3_959D_96AE4A0B76A0_.wvu.Rows" localSheetId="10" hidden="1">Discount!$17:$30,Discount!$32:$32</definedName>
    <definedName name="Z_97B2ED79_AE3F_4DF3_959D_96AE4A0B76A0_.wvu.Rows" localSheetId="2" hidden="1">Instructions!$36:$37</definedName>
    <definedName name="Z_97B2ED79_AE3F_4DF3_959D_96AE4A0B76A0_.wvu.Rows" localSheetId="5" hidden="1">'Sch-1(Disc)'!$68:$91</definedName>
    <definedName name="Z_97B2ED79_AE3F_4DF3_959D_96AE4A0B76A0_.wvu.Rows" localSheetId="8" hidden="1">'Sch-3'!$17:$28</definedName>
    <definedName name="Z_97B2ED79_AE3F_4DF3_959D_96AE4A0B76A0_.wvu.Rows" localSheetId="9" hidden="1">'Sch-3 After Discount'!$17:$28</definedName>
    <definedName name="Z_BE0CEA4D_1A4E_4C32_BF92_B8DA3D3423E5_.wvu.Cols" localSheetId="14" hidden="1">'Bid Form 2nd Envelope'!$Y:$AM</definedName>
    <definedName name="Z_BE0CEA4D_1A4E_4C32_BF92_B8DA3D3423E5_.wvu.Cols" localSheetId="3" hidden="1">'Names of Bidder'!$L:$L</definedName>
    <definedName name="Z_BE0CEA4D_1A4E_4C32_BF92_B8DA3D3423E5_.wvu.Cols" localSheetId="4" hidden="1">'Sch-1'!$R:$Y,'Sch-1'!$AB:$AL</definedName>
    <definedName name="Z_BE0CEA4D_1A4E_4C32_BF92_B8DA3D3423E5_.wvu.Cols" localSheetId="5" hidden="1">'Sch-1(Disc)'!$I:$I,'Sch-1(Disc)'!$P:$Z</definedName>
    <definedName name="Z_BE0CEA4D_1A4E_4C32_BF92_B8DA3D3423E5_.wvu.Cols" localSheetId="6" hidden="1">'Sch-2'!$I:$P</definedName>
    <definedName name="Z_BE0CEA4D_1A4E_4C32_BF92_B8DA3D3423E5_.wvu.Cols" localSheetId="7" hidden="1">'Sch-5 Dis'!$I:$P</definedName>
    <definedName name="Z_BE0CEA4D_1A4E_4C32_BF92_B8DA3D3423E5_.wvu.FilterData" localSheetId="4" hidden="1">'Sch-1'!$A$20:$P$238</definedName>
    <definedName name="Z_BE0CEA4D_1A4E_4C32_BF92_B8DA3D3423E5_.wvu.FilterData" localSheetId="5" hidden="1">'Sch-1(Disc)'!$A$20:$F$92</definedName>
    <definedName name="Z_BE0CEA4D_1A4E_4C32_BF92_B8DA3D3423E5_.wvu.PrintArea" localSheetId="14" hidden="1">'Bid Form 2nd Envelope'!$A$1:$F$59</definedName>
    <definedName name="Z_BE0CEA4D_1A4E_4C32_BF92_B8DA3D3423E5_.wvu.PrintArea" localSheetId="10" hidden="1">Discount!$A$2:$G$42</definedName>
    <definedName name="Z_BE0CEA4D_1A4E_4C32_BF92_B8DA3D3423E5_.wvu.PrintArea" localSheetId="12" hidden="1">'Entry Tax'!$A$1:$E$16</definedName>
    <definedName name="Z_BE0CEA4D_1A4E_4C32_BF92_B8DA3D3423E5_.wvu.PrintArea" localSheetId="2" hidden="1">Instructions!$A$1:$C$40</definedName>
    <definedName name="Z_BE0CEA4D_1A4E_4C32_BF92_B8DA3D3423E5_.wvu.PrintArea" localSheetId="3" hidden="1">'Names of Bidder'!$B$1:$G$28</definedName>
    <definedName name="Z_BE0CEA4D_1A4E_4C32_BF92_B8DA3D3423E5_.wvu.PrintArea" localSheetId="11" hidden="1">Octroi!$A$1:$E$16</definedName>
    <definedName name="Z_BE0CEA4D_1A4E_4C32_BF92_B8DA3D3423E5_.wvu.PrintArea" localSheetId="13" hidden="1">'Other Taxes &amp; Duties'!$A$1:$F$16</definedName>
    <definedName name="Z_BE0CEA4D_1A4E_4C32_BF92_B8DA3D3423E5_.wvu.PrintArea" localSheetId="15" hidden="1">'Q &amp; C'!$A$1:$F$38</definedName>
    <definedName name="Z_BE0CEA4D_1A4E_4C32_BF92_B8DA3D3423E5_.wvu.PrintArea" localSheetId="4" hidden="1">'Sch-1'!$A$1:$P$245</definedName>
    <definedName name="Z_BE0CEA4D_1A4E_4C32_BF92_B8DA3D3423E5_.wvu.PrintArea" localSheetId="5" hidden="1">'Sch-1(Disc)'!$A$1:$F$98</definedName>
    <definedName name="Z_BE0CEA4D_1A4E_4C32_BF92_B8DA3D3423E5_.wvu.PrintArea" localSheetId="6" hidden="1">'Sch-2'!$A$1:$E$20</definedName>
    <definedName name="Z_BE0CEA4D_1A4E_4C32_BF92_B8DA3D3423E5_.wvu.PrintArea" localSheetId="8" hidden="1">'Sch-3'!$A$1:$D$33</definedName>
    <definedName name="Z_BE0CEA4D_1A4E_4C32_BF92_B8DA3D3423E5_.wvu.PrintArea" localSheetId="9" hidden="1">'Sch-3 After Discount'!$A$1:$D$33</definedName>
    <definedName name="Z_BE0CEA4D_1A4E_4C32_BF92_B8DA3D3423E5_.wvu.PrintArea" localSheetId="7" hidden="1">'Sch-5 Dis'!$A$1:$E$44</definedName>
    <definedName name="Z_BE0CEA4D_1A4E_4C32_BF92_B8DA3D3423E5_.wvu.PrintTitles" localSheetId="4" hidden="1">'Sch-1'!$14:$16</definedName>
    <definedName name="Z_BE0CEA4D_1A4E_4C32_BF92_B8DA3D3423E5_.wvu.PrintTitles" localSheetId="5" hidden="1">'Sch-1(Disc)'!$14:$16</definedName>
    <definedName name="Z_BE0CEA4D_1A4E_4C32_BF92_B8DA3D3423E5_.wvu.PrintTitles" localSheetId="6" hidden="1">'Sch-2'!$3:$13</definedName>
    <definedName name="Z_BE0CEA4D_1A4E_4C32_BF92_B8DA3D3423E5_.wvu.PrintTitles" localSheetId="8" hidden="1">'Sch-3'!$3:$13</definedName>
    <definedName name="Z_BE0CEA4D_1A4E_4C32_BF92_B8DA3D3423E5_.wvu.PrintTitles" localSheetId="9" hidden="1">'Sch-3 After Discount'!$3:$13</definedName>
    <definedName name="Z_BE0CEA4D_1A4E_4C32_BF92_B8DA3D3423E5_.wvu.PrintTitles" localSheetId="7" hidden="1">'Sch-5 Dis'!$3:$13</definedName>
    <definedName name="Z_BE0CEA4D_1A4E_4C32_BF92_B8DA3D3423E5_.wvu.Rows" localSheetId="1" hidden="1">Cover!$7:$7</definedName>
    <definedName name="Z_BE0CEA4D_1A4E_4C32_BF92_B8DA3D3423E5_.wvu.Rows" localSheetId="10" hidden="1">Discount!$17:$30</definedName>
    <definedName name="Z_BE0CEA4D_1A4E_4C32_BF92_B8DA3D3423E5_.wvu.Rows" localSheetId="2" hidden="1">Instructions!$36:$37</definedName>
    <definedName name="Z_BE0CEA4D_1A4E_4C32_BF92_B8DA3D3423E5_.wvu.Rows" localSheetId="5" hidden="1">'Sch-1(Disc)'!$68:$91</definedName>
    <definedName name="Z_BE0CEA4D_1A4E_4C32_BF92_B8DA3D3423E5_.wvu.Rows" localSheetId="8" hidden="1">'Sch-3'!$17:$28</definedName>
    <definedName name="Z_BE0CEA4D_1A4E_4C32_BF92_B8DA3D3423E5_.wvu.Rows" localSheetId="9" hidden="1">'Sch-3 After Discount'!$17:$28</definedName>
    <definedName name="Z_CB39F8EE_FAD8_4C4E_B5E9_5EC27AC08528_.wvu.Cols" localSheetId="14" hidden="1">'Bid Form 2nd Envelope'!$Y:$AM</definedName>
    <definedName name="Z_CB39F8EE_FAD8_4C4E_B5E9_5EC27AC08528_.wvu.Cols" localSheetId="3" hidden="1">'Names of Bidder'!$L:$L</definedName>
    <definedName name="Z_CB39F8EE_FAD8_4C4E_B5E9_5EC27AC08528_.wvu.Cols" localSheetId="4" hidden="1">'Sch-1'!$R:$Y,'Sch-1'!$AB:$AL</definedName>
    <definedName name="Z_CB39F8EE_FAD8_4C4E_B5E9_5EC27AC08528_.wvu.Cols" localSheetId="5" hidden="1">'Sch-1(Disc)'!$I:$I,'Sch-1(Disc)'!$P:$Z</definedName>
    <definedName name="Z_CB39F8EE_FAD8_4C4E_B5E9_5EC27AC08528_.wvu.Cols" localSheetId="6" hidden="1">'Sch-2'!$I:$P</definedName>
    <definedName name="Z_CB39F8EE_FAD8_4C4E_B5E9_5EC27AC08528_.wvu.Cols" localSheetId="7" hidden="1">'Sch-5 Dis'!$I:$P</definedName>
    <definedName name="Z_CB39F8EE_FAD8_4C4E_B5E9_5EC27AC08528_.wvu.FilterData" localSheetId="4" hidden="1">'Sch-1'!$A$20:$P$238</definedName>
    <definedName name="Z_CB39F8EE_FAD8_4C4E_B5E9_5EC27AC08528_.wvu.FilterData" localSheetId="5" hidden="1">'Sch-1(Disc)'!$A$20:$F$92</definedName>
    <definedName name="Z_CB39F8EE_FAD8_4C4E_B5E9_5EC27AC08528_.wvu.PrintArea" localSheetId="14" hidden="1">'Bid Form 2nd Envelope'!$A$1:$F$59</definedName>
    <definedName name="Z_CB39F8EE_FAD8_4C4E_B5E9_5EC27AC08528_.wvu.PrintArea" localSheetId="10" hidden="1">Discount!$A$2:$G$42</definedName>
    <definedName name="Z_CB39F8EE_FAD8_4C4E_B5E9_5EC27AC08528_.wvu.PrintArea" localSheetId="12" hidden="1">'Entry Tax'!$A$1:$E$16</definedName>
    <definedName name="Z_CB39F8EE_FAD8_4C4E_B5E9_5EC27AC08528_.wvu.PrintArea" localSheetId="2" hidden="1">Instructions!$A$1:$C$40</definedName>
    <definedName name="Z_CB39F8EE_FAD8_4C4E_B5E9_5EC27AC08528_.wvu.PrintArea" localSheetId="3" hidden="1">'Names of Bidder'!$B$1:$G$28</definedName>
    <definedName name="Z_CB39F8EE_FAD8_4C4E_B5E9_5EC27AC08528_.wvu.PrintArea" localSheetId="11" hidden="1">Octroi!$A$1:$E$16</definedName>
    <definedName name="Z_CB39F8EE_FAD8_4C4E_B5E9_5EC27AC08528_.wvu.PrintArea" localSheetId="13" hidden="1">'Other Taxes &amp; Duties'!$A$1:$F$16</definedName>
    <definedName name="Z_CB39F8EE_FAD8_4C4E_B5E9_5EC27AC08528_.wvu.PrintArea" localSheetId="15" hidden="1">'Q &amp; C'!$A$1:$F$38</definedName>
    <definedName name="Z_CB39F8EE_FAD8_4C4E_B5E9_5EC27AC08528_.wvu.PrintArea" localSheetId="4" hidden="1">'Sch-1'!$A$1:$P$245</definedName>
    <definedName name="Z_CB39F8EE_FAD8_4C4E_B5E9_5EC27AC08528_.wvu.PrintArea" localSheetId="5" hidden="1">'Sch-1(Disc)'!$A$1:$F$98</definedName>
    <definedName name="Z_CB39F8EE_FAD8_4C4E_B5E9_5EC27AC08528_.wvu.PrintArea" localSheetId="6" hidden="1">'Sch-2'!$A$1:$E$20</definedName>
    <definedName name="Z_CB39F8EE_FAD8_4C4E_B5E9_5EC27AC08528_.wvu.PrintArea" localSheetId="8" hidden="1">'Sch-3'!$A$1:$D$33</definedName>
    <definedName name="Z_CB39F8EE_FAD8_4C4E_B5E9_5EC27AC08528_.wvu.PrintArea" localSheetId="9" hidden="1">'Sch-3 After Discount'!$A$1:$D$33</definedName>
    <definedName name="Z_CB39F8EE_FAD8_4C4E_B5E9_5EC27AC08528_.wvu.PrintArea" localSheetId="7" hidden="1">'Sch-5 Dis'!$A$1:$E$44</definedName>
    <definedName name="Z_CB39F8EE_FAD8_4C4E_B5E9_5EC27AC08528_.wvu.PrintTitles" localSheetId="4" hidden="1">'Sch-1'!$14:$16</definedName>
    <definedName name="Z_CB39F8EE_FAD8_4C4E_B5E9_5EC27AC08528_.wvu.PrintTitles" localSheetId="5" hidden="1">'Sch-1(Disc)'!$14:$16</definedName>
    <definedName name="Z_CB39F8EE_FAD8_4C4E_B5E9_5EC27AC08528_.wvu.PrintTitles" localSheetId="6" hidden="1">'Sch-2'!$3:$13</definedName>
    <definedName name="Z_CB39F8EE_FAD8_4C4E_B5E9_5EC27AC08528_.wvu.PrintTitles" localSheetId="8" hidden="1">'Sch-3'!$3:$13</definedName>
    <definedName name="Z_CB39F8EE_FAD8_4C4E_B5E9_5EC27AC08528_.wvu.PrintTitles" localSheetId="9" hidden="1">'Sch-3 After Discount'!$3:$13</definedName>
    <definedName name="Z_CB39F8EE_FAD8_4C4E_B5E9_5EC27AC08528_.wvu.PrintTitles" localSheetId="7" hidden="1">'Sch-5 Dis'!$3:$13</definedName>
    <definedName name="Z_CB39F8EE_FAD8_4C4E_B5E9_5EC27AC08528_.wvu.Rows" localSheetId="1" hidden="1">Cover!$7:$7</definedName>
    <definedName name="Z_CB39F8EE_FAD8_4C4E_B5E9_5EC27AC08528_.wvu.Rows" localSheetId="10" hidden="1">Discount!$17:$30</definedName>
    <definedName name="Z_CB39F8EE_FAD8_4C4E_B5E9_5EC27AC08528_.wvu.Rows" localSheetId="2" hidden="1">Instructions!$36:$37</definedName>
    <definedName name="Z_CB39F8EE_FAD8_4C4E_B5E9_5EC27AC08528_.wvu.Rows" localSheetId="5" hidden="1">'Sch-1(Disc)'!$68:$91</definedName>
    <definedName name="Z_CB39F8EE_FAD8_4C4E_B5E9_5EC27AC08528_.wvu.Rows" localSheetId="8" hidden="1">'Sch-3'!$17:$28</definedName>
    <definedName name="Z_CB39F8EE_FAD8_4C4E_B5E9_5EC27AC08528_.wvu.Rows" localSheetId="9" hidden="1">'Sch-3 After Discount'!$17:$28</definedName>
    <definedName name="Z_D4A148BB_8D25_43B9_8797_A9D3AE767B49_.wvu.Cols" localSheetId="14" hidden="1">'Bid Form 2nd Envelope'!$Y:$AM</definedName>
    <definedName name="Z_D4A148BB_8D25_43B9_8797_A9D3AE767B49_.wvu.Cols" localSheetId="3" hidden="1">'Names of Bidder'!$L:$L</definedName>
    <definedName name="Z_D4A148BB_8D25_43B9_8797_A9D3AE767B49_.wvu.Cols" localSheetId="4" hidden="1">'Sch-1'!$R:$Y,'Sch-1'!$AB:$AL</definedName>
    <definedName name="Z_D4A148BB_8D25_43B9_8797_A9D3AE767B49_.wvu.Cols" localSheetId="5" hidden="1">'Sch-1(Disc)'!$I:$I,'Sch-1(Disc)'!$P:$Z</definedName>
    <definedName name="Z_D4A148BB_8D25_43B9_8797_A9D3AE767B49_.wvu.Cols" localSheetId="6" hidden="1">'Sch-2'!$I:$P</definedName>
    <definedName name="Z_D4A148BB_8D25_43B9_8797_A9D3AE767B49_.wvu.Cols" localSheetId="7" hidden="1">'Sch-5 Dis'!$I:$P</definedName>
    <definedName name="Z_D4A148BB_8D25_43B9_8797_A9D3AE767B49_.wvu.FilterData" localSheetId="4" hidden="1">'Sch-1'!$A$20:$P$238</definedName>
    <definedName name="Z_D4A148BB_8D25_43B9_8797_A9D3AE767B49_.wvu.FilterData" localSheetId="5" hidden="1">'Sch-1(Disc)'!$A$20:$F$92</definedName>
    <definedName name="Z_D4A148BB_8D25_43B9_8797_A9D3AE767B49_.wvu.PrintArea" localSheetId="14" hidden="1">'Bid Form 2nd Envelope'!$A$1:$F$59</definedName>
    <definedName name="Z_D4A148BB_8D25_43B9_8797_A9D3AE767B49_.wvu.PrintArea" localSheetId="10" hidden="1">Discount!$A$2:$G$42</definedName>
    <definedName name="Z_D4A148BB_8D25_43B9_8797_A9D3AE767B49_.wvu.PrintArea" localSheetId="12" hidden="1">'Entry Tax'!$A$1:$E$16</definedName>
    <definedName name="Z_D4A148BB_8D25_43B9_8797_A9D3AE767B49_.wvu.PrintArea" localSheetId="2" hidden="1">Instructions!$A$1:$C$40</definedName>
    <definedName name="Z_D4A148BB_8D25_43B9_8797_A9D3AE767B49_.wvu.PrintArea" localSheetId="3" hidden="1">'Names of Bidder'!$B$1:$G$28</definedName>
    <definedName name="Z_D4A148BB_8D25_43B9_8797_A9D3AE767B49_.wvu.PrintArea" localSheetId="11" hidden="1">Octroi!$A$1:$E$16</definedName>
    <definedName name="Z_D4A148BB_8D25_43B9_8797_A9D3AE767B49_.wvu.PrintArea" localSheetId="13" hidden="1">'Other Taxes &amp; Duties'!$A$1:$F$16</definedName>
    <definedName name="Z_D4A148BB_8D25_43B9_8797_A9D3AE767B49_.wvu.PrintArea" localSheetId="15" hidden="1">'Q &amp; C'!$A$1:$F$38</definedName>
    <definedName name="Z_D4A148BB_8D25_43B9_8797_A9D3AE767B49_.wvu.PrintArea" localSheetId="4" hidden="1">'Sch-1'!$A$1:$P$245</definedName>
    <definedName name="Z_D4A148BB_8D25_43B9_8797_A9D3AE767B49_.wvu.PrintArea" localSheetId="5" hidden="1">'Sch-1(Disc)'!$A$1:$F$98</definedName>
    <definedName name="Z_D4A148BB_8D25_43B9_8797_A9D3AE767B49_.wvu.PrintArea" localSheetId="6" hidden="1">'Sch-2'!$A$1:$E$20</definedName>
    <definedName name="Z_D4A148BB_8D25_43B9_8797_A9D3AE767B49_.wvu.PrintArea" localSheetId="8" hidden="1">'Sch-3'!$A$1:$D$33</definedName>
    <definedName name="Z_D4A148BB_8D25_43B9_8797_A9D3AE767B49_.wvu.PrintArea" localSheetId="9" hidden="1">'Sch-3 After Discount'!$A$1:$D$33</definedName>
    <definedName name="Z_D4A148BB_8D25_43B9_8797_A9D3AE767B49_.wvu.PrintArea" localSheetId="7" hidden="1">'Sch-5 Dis'!$A$1:$E$44</definedName>
    <definedName name="Z_D4A148BB_8D25_43B9_8797_A9D3AE767B49_.wvu.PrintTitles" localSheetId="4" hidden="1">'Sch-1'!$14:$16</definedName>
    <definedName name="Z_D4A148BB_8D25_43B9_8797_A9D3AE767B49_.wvu.PrintTitles" localSheetId="5" hidden="1">'Sch-1(Disc)'!$14:$16</definedName>
    <definedName name="Z_D4A148BB_8D25_43B9_8797_A9D3AE767B49_.wvu.PrintTitles" localSheetId="6" hidden="1">'Sch-2'!$3:$13</definedName>
    <definedName name="Z_D4A148BB_8D25_43B9_8797_A9D3AE767B49_.wvu.PrintTitles" localSheetId="8" hidden="1">'Sch-3'!$3:$13</definedName>
    <definedName name="Z_D4A148BB_8D25_43B9_8797_A9D3AE767B49_.wvu.PrintTitles" localSheetId="9" hidden="1">'Sch-3 After Discount'!$3:$13</definedName>
    <definedName name="Z_D4A148BB_8D25_43B9_8797_A9D3AE767B49_.wvu.PrintTitles" localSheetId="7" hidden="1">'Sch-5 Dis'!$3:$13</definedName>
    <definedName name="Z_D4A148BB_8D25_43B9_8797_A9D3AE767B49_.wvu.Rows" localSheetId="1" hidden="1">Cover!$7:$7</definedName>
    <definedName name="Z_D4A148BB_8D25_43B9_8797_A9D3AE767B49_.wvu.Rows" localSheetId="10" hidden="1">Discount!$17:$30,Discount!$32:$33</definedName>
    <definedName name="Z_D4A148BB_8D25_43B9_8797_A9D3AE767B49_.wvu.Rows" localSheetId="2" hidden="1">Instructions!$36:$37</definedName>
    <definedName name="Z_D4A148BB_8D25_43B9_8797_A9D3AE767B49_.wvu.Rows" localSheetId="5" hidden="1">'Sch-1(Disc)'!$68:$91</definedName>
    <definedName name="Z_D4A148BB_8D25_43B9_8797_A9D3AE767B49_.wvu.Rows" localSheetId="8" hidden="1">'Sch-3'!$17:$28</definedName>
    <definedName name="Z_D4A148BB_8D25_43B9_8797_A9D3AE767B49_.wvu.Rows" localSheetId="9" hidden="1">'Sch-3 After Discount'!$17:$28</definedName>
    <definedName name="Z_D4DE57C7_E521_4428_80BD_545B19793C78_.wvu.Cols" localSheetId="14" hidden="1">'Bid Form 2nd Envelope'!$Y:$AN</definedName>
    <definedName name="Z_D4DE57C7_E521_4428_80BD_545B19793C78_.wvu.Cols" localSheetId="10" hidden="1">Discount!$I:$N</definedName>
    <definedName name="Z_D4DE57C7_E521_4428_80BD_545B19793C78_.wvu.Cols" localSheetId="3" hidden="1">'Names of Bidder'!$L:$L</definedName>
    <definedName name="Z_D4DE57C7_E521_4428_80BD_545B19793C78_.wvu.Cols" localSheetId="4" hidden="1">'Sch-1'!$Q:$V,'Sch-1'!$AB:$AL</definedName>
    <definedName name="Z_D4DE57C7_E521_4428_80BD_545B19793C78_.wvu.Cols" localSheetId="5" hidden="1">'Sch-1(Disc)'!$I:$I,'Sch-1(Disc)'!$P:$Z</definedName>
    <definedName name="Z_D4DE57C7_E521_4428_80BD_545B19793C78_.wvu.Cols" localSheetId="6" hidden="1">'Sch-2'!$I:$P</definedName>
    <definedName name="Z_D4DE57C7_E521_4428_80BD_545B19793C78_.wvu.Cols" localSheetId="7" hidden="1">'Sch-5 Dis'!$I:$P</definedName>
    <definedName name="Z_D4DE57C7_E521_4428_80BD_545B19793C78_.wvu.FilterData" localSheetId="4" hidden="1">'Sch-1'!$A$20:$P$238</definedName>
    <definedName name="Z_D4DE57C7_E521_4428_80BD_545B19793C78_.wvu.FilterData" localSheetId="5" hidden="1">'Sch-1(Disc)'!$A$20:$F$92</definedName>
    <definedName name="Z_D4DE57C7_E521_4428_80BD_545B19793C78_.wvu.PrintArea" localSheetId="14" hidden="1">'Bid Form 2nd Envelope'!$A$1:$F$59</definedName>
    <definedName name="Z_D4DE57C7_E521_4428_80BD_545B19793C78_.wvu.PrintArea" localSheetId="10" hidden="1">Discount!$A$2:$G$42</definedName>
    <definedName name="Z_D4DE57C7_E521_4428_80BD_545B19793C78_.wvu.PrintArea" localSheetId="12" hidden="1">'Entry Tax'!$A$1:$E$16</definedName>
    <definedName name="Z_D4DE57C7_E521_4428_80BD_545B19793C78_.wvu.PrintArea" localSheetId="2" hidden="1">Instructions!$A$1:$C$40</definedName>
    <definedName name="Z_D4DE57C7_E521_4428_80BD_545B19793C78_.wvu.PrintArea" localSheetId="3" hidden="1">'Names of Bidder'!$B$1:$G$28</definedName>
    <definedName name="Z_D4DE57C7_E521_4428_80BD_545B19793C78_.wvu.PrintArea" localSheetId="11" hidden="1">Octroi!$A$1:$E$16</definedName>
    <definedName name="Z_D4DE57C7_E521_4428_80BD_545B19793C78_.wvu.PrintArea" localSheetId="13" hidden="1">'Other Taxes &amp; Duties'!$A$1:$F$16</definedName>
    <definedName name="Z_D4DE57C7_E521_4428_80BD_545B19793C78_.wvu.PrintArea" localSheetId="15" hidden="1">'Q &amp; C'!$A$1:$F$38</definedName>
    <definedName name="Z_D4DE57C7_E521_4428_80BD_545B19793C78_.wvu.PrintArea" localSheetId="4" hidden="1">'Sch-1'!$A$1:$P$245</definedName>
    <definedName name="Z_D4DE57C7_E521_4428_80BD_545B19793C78_.wvu.PrintArea" localSheetId="5" hidden="1">'Sch-1(Disc)'!$A$1:$F$98</definedName>
    <definedName name="Z_D4DE57C7_E521_4428_80BD_545B19793C78_.wvu.PrintArea" localSheetId="6" hidden="1">'Sch-2'!$A$1:$E$20</definedName>
    <definedName name="Z_D4DE57C7_E521_4428_80BD_545B19793C78_.wvu.PrintArea" localSheetId="8" hidden="1">'Sch-3'!$A$1:$D$33</definedName>
    <definedName name="Z_D4DE57C7_E521_4428_80BD_545B19793C78_.wvu.PrintArea" localSheetId="9" hidden="1">'Sch-3 After Discount'!$A$1:$D$33</definedName>
    <definedName name="Z_D4DE57C7_E521_4428_80BD_545B19793C78_.wvu.PrintArea" localSheetId="7" hidden="1">'Sch-5 Dis'!$A$1:$E$44</definedName>
    <definedName name="Z_D4DE57C7_E521_4428_80BD_545B19793C78_.wvu.PrintTitles" localSheetId="4" hidden="1">'Sch-1'!$17:$18</definedName>
    <definedName name="Z_D4DE57C7_E521_4428_80BD_545B19793C78_.wvu.PrintTitles" localSheetId="5" hidden="1">'Sch-1(Disc)'!$14:$16</definedName>
    <definedName name="Z_D4DE57C7_E521_4428_80BD_545B19793C78_.wvu.PrintTitles" localSheetId="6" hidden="1">'Sch-2'!$3:$13</definedName>
    <definedName name="Z_D4DE57C7_E521_4428_80BD_545B19793C78_.wvu.PrintTitles" localSheetId="8" hidden="1">'Sch-3'!$3:$13</definedName>
    <definedName name="Z_D4DE57C7_E521_4428_80BD_545B19793C78_.wvu.PrintTitles" localSheetId="9" hidden="1">'Sch-3 After Discount'!$3:$13</definedName>
    <definedName name="Z_D4DE57C7_E521_4428_80BD_545B19793C78_.wvu.PrintTitles" localSheetId="7" hidden="1">'Sch-5 Dis'!$3:$13</definedName>
    <definedName name="Z_D4DE57C7_E521_4428_80BD_545B19793C78_.wvu.Rows" localSheetId="1" hidden="1">Cover!$7:$7</definedName>
    <definedName name="Z_D4DE57C7_E521_4428_80BD_545B19793C78_.wvu.Rows" localSheetId="10" hidden="1">Discount!$17:$30,Discount!$32:$32</definedName>
    <definedName name="Z_D4DE57C7_E521_4428_80BD_545B19793C78_.wvu.Rows" localSheetId="2" hidden="1">Instructions!$36:$37</definedName>
    <definedName name="Z_D4DE57C7_E521_4428_80BD_545B19793C78_.wvu.Rows" localSheetId="4" hidden="1">'Sch-1'!$2:$2,'Sch-1'!$12:$12,'Sch-1'!$14:$15</definedName>
    <definedName name="Z_D4DE57C7_E521_4428_80BD_545B19793C78_.wvu.Rows" localSheetId="5" hidden="1">'Sch-1(Disc)'!$68:$91</definedName>
    <definedName name="Z_D4DE57C7_E521_4428_80BD_545B19793C78_.wvu.Rows" localSheetId="8" hidden="1">'Sch-3'!$17:$28</definedName>
    <definedName name="Z_D4DE57C7_E521_4428_80BD_545B19793C78_.wvu.Rows" localSheetId="9" hidden="1">'Sch-3 After Discount'!$17:$28</definedName>
    <definedName name="Z_E2E57CA5_082B_4C11_AB34_2A298199576B_.wvu.Cols" localSheetId="10" hidden="1">Discount!$I:$S</definedName>
    <definedName name="Z_E2E57CA5_082B_4C11_AB34_2A298199576B_.wvu.Cols" localSheetId="3" hidden="1">'Names of Bidder'!$L:$L</definedName>
    <definedName name="Z_E2E57CA5_082B_4C11_AB34_2A298199576B_.wvu.Cols" localSheetId="4" hidden="1">'Sch-1'!$S:$Z,'Sch-1'!$AB:$AL</definedName>
    <definedName name="Z_E2E57CA5_082B_4C11_AB34_2A298199576B_.wvu.Cols" localSheetId="5" hidden="1">'Sch-1(Disc)'!$H:$N,'Sch-1(Disc)'!$P:$Z</definedName>
    <definedName name="Z_E2E57CA5_082B_4C11_AB34_2A298199576B_.wvu.Cols" localSheetId="6" hidden="1">'Sch-2'!$I:$P</definedName>
    <definedName name="Z_E2E57CA5_082B_4C11_AB34_2A298199576B_.wvu.Cols" localSheetId="7" hidden="1">'Sch-5 Dis'!$I:$P</definedName>
    <definedName name="Z_E2E57CA5_082B_4C11_AB34_2A298199576B_.wvu.FilterData" localSheetId="4" hidden="1">'Sch-1'!$A$20:$P$238</definedName>
    <definedName name="Z_E2E57CA5_082B_4C11_AB34_2A298199576B_.wvu.FilterData" localSheetId="5" hidden="1">'Sch-1(Disc)'!$A$20:$F$92</definedName>
    <definedName name="Z_E2E57CA5_082B_4C11_AB34_2A298199576B_.wvu.PrintArea" localSheetId="14" hidden="1">'Bid Form 2nd Envelope'!$A$1:$F$59</definedName>
    <definedName name="Z_E2E57CA5_082B_4C11_AB34_2A298199576B_.wvu.PrintArea" localSheetId="10" hidden="1">Discount!$A$2:$G$42</definedName>
    <definedName name="Z_E2E57CA5_082B_4C11_AB34_2A298199576B_.wvu.PrintArea" localSheetId="12" hidden="1">'Entry Tax'!$A$1:$E$16</definedName>
    <definedName name="Z_E2E57CA5_082B_4C11_AB34_2A298199576B_.wvu.PrintArea" localSheetId="2" hidden="1">Instructions!$A$1:$C$40</definedName>
    <definedName name="Z_E2E57CA5_082B_4C11_AB34_2A298199576B_.wvu.PrintArea" localSheetId="3" hidden="1">'Names of Bidder'!$B$1:$G$28</definedName>
    <definedName name="Z_E2E57CA5_082B_4C11_AB34_2A298199576B_.wvu.PrintArea" localSheetId="11" hidden="1">Octroi!$A$1:$E$16</definedName>
    <definedName name="Z_E2E57CA5_082B_4C11_AB34_2A298199576B_.wvu.PrintArea" localSheetId="13" hidden="1">'Other Taxes &amp; Duties'!$A$1:$F$16</definedName>
    <definedName name="Z_E2E57CA5_082B_4C11_AB34_2A298199576B_.wvu.PrintArea" localSheetId="15" hidden="1">'Q &amp; C'!$A$1:$F$38</definedName>
    <definedName name="Z_E2E57CA5_082B_4C11_AB34_2A298199576B_.wvu.PrintArea" localSheetId="4" hidden="1">'Sch-1'!$A$1:$P$245</definedName>
    <definedName name="Z_E2E57CA5_082B_4C11_AB34_2A298199576B_.wvu.PrintArea" localSheetId="5" hidden="1">'Sch-1(Disc)'!$A$1:$F$98</definedName>
    <definedName name="Z_E2E57CA5_082B_4C11_AB34_2A298199576B_.wvu.PrintArea" localSheetId="6" hidden="1">'Sch-2'!$A$1:$E$20</definedName>
    <definedName name="Z_E2E57CA5_082B_4C11_AB34_2A298199576B_.wvu.PrintArea" localSheetId="8" hidden="1">'Sch-3'!$A$1:$D$33</definedName>
    <definedName name="Z_E2E57CA5_082B_4C11_AB34_2A298199576B_.wvu.PrintArea" localSheetId="9" hidden="1">'Sch-3 After Discount'!$A$1:$D$33</definedName>
    <definedName name="Z_E2E57CA5_082B_4C11_AB34_2A298199576B_.wvu.PrintArea" localSheetId="7" hidden="1">'Sch-5 Dis'!$A$1:$E$44</definedName>
    <definedName name="Z_E2E57CA5_082B_4C11_AB34_2A298199576B_.wvu.PrintTitles" localSheetId="4" hidden="1">'Sch-1'!$14:$16</definedName>
    <definedName name="Z_E2E57CA5_082B_4C11_AB34_2A298199576B_.wvu.PrintTitles" localSheetId="5" hidden="1">'Sch-1(Disc)'!$14:$16</definedName>
    <definedName name="Z_E2E57CA5_082B_4C11_AB34_2A298199576B_.wvu.PrintTitles" localSheetId="6" hidden="1">'Sch-2'!$3:$13</definedName>
    <definedName name="Z_E2E57CA5_082B_4C11_AB34_2A298199576B_.wvu.PrintTitles" localSheetId="8" hidden="1">'Sch-3'!$3:$13</definedName>
    <definedName name="Z_E2E57CA5_082B_4C11_AB34_2A298199576B_.wvu.PrintTitles" localSheetId="9" hidden="1">'Sch-3 After Discount'!$3:$13</definedName>
    <definedName name="Z_E2E57CA5_082B_4C11_AB34_2A298199576B_.wvu.PrintTitles" localSheetId="7" hidden="1">'Sch-5 Dis'!$3:$13</definedName>
    <definedName name="Z_E2E57CA5_082B_4C11_AB34_2A298199576B_.wvu.Rows" localSheetId="1" hidden="1">Cover!$7:$7</definedName>
    <definedName name="Z_E2E57CA5_082B_4C11_AB34_2A298199576B_.wvu.Rows" localSheetId="10" hidden="1">Discount!$29:$30</definedName>
    <definedName name="Z_E8B8E0BD_9CB3_4C7D_9BC6_088FDFCB0B45_.wvu.Cols" localSheetId="14" hidden="1">'Bid Form 2nd Envelope'!$Y:$AM</definedName>
    <definedName name="Z_E8B8E0BD_9CB3_4C7D_9BC6_088FDFCB0B45_.wvu.Cols" localSheetId="3" hidden="1">'Names of Bidder'!$L:$L</definedName>
    <definedName name="Z_E8B8E0BD_9CB3_4C7D_9BC6_088FDFCB0B45_.wvu.Cols" localSheetId="4" hidden="1">'Sch-1'!$R:$Y,'Sch-1'!$AB:$AL</definedName>
    <definedName name="Z_E8B8E0BD_9CB3_4C7D_9BC6_088FDFCB0B45_.wvu.Cols" localSheetId="5" hidden="1">'Sch-1(Disc)'!$I:$I,'Sch-1(Disc)'!$P:$Z</definedName>
    <definedName name="Z_E8B8E0BD_9CB3_4C7D_9BC6_088FDFCB0B45_.wvu.Cols" localSheetId="6" hidden="1">'Sch-2'!$I:$P</definedName>
    <definedName name="Z_E8B8E0BD_9CB3_4C7D_9BC6_088FDFCB0B45_.wvu.Cols" localSheetId="7" hidden="1">'Sch-5 Dis'!$I:$P</definedName>
    <definedName name="Z_E8B8E0BD_9CB3_4C7D_9BC6_088FDFCB0B45_.wvu.FilterData" localSheetId="4" hidden="1">'Sch-1'!$A$20:$P$238</definedName>
    <definedName name="Z_E8B8E0BD_9CB3_4C7D_9BC6_088FDFCB0B45_.wvu.FilterData" localSheetId="5" hidden="1">'Sch-1(Disc)'!$A$20:$F$92</definedName>
    <definedName name="Z_E8B8E0BD_9CB3_4C7D_9BC6_088FDFCB0B45_.wvu.PrintArea" localSheetId="14" hidden="1">'Bid Form 2nd Envelope'!$A$1:$F$59</definedName>
    <definedName name="Z_E8B8E0BD_9CB3_4C7D_9BC6_088FDFCB0B45_.wvu.PrintArea" localSheetId="10" hidden="1">Discount!$A$2:$G$42</definedName>
    <definedName name="Z_E8B8E0BD_9CB3_4C7D_9BC6_088FDFCB0B45_.wvu.PrintArea" localSheetId="12" hidden="1">'Entry Tax'!$A$1:$E$16</definedName>
    <definedName name="Z_E8B8E0BD_9CB3_4C7D_9BC6_088FDFCB0B45_.wvu.PrintArea" localSheetId="2" hidden="1">Instructions!$A$1:$C$40</definedName>
    <definedName name="Z_E8B8E0BD_9CB3_4C7D_9BC6_088FDFCB0B45_.wvu.PrintArea" localSheetId="3" hidden="1">'Names of Bidder'!$B$1:$G$28</definedName>
    <definedName name="Z_E8B8E0BD_9CB3_4C7D_9BC6_088FDFCB0B45_.wvu.PrintArea" localSheetId="11" hidden="1">Octroi!$A$1:$E$16</definedName>
    <definedName name="Z_E8B8E0BD_9CB3_4C7D_9BC6_088FDFCB0B45_.wvu.PrintArea" localSheetId="13" hidden="1">'Other Taxes &amp; Duties'!$A$1:$F$16</definedName>
    <definedName name="Z_E8B8E0BD_9CB3_4C7D_9BC6_088FDFCB0B45_.wvu.PrintArea" localSheetId="15" hidden="1">'Q &amp; C'!$A$1:$F$38</definedName>
    <definedName name="Z_E8B8E0BD_9CB3_4C7D_9BC6_088FDFCB0B45_.wvu.PrintArea" localSheetId="4" hidden="1">'Sch-1'!$A$1:$P$245</definedName>
    <definedName name="Z_E8B8E0BD_9CB3_4C7D_9BC6_088FDFCB0B45_.wvu.PrintArea" localSheetId="5" hidden="1">'Sch-1(Disc)'!$A$1:$F$98</definedName>
    <definedName name="Z_E8B8E0BD_9CB3_4C7D_9BC6_088FDFCB0B45_.wvu.PrintArea" localSheetId="6" hidden="1">'Sch-2'!$A$1:$E$20</definedName>
    <definedName name="Z_E8B8E0BD_9CB3_4C7D_9BC6_088FDFCB0B45_.wvu.PrintArea" localSheetId="8" hidden="1">'Sch-3'!$A$1:$D$33</definedName>
    <definedName name="Z_E8B8E0BD_9CB3_4C7D_9BC6_088FDFCB0B45_.wvu.PrintArea" localSheetId="9" hidden="1">'Sch-3 After Discount'!$A$1:$D$33</definedName>
    <definedName name="Z_E8B8E0BD_9CB3_4C7D_9BC6_088FDFCB0B45_.wvu.PrintArea" localSheetId="7" hidden="1">'Sch-5 Dis'!$A$1:$E$44</definedName>
    <definedName name="Z_E8B8E0BD_9CB3_4C7D_9BC6_088FDFCB0B45_.wvu.PrintTitles" localSheetId="4" hidden="1">'Sch-1'!$14:$16</definedName>
    <definedName name="Z_E8B8E0BD_9CB3_4C7D_9BC6_088FDFCB0B45_.wvu.PrintTitles" localSheetId="5" hidden="1">'Sch-1(Disc)'!$14:$16</definedName>
    <definedName name="Z_E8B8E0BD_9CB3_4C7D_9BC6_088FDFCB0B45_.wvu.PrintTitles" localSheetId="6" hidden="1">'Sch-2'!$3:$13</definedName>
    <definedName name="Z_E8B8E0BD_9CB3_4C7D_9BC6_088FDFCB0B45_.wvu.PrintTitles" localSheetId="8" hidden="1">'Sch-3'!$3:$13</definedName>
    <definedName name="Z_E8B8E0BD_9CB3_4C7D_9BC6_088FDFCB0B45_.wvu.PrintTitles" localSheetId="9" hidden="1">'Sch-3 After Discount'!$3:$13</definedName>
    <definedName name="Z_E8B8E0BD_9CB3_4C7D_9BC6_088FDFCB0B45_.wvu.PrintTitles" localSheetId="7" hidden="1">'Sch-5 Dis'!$3:$13</definedName>
    <definedName name="Z_E8B8E0BD_9CB3_4C7D_9BC6_088FDFCB0B45_.wvu.Rows" localSheetId="1" hidden="1">Cover!$7:$7</definedName>
    <definedName name="Z_E8B8E0BD_9CB3_4C7D_9BC6_088FDFCB0B45_.wvu.Rows" localSheetId="10" hidden="1">Discount!$17:$30</definedName>
    <definedName name="Z_E8B8E0BD_9CB3_4C7D_9BC6_088FDFCB0B45_.wvu.Rows" localSheetId="2" hidden="1">Instructions!$36:$37</definedName>
    <definedName name="Z_E8B8E0BD_9CB3_4C7D_9BC6_088FDFCB0B45_.wvu.Rows" localSheetId="5" hidden="1">'Sch-1(Disc)'!$68:$91</definedName>
    <definedName name="Z_E8B8E0BD_9CB3_4C7D_9BC6_088FDFCB0B45_.wvu.Rows" localSheetId="8" hidden="1">'Sch-3'!$17:$28</definedName>
    <definedName name="Z_E8B8E0BD_9CB3_4C7D_9BC6_088FDFCB0B45_.wvu.Rows" localSheetId="9" hidden="1">'Sch-3 After Discount'!$17:$28</definedName>
    <definedName name="Z_EEE4E2D7_4BFE_4C24_8B93_9FD441A50336_.wvu.Cols" localSheetId="10" hidden="1">Discount!$I:$Q</definedName>
    <definedName name="Z_EEE4E2D7_4BFE_4C24_8B93_9FD441A50336_.wvu.Cols" localSheetId="3" hidden="1">'Names of Bidder'!$L:$L</definedName>
    <definedName name="Z_EEE4E2D7_4BFE_4C24_8B93_9FD441A50336_.wvu.Cols" localSheetId="4" hidden="1">'Sch-1'!$S:$V,'Sch-1'!$AB:$AL</definedName>
    <definedName name="Z_EEE4E2D7_4BFE_4C24_8B93_9FD441A50336_.wvu.Cols" localSheetId="5" hidden="1">'Sch-1(Disc)'!$H:$J,'Sch-1(Disc)'!$P:$Z</definedName>
    <definedName name="Z_EEE4E2D7_4BFE_4C24_8B93_9FD441A50336_.wvu.Cols" localSheetId="6" hidden="1">'Sch-2'!$I:$P</definedName>
    <definedName name="Z_EEE4E2D7_4BFE_4C24_8B93_9FD441A50336_.wvu.Cols" localSheetId="7" hidden="1">'Sch-5 Dis'!$I:$P</definedName>
    <definedName name="Z_EEE4E2D7_4BFE_4C24_8B93_9FD441A50336_.wvu.FilterData" localSheetId="4" hidden="1">'Sch-1'!$A$20:$P$238</definedName>
    <definedName name="Z_EEE4E2D7_4BFE_4C24_8B93_9FD441A50336_.wvu.FilterData" localSheetId="5" hidden="1">'Sch-1(Disc)'!$A$20:$F$92</definedName>
    <definedName name="Z_EEE4E2D7_4BFE_4C24_8B93_9FD441A50336_.wvu.PrintArea" localSheetId="14" hidden="1">'Bid Form 2nd Envelope'!$A$1:$F$61</definedName>
    <definedName name="Z_EEE4E2D7_4BFE_4C24_8B93_9FD441A50336_.wvu.PrintArea" localSheetId="10" hidden="1">Discount!$A$2:$G$42</definedName>
    <definedName name="Z_EEE4E2D7_4BFE_4C24_8B93_9FD441A50336_.wvu.PrintArea" localSheetId="12" hidden="1">'Entry Tax'!$A$1:$E$16</definedName>
    <definedName name="Z_EEE4E2D7_4BFE_4C24_8B93_9FD441A50336_.wvu.PrintArea" localSheetId="2" hidden="1">Instructions!$A$1:$C$40</definedName>
    <definedName name="Z_EEE4E2D7_4BFE_4C24_8B93_9FD441A50336_.wvu.PrintArea" localSheetId="3" hidden="1">'Names of Bidder'!$B$1:$E$26</definedName>
    <definedName name="Z_EEE4E2D7_4BFE_4C24_8B93_9FD441A50336_.wvu.PrintArea" localSheetId="11" hidden="1">Octroi!$A$1:$E$16</definedName>
    <definedName name="Z_EEE4E2D7_4BFE_4C24_8B93_9FD441A50336_.wvu.PrintArea" localSheetId="13" hidden="1">'Other Taxes &amp; Duties'!$A$1:$F$16</definedName>
    <definedName name="Z_EEE4E2D7_4BFE_4C24_8B93_9FD441A50336_.wvu.PrintArea" localSheetId="15" hidden="1">'Q &amp; C'!$A$1:$F$38</definedName>
    <definedName name="Z_EEE4E2D7_4BFE_4C24_8B93_9FD441A50336_.wvu.PrintArea" localSheetId="4" hidden="1">'Sch-1'!$A$1:$P$245</definedName>
    <definedName name="Z_EEE4E2D7_4BFE_4C24_8B93_9FD441A50336_.wvu.PrintArea" localSheetId="5" hidden="1">'Sch-1(Disc)'!$A$1:$F$98</definedName>
    <definedName name="Z_EEE4E2D7_4BFE_4C24_8B93_9FD441A50336_.wvu.PrintArea" localSheetId="6" hidden="1">'Sch-2'!$A$1:$E$20</definedName>
    <definedName name="Z_EEE4E2D7_4BFE_4C24_8B93_9FD441A50336_.wvu.PrintArea" localSheetId="8" hidden="1">'Sch-3'!$A$1:$D$33</definedName>
    <definedName name="Z_EEE4E2D7_4BFE_4C24_8B93_9FD441A50336_.wvu.PrintArea" localSheetId="9" hidden="1">'Sch-3 After Discount'!$A$1:$D$33</definedName>
    <definedName name="Z_EEE4E2D7_4BFE_4C24_8B93_9FD441A50336_.wvu.PrintArea" localSheetId="7" hidden="1">'Sch-5 Dis'!$A$1:$E$44</definedName>
    <definedName name="Z_EEE4E2D7_4BFE_4C24_8B93_9FD441A50336_.wvu.PrintTitles" localSheetId="4" hidden="1">'Sch-1'!$14:$16</definedName>
    <definedName name="Z_EEE4E2D7_4BFE_4C24_8B93_9FD441A50336_.wvu.PrintTitles" localSheetId="5" hidden="1">'Sch-1(Disc)'!$14:$16</definedName>
    <definedName name="Z_EEE4E2D7_4BFE_4C24_8B93_9FD441A50336_.wvu.PrintTitles" localSheetId="6" hidden="1">'Sch-2'!$3:$13</definedName>
    <definedName name="Z_EEE4E2D7_4BFE_4C24_8B93_9FD441A50336_.wvu.PrintTitles" localSheetId="8" hidden="1">'Sch-3'!$3:$13</definedName>
    <definedName name="Z_EEE4E2D7_4BFE_4C24_8B93_9FD441A50336_.wvu.PrintTitles" localSheetId="9" hidden="1">'Sch-3 After Discount'!$3:$13</definedName>
    <definedName name="Z_EEE4E2D7_4BFE_4C24_8B93_9FD441A50336_.wvu.PrintTitles" localSheetId="7" hidden="1">'Sch-5 Dis'!$3:$13</definedName>
    <definedName name="Z_EEE4E2D7_4BFE_4C24_8B93_9FD441A50336_.wvu.Rows" localSheetId="1" hidden="1">Cover!$7:$7</definedName>
    <definedName name="Z_EEE4E2D7_4BFE_4C24_8B93_9FD441A50336_.wvu.Rows" localSheetId="10" hidden="1">Discount!$29:$30</definedName>
    <definedName name="Z_EEE4E2D7_4BFE_4C24_8B93_9FD441A50336_.wvu.Rows" localSheetId="4" hidden="1">'Sch-1'!#REF!,'Sch-1'!#REF!,'Sch-1'!#REF!,'Sch-1'!#REF!</definedName>
    <definedName name="Z_EEE4E2D7_4BFE_4C24_8B93_9FD441A50336_.wvu.Rows" localSheetId="5" hidden="1">'Sch-1(Disc)'!#REF!,'Sch-1(Disc)'!#REF!,'Sch-1(Disc)'!#REF!,'Sch-1(Disc)'!#REF!</definedName>
    <definedName name="Z_EF8F60CB_82F3_477F_A7D3_94F4C70843DC_.wvu.Cols" localSheetId="14" hidden="1">'Bid Form 2nd Envelope'!$Y:$AN</definedName>
    <definedName name="Z_EF8F60CB_82F3_477F_A7D3_94F4C70843DC_.wvu.Cols" localSheetId="10" hidden="1">Discount!$I:$N</definedName>
    <definedName name="Z_EF8F60CB_82F3_477F_A7D3_94F4C70843DC_.wvu.Cols" localSheetId="3" hidden="1">'Names of Bidder'!$L:$L</definedName>
    <definedName name="Z_EF8F60CB_82F3_477F_A7D3_94F4C70843DC_.wvu.Cols" localSheetId="4" hidden="1">'Sch-1'!$Q:$W,'Sch-1'!$AB:$AL</definedName>
    <definedName name="Z_EF8F60CB_82F3_477F_A7D3_94F4C70843DC_.wvu.Cols" localSheetId="5" hidden="1">'Sch-1(Disc)'!$I:$I,'Sch-1(Disc)'!$P:$Z</definedName>
    <definedName name="Z_EF8F60CB_82F3_477F_A7D3_94F4C70843DC_.wvu.Cols" localSheetId="6" hidden="1">'Sch-2'!$I:$P</definedName>
    <definedName name="Z_EF8F60CB_82F3_477F_A7D3_94F4C70843DC_.wvu.Cols" localSheetId="7" hidden="1">'Sch-5 Dis'!$I:$P</definedName>
    <definedName name="Z_EF8F60CB_82F3_477F_A7D3_94F4C70843DC_.wvu.FilterData" localSheetId="4" hidden="1">'Sch-1'!$A$20:$P$238</definedName>
    <definedName name="Z_EF8F60CB_82F3_477F_A7D3_94F4C70843DC_.wvu.FilterData" localSheetId="5" hidden="1">'Sch-1(Disc)'!$A$20:$F$92</definedName>
    <definedName name="Z_EF8F60CB_82F3_477F_A7D3_94F4C70843DC_.wvu.PrintArea" localSheetId="14" hidden="1">'Bid Form 2nd Envelope'!$A$1:$F$59</definedName>
    <definedName name="Z_EF8F60CB_82F3_477F_A7D3_94F4C70843DC_.wvu.PrintArea" localSheetId="10" hidden="1">Discount!$A$2:$G$42</definedName>
    <definedName name="Z_EF8F60CB_82F3_477F_A7D3_94F4C70843DC_.wvu.PrintArea" localSheetId="12" hidden="1">'Entry Tax'!$A$1:$E$16</definedName>
    <definedName name="Z_EF8F60CB_82F3_477F_A7D3_94F4C70843DC_.wvu.PrintArea" localSheetId="2" hidden="1">Instructions!$A$1:$C$40</definedName>
    <definedName name="Z_EF8F60CB_82F3_477F_A7D3_94F4C70843DC_.wvu.PrintArea" localSheetId="3" hidden="1">'Names of Bidder'!$B$1:$G$28</definedName>
    <definedName name="Z_EF8F60CB_82F3_477F_A7D3_94F4C70843DC_.wvu.PrintArea" localSheetId="11" hidden="1">Octroi!$A$1:$E$16</definedName>
    <definedName name="Z_EF8F60CB_82F3_477F_A7D3_94F4C70843DC_.wvu.PrintArea" localSheetId="13" hidden="1">'Other Taxes &amp; Duties'!$A$1:$F$16</definedName>
    <definedName name="Z_EF8F60CB_82F3_477F_A7D3_94F4C70843DC_.wvu.PrintArea" localSheetId="15" hidden="1">'Q &amp; C'!$A$1:$F$38</definedName>
    <definedName name="Z_EF8F60CB_82F3_477F_A7D3_94F4C70843DC_.wvu.PrintArea" localSheetId="4" hidden="1">'Sch-1'!$A$1:$P$245</definedName>
    <definedName name="Z_EF8F60CB_82F3_477F_A7D3_94F4C70843DC_.wvu.PrintArea" localSheetId="5" hidden="1">'Sch-1(Disc)'!$A$1:$F$98</definedName>
    <definedName name="Z_EF8F60CB_82F3_477F_A7D3_94F4C70843DC_.wvu.PrintArea" localSheetId="6" hidden="1">'Sch-2'!$A$1:$E$20</definedName>
    <definedName name="Z_EF8F60CB_82F3_477F_A7D3_94F4C70843DC_.wvu.PrintArea" localSheetId="8" hidden="1">'Sch-3'!$A$1:$D$33</definedName>
    <definedName name="Z_EF8F60CB_82F3_477F_A7D3_94F4C70843DC_.wvu.PrintArea" localSheetId="9" hidden="1">'Sch-3 After Discount'!$A$1:$D$33</definedName>
    <definedName name="Z_EF8F60CB_82F3_477F_A7D3_94F4C70843DC_.wvu.PrintArea" localSheetId="7" hidden="1">'Sch-5 Dis'!$A$1:$E$44</definedName>
    <definedName name="Z_EF8F60CB_82F3_477F_A7D3_94F4C70843DC_.wvu.PrintTitles" localSheetId="4" hidden="1">'Sch-1'!$17:$18</definedName>
    <definedName name="Z_EF8F60CB_82F3_477F_A7D3_94F4C70843DC_.wvu.PrintTitles" localSheetId="5" hidden="1">'Sch-1(Disc)'!$14:$16</definedName>
    <definedName name="Z_EF8F60CB_82F3_477F_A7D3_94F4C70843DC_.wvu.PrintTitles" localSheetId="6" hidden="1">'Sch-2'!$3:$13</definedName>
    <definedName name="Z_EF8F60CB_82F3_477F_A7D3_94F4C70843DC_.wvu.PrintTitles" localSheetId="8" hidden="1">'Sch-3'!$3:$13</definedName>
    <definedName name="Z_EF8F60CB_82F3_477F_A7D3_94F4C70843DC_.wvu.PrintTitles" localSheetId="9" hidden="1">'Sch-3 After Discount'!$3:$13</definedName>
    <definedName name="Z_EF8F60CB_82F3_477F_A7D3_94F4C70843DC_.wvu.PrintTitles" localSheetId="7" hidden="1">'Sch-5 Dis'!$3:$13</definedName>
    <definedName name="Z_EF8F60CB_82F3_477F_A7D3_94F4C70843DC_.wvu.Rows" localSheetId="1" hidden="1">Cover!$7:$7</definedName>
    <definedName name="Z_EF8F60CB_82F3_477F_A7D3_94F4C70843DC_.wvu.Rows" localSheetId="10" hidden="1">Discount!$17:$30,Discount!$32:$32</definedName>
    <definedName name="Z_EF8F60CB_82F3_477F_A7D3_94F4C70843DC_.wvu.Rows" localSheetId="2" hidden="1">Instructions!$36:$37</definedName>
    <definedName name="Z_EF8F60CB_82F3_477F_A7D3_94F4C70843DC_.wvu.Rows" localSheetId="4" hidden="1">'Sch-1'!$2:$2,'Sch-1'!$12:$12,'Sch-1'!$14:$15,'Sch-1'!#REF!</definedName>
    <definedName name="Z_EF8F60CB_82F3_477F_A7D3_94F4C70843DC_.wvu.Rows" localSheetId="5" hidden="1">'Sch-1(Disc)'!$68:$91</definedName>
    <definedName name="Z_EF8F60CB_82F3_477F_A7D3_94F4C70843DC_.wvu.Rows" localSheetId="8" hidden="1">'Sch-3'!$17:$28</definedName>
    <definedName name="Z_EF8F60CB_82F3_477F_A7D3_94F4C70843DC_.wvu.Rows" localSheetId="9" hidden="1">'Sch-3 After Discount'!$17:$28</definedName>
    <definedName name="Z_F51A1875_E3DE_4601_ADCE_E0FEEC04A5F8_.wvu.PrintArea" localSheetId="2" hidden="1">Instructions!$A$1:$C$40</definedName>
    <definedName name="Z_FC366365_2136_48B2_A9F6_DEB708B66B93_.wvu.Cols" localSheetId="14" hidden="1">'Bid Form 2nd Envelope'!$Y:$AN</definedName>
    <definedName name="Z_FC366365_2136_48B2_A9F6_DEB708B66B93_.wvu.Cols" localSheetId="10" hidden="1">Discount!$I:$N</definedName>
    <definedName name="Z_FC366365_2136_48B2_A9F6_DEB708B66B93_.wvu.Cols" localSheetId="3" hidden="1">'Names of Bidder'!$L:$L</definedName>
    <definedName name="Z_FC366365_2136_48B2_A9F6_DEB708B66B93_.wvu.Cols" localSheetId="4" hidden="1">'Sch-1'!$Q:$W,'Sch-1'!$AB:$AL</definedName>
    <definedName name="Z_FC366365_2136_48B2_A9F6_DEB708B66B93_.wvu.Cols" localSheetId="5" hidden="1">'Sch-1(Disc)'!$I:$I,'Sch-1(Disc)'!$P:$Z</definedName>
    <definedName name="Z_FC366365_2136_48B2_A9F6_DEB708B66B93_.wvu.Cols" localSheetId="6" hidden="1">'Sch-2'!$I:$P</definedName>
    <definedName name="Z_FC366365_2136_48B2_A9F6_DEB708B66B93_.wvu.Cols" localSheetId="7" hidden="1">'Sch-5 Dis'!$I:$P</definedName>
    <definedName name="Z_FC366365_2136_48B2_A9F6_DEB708B66B93_.wvu.FilterData" localSheetId="4" hidden="1">'Sch-1'!$A$20:$P$238</definedName>
    <definedName name="Z_FC366365_2136_48B2_A9F6_DEB708B66B93_.wvu.FilterData" localSheetId="5" hidden="1">'Sch-1(Disc)'!$A$20:$F$92</definedName>
    <definedName name="Z_FC366365_2136_48B2_A9F6_DEB708B66B93_.wvu.PrintArea" localSheetId="14" hidden="1">'Bid Form 2nd Envelope'!$A$1:$F$59</definedName>
    <definedName name="Z_FC366365_2136_48B2_A9F6_DEB708B66B93_.wvu.PrintArea" localSheetId="10" hidden="1">Discount!$A$2:$G$42</definedName>
    <definedName name="Z_FC366365_2136_48B2_A9F6_DEB708B66B93_.wvu.PrintArea" localSheetId="12" hidden="1">'Entry Tax'!$A$1:$E$16</definedName>
    <definedName name="Z_FC366365_2136_48B2_A9F6_DEB708B66B93_.wvu.PrintArea" localSheetId="2" hidden="1">Instructions!$A$1:$C$40</definedName>
    <definedName name="Z_FC366365_2136_48B2_A9F6_DEB708B66B93_.wvu.PrintArea" localSheetId="3" hidden="1">'Names of Bidder'!$B$1:$G$28</definedName>
    <definedName name="Z_FC366365_2136_48B2_A9F6_DEB708B66B93_.wvu.PrintArea" localSheetId="11" hidden="1">Octroi!$A$1:$E$16</definedName>
    <definedName name="Z_FC366365_2136_48B2_A9F6_DEB708B66B93_.wvu.PrintArea" localSheetId="13" hidden="1">'Other Taxes &amp; Duties'!$A$1:$F$16</definedName>
    <definedName name="Z_FC366365_2136_48B2_A9F6_DEB708B66B93_.wvu.PrintArea" localSheetId="15" hidden="1">'Q &amp; C'!$A$1:$F$38</definedName>
    <definedName name="Z_FC366365_2136_48B2_A9F6_DEB708B66B93_.wvu.PrintArea" localSheetId="4" hidden="1">'Sch-1'!$A$1:$P$245</definedName>
    <definedName name="Z_FC366365_2136_48B2_A9F6_DEB708B66B93_.wvu.PrintArea" localSheetId="5" hidden="1">'Sch-1(Disc)'!$A$1:$F$98</definedName>
    <definedName name="Z_FC366365_2136_48B2_A9F6_DEB708B66B93_.wvu.PrintArea" localSheetId="6" hidden="1">'Sch-2'!$A$1:$E$20</definedName>
    <definedName name="Z_FC366365_2136_48B2_A9F6_DEB708B66B93_.wvu.PrintArea" localSheetId="8" hidden="1">'Sch-3'!$A$1:$D$33</definedName>
    <definedName name="Z_FC366365_2136_48B2_A9F6_DEB708B66B93_.wvu.PrintArea" localSheetId="9" hidden="1">'Sch-3 After Discount'!$A$1:$D$33</definedName>
    <definedName name="Z_FC366365_2136_48B2_A9F6_DEB708B66B93_.wvu.PrintArea" localSheetId="7" hidden="1">'Sch-5 Dis'!$A$1:$E$44</definedName>
    <definedName name="Z_FC366365_2136_48B2_A9F6_DEB708B66B93_.wvu.PrintTitles" localSheetId="4" hidden="1">'Sch-1'!$17:$18</definedName>
    <definedName name="Z_FC366365_2136_48B2_A9F6_DEB708B66B93_.wvu.PrintTitles" localSheetId="5" hidden="1">'Sch-1(Disc)'!$14:$16</definedName>
    <definedName name="Z_FC366365_2136_48B2_A9F6_DEB708B66B93_.wvu.PrintTitles" localSheetId="6" hidden="1">'Sch-2'!$3:$13</definedName>
    <definedName name="Z_FC366365_2136_48B2_A9F6_DEB708B66B93_.wvu.PrintTitles" localSheetId="8" hidden="1">'Sch-3'!$3:$13</definedName>
    <definedName name="Z_FC366365_2136_48B2_A9F6_DEB708B66B93_.wvu.PrintTitles" localSheetId="9" hidden="1">'Sch-3 After Discount'!$3:$13</definedName>
    <definedName name="Z_FC366365_2136_48B2_A9F6_DEB708B66B93_.wvu.PrintTitles" localSheetId="7" hidden="1">'Sch-5 Dis'!$3:$13</definedName>
    <definedName name="Z_FC366365_2136_48B2_A9F6_DEB708B66B93_.wvu.Rows" localSheetId="1" hidden="1">Cover!$7:$7</definedName>
    <definedName name="Z_FC366365_2136_48B2_A9F6_DEB708B66B93_.wvu.Rows" localSheetId="10" hidden="1">Discount!$17:$30,Discount!$32:$32</definedName>
    <definedName name="Z_FC366365_2136_48B2_A9F6_DEB708B66B93_.wvu.Rows" localSheetId="2" hidden="1">Instructions!$36:$37</definedName>
    <definedName name="Z_FC366365_2136_48B2_A9F6_DEB708B66B93_.wvu.Rows" localSheetId="4" hidden="1">'Sch-1'!$2:$2,'Sch-1'!$12:$12,'Sch-1'!$14:$15,'Sch-1'!#REF!</definedName>
    <definedName name="Z_FC366365_2136_48B2_A9F6_DEB708B66B93_.wvu.Rows" localSheetId="5" hidden="1">'Sch-1(Disc)'!$68:$91</definedName>
    <definedName name="Z_FC366365_2136_48B2_A9F6_DEB708B66B93_.wvu.Rows" localSheetId="8" hidden="1">'Sch-3'!$17:$28</definedName>
    <definedName name="Z_FC366365_2136_48B2_A9F6_DEB708B66B93_.wvu.Rows" localSheetId="9" hidden="1">'Sch-3 After Discount'!$17:$28</definedName>
    <definedName name="Z_FD7F7BE1_8CB1_460B_98AB_D33E15FD14E6_.wvu.Cols" localSheetId="14" hidden="1">'Bid Form 2nd Envelope'!$Y:$AM</definedName>
    <definedName name="Z_FD7F7BE1_8CB1_460B_98AB_D33E15FD14E6_.wvu.Cols" localSheetId="10" hidden="1">Discount!$I:$O</definedName>
    <definedName name="Z_FD7F7BE1_8CB1_460B_98AB_D33E15FD14E6_.wvu.Cols" localSheetId="3" hidden="1">'Names of Bidder'!$L:$L</definedName>
    <definedName name="Z_FD7F7BE1_8CB1_460B_98AB_D33E15FD14E6_.wvu.Cols" localSheetId="4" hidden="1">'Sch-1'!$AB:$AL</definedName>
    <definedName name="Z_FD7F7BE1_8CB1_460B_98AB_D33E15FD14E6_.wvu.Cols" localSheetId="5" hidden="1">'Sch-1(Disc)'!$I:$I,'Sch-1(Disc)'!$P:$Z</definedName>
    <definedName name="Z_FD7F7BE1_8CB1_460B_98AB_D33E15FD14E6_.wvu.Cols" localSheetId="6" hidden="1">'Sch-2'!$I:$P</definedName>
    <definedName name="Z_FD7F7BE1_8CB1_460B_98AB_D33E15FD14E6_.wvu.Cols" localSheetId="7" hidden="1">'Sch-5 Dis'!$I:$P</definedName>
    <definedName name="Z_FD7F7BE1_8CB1_460B_98AB_D33E15FD14E6_.wvu.FilterData" localSheetId="4" hidden="1">'Sch-1'!$A$20:$P$238</definedName>
    <definedName name="Z_FD7F7BE1_8CB1_460B_98AB_D33E15FD14E6_.wvu.FilterData" localSheetId="5" hidden="1">'Sch-1(Disc)'!$A$20:$F$92</definedName>
    <definedName name="Z_FD7F7BE1_8CB1_460B_98AB_D33E15FD14E6_.wvu.PrintArea" localSheetId="14" hidden="1">'Bid Form 2nd Envelope'!$A$1:$F$59</definedName>
    <definedName name="Z_FD7F7BE1_8CB1_460B_98AB_D33E15FD14E6_.wvu.PrintArea" localSheetId="10" hidden="1">Discount!$A$2:$G$42</definedName>
    <definedName name="Z_FD7F7BE1_8CB1_460B_98AB_D33E15FD14E6_.wvu.PrintArea" localSheetId="12" hidden="1">'Entry Tax'!$A$1:$E$16</definedName>
    <definedName name="Z_FD7F7BE1_8CB1_460B_98AB_D33E15FD14E6_.wvu.PrintArea" localSheetId="2" hidden="1">Instructions!$A$1:$C$40</definedName>
    <definedName name="Z_FD7F7BE1_8CB1_460B_98AB_D33E15FD14E6_.wvu.PrintArea" localSheetId="3" hidden="1">'Names of Bidder'!$B$1:$G$28</definedName>
    <definedName name="Z_FD7F7BE1_8CB1_460B_98AB_D33E15FD14E6_.wvu.PrintArea" localSheetId="11" hidden="1">Octroi!$A$1:$E$16</definedName>
    <definedName name="Z_FD7F7BE1_8CB1_460B_98AB_D33E15FD14E6_.wvu.PrintArea" localSheetId="13" hidden="1">'Other Taxes &amp; Duties'!$A$1:$F$16</definedName>
    <definedName name="Z_FD7F7BE1_8CB1_460B_98AB_D33E15FD14E6_.wvu.PrintArea" localSheetId="15" hidden="1">'Q &amp; C'!$A$1:$F$38</definedName>
    <definedName name="Z_FD7F7BE1_8CB1_460B_98AB_D33E15FD14E6_.wvu.PrintArea" localSheetId="4" hidden="1">'Sch-1'!$A$1:$P$245</definedName>
    <definedName name="Z_FD7F7BE1_8CB1_460B_98AB_D33E15FD14E6_.wvu.PrintArea" localSheetId="5" hidden="1">'Sch-1(Disc)'!$A$1:$F$98</definedName>
    <definedName name="Z_FD7F7BE1_8CB1_460B_98AB_D33E15FD14E6_.wvu.PrintArea" localSheetId="6" hidden="1">'Sch-2'!$A$1:$E$20</definedName>
    <definedName name="Z_FD7F7BE1_8CB1_460B_98AB_D33E15FD14E6_.wvu.PrintArea" localSheetId="8" hidden="1">'Sch-3'!$A$1:$D$33</definedName>
    <definedName name="Z_FD7F7BE1_8CB1_460B_98AB_D33E15FD14E6_.wvu.PrintArea" localSheetId="9" hidden="1">'Sch-3 After Discount'!$A$1:$D$33</definedName>
    <definedName name="Z_FD7F7BE1_8CB1_460B_98AB_D33E15FD14E6_.wvu.PrintArea" localSheetId="7" hidden="1">'Sch-5 Dis'!$A$1:$E$44</definedName>
    <definedName name="Z_FD7F7BE1_8CB1_460B_98AB_D33E15FD14E6_.wvu.PrintTitles" localSheetId="4" hidden="1">'Sch-1'!$14:$16</definedName>
    <definedName name="Z_FD7F7BE1_8CB1_460B_98AB_D33E15FD14E6_.wvu.PrintTitles" localSheetId="5" hidden="1">'Sch-1(Disc)'!$14:$16</definedName>
    <definedName name="Z_FD7F7BE1_8CB1_460B_98AB_D33E15FD14E6_.wvu.PrintTitles" localSheetId="6" hidden="1">'Sch-2'!$3:$13</definedName>
    <definedName name="Z_FD7F7BE1_8CB1_460B_98AB_D33E15FD14E6_.wvu.PrintTitles" localSheetId="8" hidden="1">'Sch-3'!$3:$13</definedName>
    <definedName name="Z_FD7F7BE1_8CB1_460B_98AB_D33E15FD14E6_.wvu.PrintTitles" localSheetId="9" hidden="1">'Sch-3 After Discount'!$3:$13</definedName>
    <definedName name="Z_FD7F7BE1_8CB1_460B_98AB_D33E15FD14E6_.wvu.PrintTitles" localSheetId="7" hidden="1">'Sch-5 Dis'!$3:$13</definedName>
    <definedName name="Z_FD7F7BE1_8CB1_460B_98AB_D33E15FD14E6_.wvu.Rows" localSheetId="1" hidden="1">Cover!$7:$7</definedName>
    <definedName name="Z_FD7F7BE1_8CB1_460B_98AB_D33E15FD14E6_.wvu.Rows" localSheetId="10" hidden="1">Discount!$17:$30</definedName>
    <definedName name="Z_FD7F7BE1_8CB1_460B_98AB_D33E15FD14E6_.wvu.Rows" localSheetId="2" hidden="1">Instructions!$36:$37</definedName>
    <definedName name="Z_FD7F7BE1_8CB1_460B_98AB_D33E15FD14E6_.wvu.Rows" localSheetId="4" hidden="1">'Sch-1'!#REF!,'Sch-1'!#REF!</definedName>
    <definedName name="Z_FD7F7BE1_8CB1_460B_98AB_D33E15FD14E6_.wvu.Rows" localSheetId="5" hidden="1">'Sch-1(Disc)'!$68:$91</definedName>
    <definedName name="Z_FD7F7BE1_8CB1_460B_98AB_D33E15FD14E6_.wvu.Rows" localSheetId="8" hidden="1">'Sch-3'!$17:$28</definedName>
    <definedName name="Z_FD7F7BE1_8CB1_460B_98AB_D33E15FD14E6_.wvu.Rows" localSheetId="9" hidden="1">'Sch-3 After Discount'!$17:$28</definedName>
  </definedNames>
  <calcPr calcId="191029"/>
  <customWorkbookViews>
    <customWorkbookView name="Rahul . {राहुल} - Personal View" guid="{FC366365-2136-48B2-A9F6-DEB708B66B93}" mergeInterval="0" personalView="1" maximized="1" xWindow="-8" yWindow="-8" windowWidth="1936" windowHeight="1056" tabRatio="704" activeSheetId="5"/>
    <customWorkbookView name="Rahul kumar - Personal View" guid="{25F14B1D-FADD-4C44-AA48-5D402D65337D}" mergeInterval="0" personalView="1" maximized="1" xWindow="-8" yWindow="-8" windowWidth="1382" windowHeight="744" tabRatio="704" activeSheetId="2"/>
    <customWorkbookView name="Neelam - Personal View" guid="{2D068FA3-47E3-4516-81A6-894AA90F7864}" mergeInterval="0" personalView="1" maximized="1" xWindow="-9" yWindow="-9" windowWidth="1938" windowHeight="1048" tabRatio="704" activeSheetId="11"/>
    <customWorkbookView name="60001758 - Personal View" guid="{97B2ED79-AE3F-4DF3-959D-96AE4A0B76A0}" mergeInterval="0" personalView="1" maximized="1" xWindow="1" yWindow="1" windowWidth="1600" windowHeight="670" tabRatio="959" activeSheetId="15"/>
    <customWorkbookView name="60001209 - Personal View" guid="{CB39F8EE-FAD8-4C4E-B5E9-5EC27AC08528}" mergeInterval="0" personalView="1" maximized="1" xWindow="1" yWindow="1" windowWidth="1362" windowHeight="538" tabRatio="959" activeSheetId="2"/>
    <customWorkbookView name="admin - Personal View" guid="{E8B8E0BD-9CB3-4C7D-9BC6-088FDFCB0B45}" mergeInterval="0" personalView="1" maximized="1" windowWidth="1362" windowHeight="543" tabRatio="959" activeSheetId="2"/>
    <customWorkbookView name="02405 - Personal View" guid="{E2E57CA5-082B-4C11-AB34-2A298199576B}" mergeInterval="0" personalView="1" maximized="1" xWindow="1" yWindow="1" windowWidth="1362" windowHeight="496" tabRatio="959" activeSheetId="2"/>
    <customWorkbookView name="KIRAN - Personal View" guid="{EEE4E2D7-4BFE-4C24-8B93-9FD441A50336}" mergeInterval="0" personalView="1" maximized="1" windowWidth="1362" windowHeight="543" tabRatio="632" activeSheetId="14"/>
    <customWorkbookView name="Ann Mary Jose           - Personal View" guid="{091A6405-72DB-46E0-B81A-EC53A5C58396}" mergeInterval="0" personalView="1" maximized="1" xWindow="1" yWindow="1" windowWidth="1362" windowHeight="496" tabRatio="632" activeSheetId="2"/>
    <customWorkbookView name="20074 - Personal View" guid="{4F65FF32-EC61-4022-A399-2986D7B6B8B3}" mergeInterval="0" personalView="1" maximized="1" windowWidth="1020" windowHeight="539" tabRatio="632" activeSheetId="5"/>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01209 - Personal View" guid="{27A45B7A-04F2-4516-B80B-5ED0825D4ED3}" mergeInterval="0" personalView="1" maximized="1" xWindow="1" yWindow="1" windowWidth="1366" windowHeight="538" tabRatio="632" activeSheetId="2"/>
    <customWorkbookView name="01258 - Personal View" guid="{1F4837C2-36FF-4422-95DC-EAAD1B4FAC2F}" mergeInterval="0" personalView="1" maximized="1" xWindow="1" yWindow="1" windowWidth="1362" windowHeight="464" tabRatio="881" activeSheetId="2"/>
    <customWorkbookView name="Baijnath Singh - Personal View" guid="{FD7F7BE1-8CB1-460B-98AB-D33E15FD14E6}" mergeInterval="0" personalView="1" maximized="1" windowWidth="1362" windowHeight="495" tabRatio="881" activeSheetId="4"/>
    <customWorkbookView name="NRAPENDRA KUMAR - Personal View" guid="{8C0E2163-61BB-48DF-AFAF-5E75147ED450}" mergeInterval="0" personalView="1" maximized="1" windowWidth="1362" windowHeight="503" tabRatio="881" activeSheetId="2"/>
    <customWorkbookView name="60001192 - Personal View" guid="{3DA0B320-DAF7-4F4A-921A-9FCFD188E8C7}" mergeInterval="0" personalView="1" maximized="1" xWindow="1" yWindow="1" windowWidth="1362" windowHeight="496" tabRatio="881" activeSheetId="2"/>
    <customWorkbookView name="60002487 - Personal View" guid="{BE0CEA4D-1A4E-4C32-BF92-B8DA3D3423E5}" mergeInterval="0" personalView="1" maximized="1" windowWidth="1362" windowHeight="543" tabRatio="959" activeSheetId="5"/>
    <customWorkbookView name="60000863 - Personal View" guid="{714760DF-5EB1-4543-9C04-C1A23AAE4384}" mergeInterval="0" personalView="1" maximized="1" xWindow="1" yWindow="1" windowWidth="1014" windowHeight="469" tabRatio="959" activeSheetId="15"/>
    <customWorkbookView name="Jasminder Singh Bhatia {जसमिंदर सिंह भाटिया} - Personal View" guid="{D4A148BB-8D25-43B9-8797-A9D3AE767B49}" mergeInterval="0" personalView="1" maximized="1" windowWidth="1596" windowHeight="634" tabRatio="759" activeSheetId="5"/>
    <customWorkbookView name="60002749 - Personal View" guid="{9658319F-66FC-48F8-AB8A-302F6F77BA10}" mergeInterval="0" personalView="1" maximized="1" xWindow="1" yWindow="1" windowWidth="1366" windowHeight="538" tabRatio="759" activeSheetId="9"/>
    <customWorkbookView name="Kapil Mandil {कपिल मंडिल} - Personal View" guid="{EF8F60CB-82F3-477F-A7D3-94F4C70843DC}" mergeInterval="0" personalView="1" maximized="1" windowWidth="1916" windowHeight="803" tabRatio="704" activeSheetId="11"/>
    <customWorkbookView name="Rahul {Rahul} - Personal View" guid="{427AF4ED-2BDF-478F-9F0A-595838FA0EC8}" mergeInterval="0" personalView="1" maximized="1" windowWidth="1916" windowHeight="774" tabRatio="704" activeSheetId="9"/>
    <customWorkbookView name="Samrat Jain {Samrat Jain} - Personal View" guid="{D4DE57C7-E521-4428-80BD-545B19793C78}" mergeInterval="0" personalView="1" maximized="1" xWindow="-8" yWindow="-8" windowWidth="1936" windowHeight="1056" tabRatio="617" activeSheetId="2" showComments="commIndAndComment"/>
  </customWorkbookViews>
</workbook>
</file>

<file path=xl/calcChain.xml><?xml version="1.0" encoding="utf-8"?>
<calcChain xmlns="http://schemas.openxmlformats.org/spreadsheetml/2006/main">
  <c r="Q237" i="5" l="1"/>
  <c r="R237" i="5" s="1"/>
  <c r="P237" i="5"/>
  <c r="Q236" i="5"/>
  <c r="R236" i="5" s="1"/>
  <c r="P236" i="5"/>
  <c r="Q235" i="5"/>
  <c r="R235" i="5" s="1"/>
  <c r="P235" i="5"/>
  <c r="Q234" i="5"/>
  <c r="R234" i="5" s="1"/>
  <c r="P234" i="5"/>
  <c r="Q233" i="5"/>
  <c r="R233" i="5" s="1"/>
  <c r="P233" i="5"/>
  <c r="Q232" i="5"/>
  <c r="R232" i="5" s="1"/>
  <c r="P232" i="5"/>
  <c r="Q231" i="5"/>
  <c r="R231" i="5" s="1"/>
  <c r="P231" i="5"/>
  <c r="Q230" i="5"/>
  <c r="R230" i="5" s="1"/>
  <c r="P230" i="5"/>
  <c r="Q229" i="5"/>
  <c r="R229" i="5" s="1"/>
  <c r="P229" i="5"/>
  <c r="Q228" i="5"/>
  <c r="R228" i="5" s="1"/>
  <c r="P228" i="5"/>
  <c r="Q227" i="5"/>
  <c r="R227" i="5" s="1"/>
  <c r="P227" i="5"/>
  <c r="Q226" i="5"/>
  <c r="R226" i="5" s="1"/>
  <c r="P226" i="5"/>
  <c r="Q225" i="5"/>
  <c r="R225" i="5" s="1"/>
  <c r="P225" i="5"/>
  <c r="Q224" i="5"/>
  <c r="R224" i="5" s="1"/>
  <c r="P224" i="5"/>
  <c r="Q223" i="5"/>
  <c r="R223" i="5" s="1"/>
  <c r="P223" i="5"/>
  <c r="Q222" i="5"/>
  <c r="R222" i="5" s="1"/>
  <c r="P222" i="5"/>
  <c r="Q221" i="5"/>
  <c r="R221" i="5" s="1"/>
  <c r="P221" i="5"/>
  <c r="Q220" i="5"/>
  <c r="R220" i="5" s="1"/>
  <c r="P220" i="5"/>
  <c r="Q219" i="5"/>
  <c r="R219" i="5" s="1"/>
  <c r="P219" i="5"/>
  <c r="Q218" i="5"/>
  <c r="R218" i="5" s="1"/>
  <c r="P218" i="5"/>
  <c r="Q217" i="5"/>
  <c r="R217" i="5" s="1"/>
  <c r="P217" i="5"/>
  <c r="Q216" i="5"/>
  <c r="R216" i="5" s="1"/>
  <c r="P216" i="5"/>
  <c r="Q215" i="5"/>
  <c r="R215" i="5" s="1"/>
  <c r="P215" i="5"/>
  <c r="Q214" i="5"/>
  <c r="R214" i="5" s="1"/>
  <c r="P214" i="5"/>
  <c r="Q213" i="5"/>
  <c r="R213" i="5" s="1"/>
  <c r="P213" i="5"/>
  <c r="Q212" i="5"/>
  <c r="R212" i="5" s="1"/>
  <c r="P212" i="5"/>
  <c r="Q211" i="5"/>
  <c r="R211" i="5" s="1"/>
  <c r="P211" i="5"/>
  <c r="Q210" i="5"/>
  <c r="R210" i="5" s="1"/>
  <c r="P210" i="5"/>
  <c r="Q209" i="5"/>
  <c r="R209" i="5" s="1"/>
  <c r="P209" i="5"/>
  <c r="Q208" i="5"/>
  <c r="R208" i="5" s="1"/>
  <c r="P208" i="5"/>
  <c r="Q207" i="5"/>
  <c r="R207" i="5" s="1"/>
  <c r="P207" i="5"/>
  <c r="Q206" i="5"/>
  <c r="R206" i="5" s="1"/>
  <c r="P206" i="5"/>
  <c r="Q205" i="5"/>
  <c r="R205" i="5" s="1"/>
  <c r="P205" i="5"/>
  <c r="Q204" i="5"/>
  <c r="R204" i="5" s="1"/>
  <c r="P204" i="5"/>
  <c r="Q203" i="5"/>
  <c r="R203" i="5" s="1"/>
  <c r="P203" i="5"/>
  <c r="Q202" i="5"/>
  <c r="R202" i="5" s="1"/>
  <c r="P202" i="5"/>
  <c r="Q201" i="5"/>
  <c r="R201" i="5" s="1"/>
  <c r="P201" i="5"/>
  <c r="Q200" i="5"/>
  <c r="R200" i="5" s="1"/>
  <c r="P200" i="5"/>
  <c r="Q199" i="5"/>
  <c r="R199" i="5" s="1"/>
  <c r="P199" i="5"/>
  <c r="Q198" i="5"/>
  <c r="R198" i="5" s="1"/>
  <c r="P198" i="5"/>
  <c r="Q196" i="5"/>
  <c r="R196" i="5" s="1"/>
  <c r="P196" i="5"/>
  <c r="Q195" i="5"/>
  <c r="R195" i="5" s="1"/>
  <c r="P195" i="5"/>
  <c r="Q194" i="5"/>
  <c r="R194" i="5" s="1"/>
  <c r="P194" i="5"/>
  <c r="Q193" i="5"/>
  <c r="R193" i="5" s="1"/>
  <c r="P193" i="5"/>
  <c r="Q192" i="5"/>
  <c r="R192" i="5" s="1"/>
  <c r="P192" i="5"/>
  <c r="Q191" i="5"/>
  <c r="R191" i="5" s="1"/>
  <c r="P191" i="5"/>
  <c r="Q190" i="5"/>
  <c r="R190" i="5" s="1"/>
  <c r="P190" i="5"/>
  <c r="Q189" i="5"/>
  <c r="R189" i="5" s="1"/>
  <c r="P189" i="5"/>
  <c r="Q188" i="5"/>
  <c r="R188" i="5" s="1"/>
  <c r="P188" i="5"/>
  <c r="Q187" i="5"/>
  <c r="R187" i="5" s="1"/>
  <c r="P187" i="5"/>
  <c r="Q186" i="5"/>
  <c r="R186" i="5" s="1"/>
  <c r="P186" i="5"/>
  <c r="Q185" i="5"/>
  <c r="R185" i="5" s="1"/>
  <c r="P185" i="5"/>
  <c r="Q184" i="5"/>
  <c r="R184" i="5" s="1"/>
  <c r="P184" i="5"/>
  <c r="Q183" i="5"/>
  <c r="R183" i="5" s="1"/>
  <c r="P183" i="5"/>
  <c r="Q182" i="5"/>
  <c r="R182" i="5" s="1"/>
  <c r="P182" i="5"/>
  <c r="Q181" i="5"/>
  <c r="R181" i="5" s="1"/>
  <c r="P181" i="5"/>
  <c r="Q180" i="5"/>
  <c r="R180" i="5" s="1"/>
  <c r="P180" i="5"/>
  <c r="Q179" i="5"/>
  <c r="R179" i="5" s="1"/>
  <c r="P179" i="5"/>
  <c r="Q178" i="5"/>
  <c r="R178" i="5" s="1"/>
  <c r="P178" i="5"/>
  <c r="Q177" i="5"/>
  <c r="R177" i="5" s="1"/>
  <c r="P177" i="5"/>
  <c r="Q176" i="5"/>
  <c r="R176" i="5" s="1"/>
  <c r="P176" i="5"/>
  <c r="Q175" i="5"/>
  <c r="R175" i="5" s="1"/>
  <c r="P175" i="5"/>
  <c r="Q174" i="5"/>
  <c r="R174" i="5" s="1"/>
  <c r="P174" i="5"/>
  <c r="Q173" i="5"/>
  <c r="R173" i="5" s="1"/>
  <c r="P173" i="5"/>
  <c r="Q172" i="5"/>
  <c r="R172" i="5" s="1"/>
  <c r="P172" i="5"/>
  <c r="Q171" i="5"/>
  <c r="R171" i="5" s="1"/>
  <c r="P171" i="5"/>
  <c r="Q170" i="5"/>
  <c r="R170" i="5" s="1"/>
  <c r="P170" i="5"/>
  <c r="Q169" i="5"/>
  <c r="R169" i="5" s="1"/>
  <c r="P169" i="5"/>
  <c r="Q168" i="5"/>
  <c r="R168" i="5" s="1"/>
  <c r="P168" i="5"/>
  <c r="Q167" i="5"/>
  <c r="R167" i="5" s="1"/>
  <c r="P167" i="5"/>
  <c r="Q166" i="5"/>
  <c r="R166" i="5" s="1"/>
  <c r="P166" i="5"/>
  <c r="Q165" i="5"/>
  <c r="R165" i="5" s="1"/>
  <c r="P165" i="5"/>
  <c r="Q164" i="5"/>
  <c r="R164" i="5" s="1"/>
  <c r="P164" i="5"/>
  <c r="Q163" i="5"/>
  <c r="R163" i="5" s="1"/>
  <c r="P163" i="5"/>
  <c r="Q162" i="5"/>
  <c r="R162" i="5" s="1"/>
  <c r="P162" i="5"/>
  <c r="Q161" i="5"/>
  <c r="R161" i="5" s="1"/>
  <c r="P161" i="5"/>
  <c r="Q160" i="5"/>
  <c r="R160" i="5" s="1"/>
  <c r="P160" i="5"/>
  <c r="Q159" i="5"/>
  <c r="R159" i="5" s="1"/>
  <c r="P159" i="5"/>
  <c r="Q158" i="5"/>
  <c r="R158" i="5" s="1"/>
  <c r="P158" i="5"/>
  <c r="Q157" i="5"/>
  <c r="R157" i="5" s="1"/>
  <c r="P157" i="5"/>
  <c r="Q155" i="5"/>
  <c r="R155" i="5" s="1"/>
  <c r="P155" i="5"/>
  <c r="Q154" i="5"/>
  <c r="R154" i="5" s="1"/>
  <c r="P154" i="5"/>
  <c r="Q153" i="5"/>
  <c r="R153" i="5" s="1"/>
  <c r="P153" i="5"/>
  <c r="Q152" i="5"/>
  <c r="R152" i="5" s="1"/>
  <c r="P152" i="5"/>
  <c r="Q151" i="5"/>
  <c r="R151" i="5" s="1"/>
  <c r="P151" i="5"/>
  <c r="Q150" i="5"/>
  <c r="R150" i="5" s="1"/>
  <c r="P150" i="5"/>
  <c r="Q149" i="5"/>
  <c r="R149" i="5" s="1"/>
  <c r="P149" i="5"/>
  <c r="Q148" i="5"/>
  <c r="R148" i="5" s="1"/>
  <c r="P148" i="5"/>
  <c r="Q147" i="5"/>
  <c r="R147" i="5" s="1"/>
  <c r="P147" i="5"/>
  <c r="Q146" i="5"/>
  <c r="R146" i="5" s="1"/>
  <c r="P146" i="5"/>
  <c r="Q145" i="5"/>
  <c r="R145" i="5" s="1"/>
  <c r="P145" i="5"/>
  <c r="Q144" i="5"/>
  <c r="R144" i="5" s="1"/>
  <c r="P144" i="5"/>
  <c r="Q143" i="5"/>
  <c r="R143" i="5" s="1"/>
  <c r="P143" i="5"/>
  <c r="Q142" i="5"/>
  <c r="R142" i="5" s="1"/>
  <c r="P142" i="5"/>
  <c r="Q141" i="5"/>
  <c r="R141" i="5" s="1"/>
  <c r="P141" i="5"/>
  <c r="Q140" i="5"/>
  <c r="R140" i="5" s="1"/>
  <c r="P140" i="5"/>
  <c r="Q139" i="5"/>
  <c r="R139" i="5" s="1"/>
  <c r="P139" i="5"/>
  <c r="Q138" i="5"/>
  <c r="R138" i="5" s="1"/>
  <c r="P138" i="5"/>
  <c r="Q137" i="5"/>
  <c r="R137" i="5" s="1"/>
  <c r="P137" i="5"/>
  <c r="Q136" i="5"/>
  <c r="R136" i="5" s="1"/>
  <c r="P136" i="5"/>
  <c r="Q135" i="5"/>
  <c r="R135" i="5" s="1"/>
  <c r="P135" i="5"/>
  <c r="Q134" i="5"/>
  <c r="R134" i="5" s="1"/>
  <c r="P134" i="5"/>
  <c r="Q133" i="5"/>
  <c r="R133" i="5" s="1"/>
  <c r="P133" i="5"/>
  <c r="Q132" i="5"/>
  <c r="R132" i="5" s="1"/>
  <c r="P132" i="5"/>
  <c r="Q131" i="5"/>
  <c r="R131" i="5" s="1"/>
  <c r="P131" i="5"/>
  <c r="Q130" i="5"/>
  <c r="R130" i="5" s="1"/>
  <c r="P130" i="5"/>
  <c r="Q129" i="5"/>
  <c r="R129" i="5" s="1"/>
  <c r="P129" i="5"/>
  <c r="Q128" i="5"/>
  <c r="R128" i="5" s="1"/>
  <c r="P128" i="5"/>
  <c r="Q127" i="5"/>
  <c r="R127" i="5" s="1"/>
  <c r="P127" i="5"/>
  <c r="Q126" i="5"/>
  <c r="R126" i="5" s="1"/>
  <c r="P126" i="5"/>
  <c r="Q125" i="5"/>
  <c r="R125" i="5" s="1"/>
  <c r="P125" i="5"/>
  <c r="Q124" i="5"/>
  <c r="R124" i="5" s="1"/>
  <c r="P124" i="5"/>
  <c r="Q123" i="5"/>
  <c r="R123" i="5" s="1"/>
  <c r="P123" i="5"/>
  <c r="Q122" i="5"/>
  <c r="R122" i="5" s="1"/>
  <c r="P122" i="5"/>
  <c r="Q121" i="5"/>
  <c r="R121" i="5" s="1"/>
  <c r="P121" i="5"/>
  <c r="Q120" i="5"/>
  <c r="R120" i="5" s="1"/>
  <c r="P120" i="5"/>
  <c r="Q119" i="5"/>
  <c r="R119" i="5" s="1"/>
  <c r="P119" i="5"/>
  <c r="Q118" i="5"/>
  <c r="R118" i="5" s="1"/>
  <c r="P118" i="5"/>
  <c r="Q117" i="5"/>
  <c r="R117" i="5" s="1"/>
  <c r="P117" i="5"/>
  <c r="Q116" i="5"/>
  <c r="R116" i="5" s="1"/>
  <c r="P116" i="5"/>
  <c r="Q114" i="5"/>
  <c r="R114" i="5" s="1"/>
  <c r="P114" i="5"/>
  <c r="Q113" i="5"/>
  <c r="R113" i="5" s="1"/>
  <c r="P113" i="5"/>
  <c r="Q112" i="5"/>
  <c r="R112" i="5" s="1"/>
  <c r="P112" i="5"/>
  <c r="Q111" i="5"/>
  <c r="R111" i="5" s="1"/>
  <c r="P111" i="5"/>
  <c r="Q110" i="5"/>
  <c r="R110" i="5" s="1"/>
  <c r="P110" i="5"/>
  <c r="Q109" i="5"/>
  <c r="R109" i="5" s="1"/>
  <c r="P109" i="5"/>
  <c r="Q108" i="5"/>
  <c r="R108" i="5" s="1"/>
  <c r="P108" i="5"/>
  <c r="Q107" i="5"/>
  <c r="R107" i="5" s="1"/>
  <c r="P107" i="5"/>
  <c r="Q106" i="5"/>
  <c r="R106" i="5" s="1"/>
  <c r="P106" i="5"/>
  <c r="Q105" i="5"/>
  <c r="R105" i="5" s="1"/>
  <c r="P105" i="5"/>
  <c r="Q104" i="5"/>
  <c r="R104" i="5" s="1"/>
  <c r="P104" i="5"/>
  <c r="Q103" i="5"/>
  <c r="R103" i="5" s="1"/>
  <c r="P103" i="5"/>
  <c r="Q102" i="5"/>
  <c r="R102" i="5" s="1"/>
  <c r="P102" i="5"/>
  <c r="Q101" i="5"/>
  <c r="R101" i="5" s="1"/>
  <c r="P101" i="5"/>
  <c r="Q100" i="5"/>
  <c r="R100" i="5" s="1"/>
  <c r="P100" i="5"/>
  <c r="Q99" i="5"/>
  <c r="R99" i="5" s="1"/>
  <c r="P99" i="5"/>
  <c r="Q98" i="5"/>
  <c r="R98" i="5" s="1"/>
  <c r="P98" i="5"/>
  <c r="Q97" i="5"/>
  <c r="R97" i="5" s="1"/>
  <c r="P97" i="5"/>
  <c r="Q96" i="5"/>
  <c r="R96" i="5" s="1"/>
  <c r="P96" i="5"/>
  <c r="Q95" i="5"/>
  <c r="R95" i="5" s="1"/>
  <c r="P95" i="5"/>
  <c r="Q94" i="5"/>
  <c r="R94" i="5" s="1"/>
  <c r="P94" i="5"/>
  <c r="Q93" i="5"/>
  <c r="R93" i="5" s="1"/>
  <c r="P93" i="5"/>
  <c r="Q92" i="5"/>
  <c r="R92" i="5" s="1"/>
  <c r="P92" i="5"/>
  <c r="Q91" i="5"/>
  <c r="R91" i="5" s="1"/>
  <c r="P91" i="5"/>
  <c r="Q90" i="5"/>
  <c r="R90" i="5" s="1"/>
  <c r="P90" i="5"/>
  <c r="Q89" i="5"/>
  <c r="R89" i="5" s="1"/>
  <c r="P89" i="5"/>
  <c r="Q88" i="5"/>
  <c r="R88" i="5" s="1"/>
  <c r="P88" i="5"/>
  <c r="Q87" i="5"/>
  <c r="R87" i="5" s="1"/>
  <c r="P87" i="5"/>
  <c r="Q86" i="5"/>
  <c r="R86" i="5" s="1"/>
  <c r="P86" i="5"/>
  <c r="Q85" i="5"/>
  <c r="R85" i="5" s="1"/>
  <c r="P85" i="5"/>
  <c r="Q84" i="5"/>
  <c r="R84" i="5" s="1"/>
  <c r="P84" i="5"/>
  <c r="Q83" i="5"/>
  <c r="R83" i="5" s="1"/>
  <c r="P83" i="5"/>
  <c r="Q82" i="5"/>
  <c r="R82" i="5" s="1"/>
  <c r="P82" i="5"/>
  <c r="Q81" i="5"/>
  <c r="R81" i="5" s="1"/>
  <c r="P81" i="5"/>
  <c r="Q80" i="5"/>
  <c r="R80" i="5" s="1"/>
  <c r="P80" i="5"/>
  <c r="Q79" i="5"/>
  <c r="R79" i="5" s="1"/>
  <c r="P79" i="5"/>
  <c r="Q78" i="5"/>
  <c r="R78" i="5" s="1"/>
  <c r="P78" i="5"/>
  <c r="Q77" i="5"/>
  <c r="R77" i="5" s="1"/>
  <c r="P77" i="5"/>
  <c r="Q76" i="5"/>
  <c r="R76" i="5" s="1"/>
  <c r="P76" i="5"/>
  <c r="Q75" i="5"/>
  <c r="R75" i="5" s="1"/>
  <c r="P75" i="5"/>
  <c r="Q74" i="5"/>
  <c r="R74" i="5" s="1"/>
  <c r="P74" i="5"/>
  <c r="Q73" i="5"/>
  <c r="R73" i="5" s="1"/>
  <c r="P73" i="5"/>
  <c r="Q72" i="5"/>
  <c r="R72" i="5" s="1"/>
  <c r="P72" i="5"/>
  <c r="Q71" i="5"/>
  <c r="R71" i="5" s="1"/>
  <c r="P71" i="5"/>
  <c r="Q70" i="5"/>
  <c r="R70" i="5" s="1"/>
  <c r="P70" i="5"/>
  <c r="Q69" i="5"/>
  <c r="R69" i="5" s="1"/>
  <c r="P69" i="5"/>
  <c r="Q68" i="5"/>
  <c r="R68" i="5" s="1"/>
  <c r="P68" i="5"/>
  <c r="Q66" i="5"/>
  <c r="R66" i="5" s="1"/>
  <c r="P66" i="5"/>
  <c r="Q65" i="5"/>
  <c r="R65" i="5" s="1"/>
  <c r="P65" i="5"/>
  <c r="Q64" i="5"/>
  <c r="R64" i="5" s="1"/>
  <c r="P64" i="5"/>
  <c r="Q63" i="5"/>
  <c r="R63" i="5" s="1"/>
  <c r="P63" i="5"/>
  <c r="Q62" i="5"/>
  <c r="R62" i="5" s="1"/>
  <c r="P62" i="5"/>
  <c r="Q61" i="5"/>
  <c r="R61" i="5" s="1"/>
  <c r="P61" i="5"/>
  <c r="Q60" i="5"/>
  <c r="R60" i="5" s="1"/>
  <c r="P60" i="5"/>
  <c r="Q59" i="5"/>
  <c r="R59" i="5" s="1"/>
  <c r="P59" i="5"/>
  <c r="Q58" i="5"/>
  <c r="R58" i="5" s="1"/>
  <c r="P58" i="5"/>
  <c r="Q57" i="5"/>
  <c r="R57" i="5" s="1"/>
  <c r="P57" i="5"/>
  <c r="Q56" i="5"/>
  <c r="R56" i="5" s="1"/>
  <c r="P56" i="5"/>
  <c r="Q55" i="5"/>
  <c r="R55" i="5" s="1"/>
  <c r="P55" i="5"/>
  <c r="Q54" i="5"/>
  <c r="R54" i="5" s="1"/>
  <c r="P54" i="5"/>
  <c r="Q53" i="5"/>
  <c r="R53" i="5" s="1"/>
  <c r="P53" i="5"/>
  <c r="Q52" i="5"/>
  <c r="R52" i="5" s="1"/>
  <c r="P52" i="5"/>
  <c r="Q51" i="5"/>
  <c r="R51" i="5" s="1"/>
  <c r="P51" i="5"/>
  <c r="Q50" i="5"/>
  <c r="R50" i="5" s="1"/>
  <c r="P50" i="5"/>
  <c r="Q49" i="5"/>
  <c r="R49" i="5" s="1"/>
  <c r="P49" i="5"/>
  <c r="Q48" i="5"/>
  <c r="R48" i="5" s="1"/>
  <c r="P48" i="5"/>
  <c r="Q47" i="5"/>
  <c r="R47" i="5" s="1"/>
  <c r="P47" i="5"/>
  <c r="Q46" i="5"/>
  <c r="R46" i="5" s="1"/>
  <c r="P46" i="5"/>
  <c r="Q45" i="5"/>
  <c r="R45" i="5" s="1"/>
  <c r="P45" i="5"/>
  <c r="Q44" i="5"/>
  <c r="R44" i="5" s="1"/>
  <c r="P44" i="5"/>
  <c r="Q43" i="5"/>
  <c r="R43" i="5" s="1"/>
  <c r="P43" i="5"/>
  <c r="Q42" i="5"/>
  <c r="R42" i="5" s="1"/>
  <c r="P42" i="5"/>
  <c r="Q41" i="5"/>
  <c r="R41" i="5" s="1"/>
  <c r="P41" i="5"/>
  <c r="Q40" i="5" l="1"/>
  <c r="R40" i="5" s="1"/>
  <c r="P40" i="5"/>
  <c r="Q31" i="5"/>
  <c r="R31" i="5" s="1"/>
  <c r="P31" i="5"/>
  <c r="Q30" i="5"/>
  <c r="R30" i="5" s="1"/>
  <c r="P30" i="5"/>
  <c r="Q29" i="5"/>
  <c r="R29" i="5" s="1"/>
  <c r="P29" i="5"/>
  <c r="Q28" i="5"/>
  <c r="R28" i="5" s="1"/>
  <c r="P28" i="5"/>
  <c r="Q27" i="5"/>
  <c r="R27" i="5" s="1"/>
  <c r="P27" i="5"/>
  <c r="Q26" i="5"/>
  <c r="R26" i="5" s="1"/>
  <c r="P26" i="5"/>
  <c r="Q25" i="5"/>
  <c r="R25" i="5" s="1"/>
  <c r="P25" i="5"/>
  <c r="Q24" i="5"/>
  <c r="R24" i="5" s="1"/>
  <c r="P24" i="5"/>
  <c r="Q23" i="5"/>
  <c r="R23" i="5" s="1"/>
  <c r="P23" i="5"/>
  <c r="Q22" i="5"/>
  <c r="R22" i="5" s="1"/>
  <c r="P22" i="5"/>
  <c r="A1" i="15" l="1"/>
  <c r="Q21" i="5"/>
  <c r="R21" i="5" s="1"/>
  <c r="Q32" i="5"/>
  <c r="R32" i="5" s="1"/>
  <c r="Q33" i="5"/>
  <c r="R33" i="5" s="1"/>
  <c r="Q34" i="5"/>
  <c r="R34" i="5" s="1"/>
  <c r="Q35" i="5"/>
  <c r="R35" i="5" s="1"/>
  <c r="Q36" i="5"/>
  <c r="R36" i="5" s="1"/>
  <c r="Q37" i="5"/>
  <c r="R37" i="5" s="1"/>
  <c r="Q38" i="5"/>
  <c r="R38" i="5" s="1"/>
  <c r="Q39" i="5"/>
  <c r="R39" i="5" s="1"/>
  <c r="Q20" i="5"/>
  <c r="R20" i="5" s="1"/>
  <c r="P20" i="5"/>
  <c r="R239" i="5" l="1"/>
  <c r="D15" i="7" s="1"/>
  <c r="D16" i="7" s="1"/>
  <c r="D11" i="10"/>
  <c r="F9" i="16"/>
  <c r="D11" i="16"/>
  <c r="F11" i="16" s="1"/>
  <c r="D16" i="16"/>
  <c r="F24" i="16" s="1"/>
  <c r="D17" i="16"/>
  <c r="F25" i="16" s="1"/>
  <c r="F17" i="16"/>
  <c r="D20" i="16"/>
  <c r="F20" i="16" s="1"/>
  <c r="F31" i="16"/>
  <c r="F32" i="16" s="1"/>
  <c r="F14" i="16" s="1"/>
  <c r="I31" i="16"/>
  <c r="J31" i="16" s="1"/>
  <c r="M31" i="16"/>
  <c r="N31" i="16" s="1"/>
  <c r="I33" i="16"/>
  <c r="K33" i="16" s="1"/>
  <c r="M33" i="16"/>
  <c r="O32" i="16" s="1"/>
  <c r="I34" i="16"/>
  <c r="J34" i="16" s="1"/>
  <c r="M34" i="16"/>
  <c r="N34" i="16" s="1"/>
  <c r="I35" i="16"/>
  <c r="J35" i="16" s="1"/>
  <c r="M35" i="16"/>
  <c r="O35" i="16" s="1"/>
  <c r="I36" i="16"/>
  <c r="K36" i="16" s="1"/>
  <c r="M36" i="16"/>
  <c r="N36" i="16" s="1"/>
  <c r="I37" i="16"/>
  <c r="K37" i="16" s="1"/>
  <c r="M37" i="16"/>
  <c r="N37" i="16" s="1"/>
  <c r="I38" i="16"/>
  <c r="Z1" i="15"/>
  <c r="E45" i="15" s="1"/>
  <c r="A9" i="15"/>
  <c r="A10" i="15"/>
  <c r="A11" i="15"/>
  <c r="A12" i="15"/>
  <c r="A13" i="15"/>
  <c r="A42" i="15"/>
  <c r="F6" i="14"/>
  <c r="F7" i="14"/>
  <c r="F8" i="14"/>
  <c r="F9" i="14"/>
  <c r="F10" i="14"/>
  <c r="F11" i="14"/>
  <c r="F12" i="14"/>
  <c r="F13" i="14"/>
  <c r="F14" i="14"/>
  <c r="F15" i="14"/>
  <c r="E6" i="13"/>
  <c r="E7" i="13"/>
  <c r="E8" i="13"/>
  <c r="E9" i="13"/>
  <c r="E10" i="13"/>
  <c r="E11" i="13"/>
  <c r="E12" i="13"/>
  <c r="E13" i="13"/>
  <c r="E14" i="13"/>
  <c r="E15" i="13"/>
  <c r="E6" i="12"/>
  <c r="E7" i="12"/>
  <c r="E8" i="12"/>
  <c r="E9" i="12"/>
  <c r="E10" i="12"/>
  <c r="E11" i="12"/>
  <c r="E12" i="12"/>
  <c r="E13" i="12"/>
  <c r="E14" i="12"/>
  <c r="E15" i="12"/>
  <c r="J16" i="11"/>
  <c r="I19" i="11"/>
  <c r="J19" i="11" s="1"/>
  <c r="I20" i="11"/>
  <c r="J20" i="11" s="1"/>
  <c r="I21" i="11"/>
  <c r="J21" i="11" s="1"/>
  <c r="I22" i="11"/>
  <c r="J22" i="11" s="1"/>
  <c r="J24" i="11"/>
  <c r="I25" i="11"/>
  <c r="J25" i="11"/>
  <c r="I26" i="11"/>
  <c r="J26" i="11"/>
  <c r="I27" i="11"/>
  <c r="J27" i="11"/>
  <c r="I28" i="11"/>
  <c r="J28" i="11"/>
  <c r="I29" i="11"/>
  <c r="J29" i="11" s="1"/>
  <c r="I30" i="11"/>
  <c r="J30" i="11"/>
  <c r="D7" i="10"/>
  <c r="D8" i="10"/>
  <c r="D9" i="10"/>
  <c r="D10" i="10"/>
  <c r="D17" i="10"/>
  <c r="D19" i="10"/>
  <c r="D25" i="10"/>
  <c r="D28" i="10"/>
  <c r="D7" i="9"/>
  <c r="D8" i="9"/>
  <c r="D9" i="9"/>
  <c r="D10" i="9"/>
  <c r="D11" i="9"/>
  <c r="D17" i="9"/>
  <c r="D7" i="16" s="1"/>
  <c r="F7" i="16" s="1"/>
  <c r="D19" i="9"/>
  <c r="D8" i="16" s="1"/>
  <c r="F8" i="16" s="1"/>
  <c r="D25" i="9"/>
  <c r="D28" i="9"/>
  <c r="D7" i="8"/>
  <c r="D8" i="8"/>
  <c r="D9" i="8"/>
  <c r="D10" i="8"/>
  <c r="D11" i="8"/>
  <c r="C16" i="8"/>
  <c r="O14" i="8" s="1"/>
  <c r="K18" i="8"/>
  <c r="K23" i="8" s="1"/>
  <c r="O18" i="8"/>
  <c r="O23" i="8" s="1"/>
  <c r="C21" i="8"/>
  <c r="C26" i="8"/>
  <c r="D7" i="7"/>
  <c r="D8" i="7"/>
  <c r="D9" i="7"/>
  <c r="D10" i="7"/>
  <c r="D11" i="7"/>
  <c r="K14" i="7"/>
  <c r="D14" i="16" s="1"/>
  <c r="O14" i="7"/>
  <c r="R1" i="6"/>
  <c r="R2" i="6" s="1"/>
  <c r="W1" i="6"/>
  <c r="B8" i="6"/>
  <c r="W8" i="6"/>
  <c r="A7" i="6" s="1"/>
  <c r="B9" i="6"/>
  <c r="B10" i="6"/>
  <c r="B11" i="6"/>
  <c r="B19" i="6"/>
  <c r="D19" i="6"/>
  <c r="B20" i="6"/>
  <c r="B21" i="6"/>
  <c r="D21" i="6"/>
  <c r="I22" i="6"/>
  <c r="B23" i="6"/>
  <c r="D23" i="6"/>
  <c r="I24" i="6"/>
  <c r="B25" i="6"/>
  <c r="D25" i="6"/>
  <c r="I26" i="6"/>
  <c r="B27" i="6"/>
  <c r="D27" i="6"/>
  <c r="I28" i="6"/>
  <c r="B29" i="6"/>
  <c r="D29" i="6"/>
  <c r="I30" i="6"/>
  <c r="B31" i="6"/>
  <c r="D31" i="6"/>
  <c r="I32" i="6"/>
  <c r="B33" i="6"/>
  <c r="D33" i="6"/>
  <c r="I34" i="6"/>
  <c r="B35" i="6"/>
  <c r="D35" i="6"/>
  <c r="I36" i="6"/>
  <c r="B37" i="6"/>
  <c r="D37" i="6"/>
  <c r="I38" i="6"/>
  <c r="B39" i="6"/>
  <c r="D39" i="6"/>
  <c r="I40" i="6"/>
  <c r="B41" i="6"/>
  <c r="D41" i="6"/>
  <c r="I42" i="6"/>
  <c r="I43" i="6"/>
  <c r="B44" i="6"/>
  <c r="D44" i="6"/>
  <c r="E44" i="6"/>
  <c r="I44" i="6" s="1"/>
  <c r="B45" i="6"/>
  <c r="I45" i="6"/>
  <c r="B46" i="6"/>
  <c r="D46" i="6"/>
  <c r="E46" i="6"/>
  <c r="I46" i="6" s="1"/>
  <c r="I47" i="6"/>
  <c r="B48" i="6"/>
  <c r="D48" i="6"/>
  <c r="E48" i="6"/>
  <c r="I48" i="6" s="1"/>
  <c r="I49" i="6"/>
  <c r="B50" i="6"/>
  <c r="D50" i="6"/>
  <c r="E50" i="6"/>
  <c r="I50" i="6" s="1"/>
  <c r="I51" i="6"/>
  <c r="B52" i="6"/>
  <c r="D52" i="6"/>
  <c r="E52" i="6"/>
  <c r="F52" i="6" s="1"/>
  <c r="I53" i="6"/>
  <c r="B54" i="6"/>
  <c r="D54" i="6"/>
  <c r="E54" i="6"/>
  <c r="I54" i="6" s="1"/>
  <c r="I55" i="6"/>
  <c r="B56" i="6"/>
  <c r="D56" i="6"/>
  <c r="E56" i="6"/>
  <c r="I56" i="6" s="1"/>
  <c r="I57" i="6"/>
  <c r="B58" i="6"/>
  <c r="D58" i="6"/>
  <c r="E58" i="6"/>
  <c r="I58" i="6" s="1"/>
  <c r="I59" i="6"/>
  <c r="B60" i="6"/>
  <c r="D60" i="6"/>
  <c r="E60" i="6"/>
  <c r="F60" i="6" s="1"/>
  <c r="I61" i="6"/>
  <c r="B62" i="6"/>
  <c r="D62" i="6"/>
  <c r="E62" i="6"/>
  <c r="I62" i="6" s="1"/>
  <c r="I63" i="6"/>
  <c r="B64" i="6"/>
  <c r="D64" i="6"/>
  <c r="E64" i="6"/>
  <c r="I64" i="6" s="1"/>
  <c r="I65" i="6"/>
  <c r="B66" i="6"/>
  <c r="D66" i="6"/>
  <c r="E66" i="6"/>
  <c r="I66" i="6" s="1"/>
  <c r="I67" i="6"/>
  <c r="I68" i="6"/>
  <c r="I69" i="6"/>
  <c r="I70" i="6"/>
  <c r="I71" i="6"/>
  <c r="I72" i="6"/>
  <c r="I73" i="6"/>
  <c r="I74" i="6"/>
  <c r="I75" i="6"/>
  <c r="I76" i="6"/>
  <c r="I77" i="6"/>
  <c r="I78" i="6"/>
  <c r="I79" i="6"/>
  <c r="I80" i="6"/>
  <c r="I81" i="6"/>
  <c r="I82" i="6"/>
  <c r="I83" i="6"/>
  <c r="I84" i="6"/>
  <c r="I85" i="6"/>
  <c r="I86" i="6"/>
  <c r="I87" i="6"/>
  <c r="I88" i="6"/>
  <c r="I89" i="6"/>
  <c r="I90" i="6"/>
  <c r="I91" i="6"/>
  <c r="B96" i="6"/>
  <c r="B97" i="6"/>
  <c r="E97" i="6"/>
  <c r="E98" i="6"/>
  <c r="AD1" i="5"/>
  <c r="AI1" i="5"/>
  <c r="F8" i="5"/>
  <c r="G38" i="11" s="1"/>
  <c r="AI8" i="5"/>
  <c r="A7" i="5" s="1"/>
  <c r="A7" i="10" s="1"/>
  <c r="F9" i="5"/>
  <c r="B9" i="10" s="1"/>
  <c r="F10" i="5"/>
  <c r="B10" i="10" s="1"/>
  <c r="F11" i="5"/>
  <c r="B11" i="10" s="1"/>
  <c r="P21" i="5"/>
  <c r="P32" i="5"/>
  <c r="P33" i="5"/>
  <c r="P34" i="5"/>
  <c r="P35" i="5"/>
  <c r="P36" i="5"/>
  <c r="P37" i="5"/>
  <c r="P38" i="5"/>
  <c r="P39" i="5"/>
  <c r="D243" i="5"/>
  <c r="C40" i="11" s="1"/>
  <c r="D244" i="5"/>
  <c r="B40" i="15" s="1"/>
  <c r="O244" i="5"/>
  <c r="D18" i="7" s="1"/>
  <c r="O245" i="5"/>
  <c r="F41" i="11" s="1"/>
  <c r="AA6" i="4"/>
  <c r="AI2" i="5" s="1"/>
  <c r="B7" i="4"/>
  <c r="L8" i="4"/>
  <c r="B9" i="4"/>
  <c r="A6" i="6" s="1"/>
  <c r="B10" i="4"/>
  <c r="B14" i="4"/>
  <c r="B15" i="4"/>
  <c r="H27" i="4"/>
  <c r="G27" i="4" s="1"/>
  <c r="A1" i="3"/>
  <c r="B2" i="2"/>
  <c r="C15" i="15" s="1"/>
  <c r="B3" i="2"/>
  <c r="A2" i="11" s="1"/>
  <c r="P239" i="5" l="1"/>
  <c r="I15" i="11" s="1"/>
  <c r="J15" i="11" s="1"/>
  <c r="K31" i="16"/>
  <c r="D15" i="9"/>
  <c r="K34" i="16"/>
  <c r="E46" i="15"/>
  <c r="F16" i="14"/>
  <c r="D33" i="8" s="1"/>
  <c r="J37" i="16"/>
  <c r="E16" i="13"/>
  <c r="D30" i="8" s="1"/>
  <c r="F64" i="6"/>
  <c r="F62" i="6"/>
  <c r="F50" i="6"/>
  <c r="F48" i="6"/>
  <c r="F66" i="6"/>
  <c r="F56" i="6"/>
  <c r="F46" i="6"/>
  <c r="I52" i="6"/>
  <c r="F58" i="6"/>
  <c r="O34" i="16"/>
  <c r="O31" i="16"/>
  <c r="I60" i="6"/>
  <c r="E16" i="12"/>
  <c r="D27" i="8" s="1"/>
  <c r="F54" i="6"/>
  <c r="O37" i="16"/>
  <c r="K35" i="16"/>
  <c r="F22" i="16"/>
  <c r="AD2" i="5"/>
  <c r="W2" i="6"/>
  <c r="A1" i="6"/>
  <c r="B18" i="7"/>
  <c r="B10" i="7"/>
  <c r="B8" i="7"/>
  <c r="A3" i="7"/>
  <c r="D42" i="8"/>
  <c r="B25" i="8"/>
  <c r="K14" i="8"/>
  <c r="B32" i="9"/>
  <c r="B32" i="10"/>
  <c r="C41" i="11"/>
  <c r="F39" i="15"/>
  <c r="O36" i="16"/>
  <c r="J36" i="16"/>
  <c r="N35" i="16"/>
  <c r="O33" i="16"/>
  <c r="J33" i="16"/>
  <c r="K32" i="16"/>
  <c r="D4" i="16"/>
  <c r="B1" i="4"/>
  <c r="A6" i="5"/>
  <c r="D19" i="7"/>
  <c r="A1" i="7"/>
  <c r="B42" i="8"/>
  <c r="D14" i="8"/>
  <c r="D36" i="8" s="1"/>
  <c r="D23" i="10" s="1"/>
  <c r="B10" i="8"/>
  <c r="B8" i="8"/>
  <c r="A3" i="8"/>
  <c r="D31" i="9"/>
  <c r="B10" i="9"/>
  <c r="B8" i="9"/>
  <c r="A3" i="9"/>
  <c r="D31" i="10"/>
  <c r="B8" i="10"/>
  <c r="A3" i="10"/>
  <c r="F40" i="11"/>
  <c r="B39" i="15"/>
  <c r="B6" i="15"/>
  <c r="A38" i="16"/>
  <c r="N33" i="16"/>
  <c r="B2" i="4"/>
  <c r="A3" i="5"/>
  <c r="B19" i="7"/>
  <c r="B11" i="7"/>
  <c r="B9" i="7"/>
  <c r="A7" i="7"/>
  <c r="D43" i="8"/>
  <c r="A1" i="8"/>
  <c r="B31" i="9"/>
  <c r="A1" i="9"/>
  <c r="B31" i="10"/>
  <c r="A1" i="10"/>
  <c r="C12" i="11"/>
  <c r="F40" i="15"/>
  <c r="F37" i="15"/>
  <c r="Z2" i="15"/>
  <c r="A1" i="5"/>
  <c r="A3" i="6"/>
  <c r="B43" i="8"/>
  <c r="B20" i="8"/>
  <c r="B11" i="8"/>
  <c r="B9" i="8"/>
  <c r="A7" i="8"/>
  <c r="D32" i="9"/>
  <c r="B11" i="9"/>
  <c r="B9" i="9"/>
  <c r="A7" i="9"/>
  <c r="D32" i="10"/>
  <c r="I39" i="16" l="1"/>
  <c r="I40" i="16"/>
  <c r="D14" i="9"/>
  <c r="I24" i="11"/>
  <c r="I16" i="11"/>
  <c r="I41" i="16"/>
  <c r="I18" i="11"/>
  <c r="J18" i="11" s="1"/>
  <c r="O18" i="11" s="1"/>
  <c r="F43" i="15"/>
  <c r="B45" i="15"/>
  <c r="B47" i="15"/>
  <c r="C43" i="15"/>
  <c r="B46" i="15"/>
  <c r="AG7" i="15"/>
  <c r="AG8" i="15" s="1"/>
  <c r="AG6" i="15"/>
  <c r="AG9" i="15"/>
  <c r="N15" i="11"/>
  <c r="O19" i="11"/>
  <c r="O22" i="11"/>
  <c r="O21" i="11"/>
  <c r="O20" i="11"/>
  <c r="A6" i="7"/>
  <c r="A6" i="10"/>
  <c r="A6" i="9"/>
  <c r="A6" i="8"/>
  <c r="D27" i="9" l="1"/>
  <c r="D16" i="9"/>
  <c r="D23" i="9"/>
  <c r="D6" i="16"/>
  <c r="D10" i="16" s="1"/>
  <c r="B34" i="15"/>
  <c r="I15" i="6"/>
  <c r="T15" i="5"/>
  <c r="T237" i="5" l="1"/>
  <c r="U237" i="5" s="1"/>
  <c r="V237" i="5" s="1"/>
  <c r="T235" i="5"/>
  <c r="U235" i="5" s="1"/>
  <c r="V235" i="5" s="1"/>
  <c r="T233" i="5"/>
  <c r="U233" i="5" s="1"/>
  <c r="V233" i="5" s="1"/>
  <c r="T231" i="5"/>
  <c r="U231" i="5" s="1"/>
  <c r="V231" i="5" s="1"/>
  <c r="T229" i="5"/>
  <c r="U229" i="5" s="1"/>
  <c r="V229" i="5" s="1"/>
  <c r="T227" i="5"/>
  <c r="U227" i="5" s="1"/>
  <c r="V227" i="5" s="1"/>
  <c r="T225" i="5"/>
  <c r="U225" i="5" s="1"/>
  <c r="V225" i="5" s="1"/>
  <c r="T223" i="5"/>
  <c r="U223" i="5" s="1"/>
  <c r="V223" i="5" s="1"/>
  <c r="T221" i="5"/>
  <c r="U221" i="5" s="1"/>
  <c r="V221" i="5" s="1"/>
  <c r="T219" i="5"/>
  <c r="U219" i="5" s="1"/>
  <c r="V219" i="5" s="1"/>
  <c r="T217" i="5"/>
  <c r="U217" i="5" s="1"/>
  <c r="V217" i="5" s="1"/>
  <c r="T215" i="5"/>
  <c r="U215" i="5" s="1"/>
  <c r="V215" i="5" s="1"/>
  <c r="T213" i="5"/>
  <c r="U213" i="5" s="1"/>
  <c r="V213" i="5" s="1"/>
  <c r="T211" i="5"/>
  <c r="U211" i="5" s="1"/>
  <c r="V211" i="5" s="1"/>
  <c r="T209" i="5"/>
  <c r="U209" i="5" s="1"/>
  <c r="V209" i="5" s="1"/>
  <c r="T207" i="5"/>
  <c r="U207" i="5" s="1"/>
  <c r="V207" i="5" s="1"/>
  <c r="T205" i="5"/>
  <c r="U205" i="5" s="1"/>
  <c r="V205" i="5" s="1"/>
  <c r="T203" i="5"/>
  <c r="U203" i="5" s="1"/>
  <c r="V203" i="5" s="1"/>
  <c r="T201" i="5"/>
  <c r="U201" i="5" s="1"/>
  <c r="V201" i="5" s="1"/>
  <c r="T199" i="5"/>
  <c r="U199" i="5" s="1"/>
  <c r="V199" i="5" s="1"/>
  <c r="T236" i="5"/>
  <c r="U236" i="5" s="1"/>
  <c r="V236" i="5" s="1"/>
  <c r="T234" i="5"/>
  <c r="U234" i="5" s="1"/>
  <c r="V234" i="5" s="1"/>
  <c r="T232" i="5"/>
  <c r="U232" i="5" s="1"/>
  <c r="V232" i="5" s="1"/>
  <c r="T230" i="5"/>
  <c r="U230" i="5" s="1"/>
  <c r="V230" i="5" s="1"/>
  <c r="T228" i="5"/>
  <c r="U228" i="5" s="1"/>
  <c r="V228" i="5" s="1"/>
  <c r="T226" i="5"/>
  <c r="U226" i="5" s="1"/>
  <c r="V226" i="5" s="1"/>
  <c r="T224" i="5"/>
  <c r="U224" i="5" s="1"/>
  <c r="V224" i="5" s="1"/>
  <c r="T222" i="5"/>
  <c r="U222" i="5" s="1"/>
  <c r="V222" i="5" s="1"/>
  <c r="T220" i="5"/>
  <c r="U220" i="5" s="1"/>
  <c r="V220" i="5" s="1"/>
  <c r="T218" i="5"/>
  <c r="U218" i="5" s="1"/>
  <c r="V218" i="5" s="1"/>
  <c r="T216" i="5"/>
  <c r="U216" i="5" s="1"/>
  <c r="V216" i="5" s="1"/>
  <c r="T214" i="5"/>
  <c r="U214" i="5" s="1"/>
  <c r="V214" i="5" s="1"/>
  <c r="T212" i="5"/>
  <c r="U212" i="5" s="1"/>
  <c r="V212" i="5" s="1"/>
  <c r="T210" i="5"/>
  <c r="U210" i="5" s="1"/>
  <c r="V210" i="5" s="1"/>
  <c r="T208" i="5"/>
  <c r="U208" i="5" s="1"/>
  <c r="V208" i="5" s="1"/>
  <c r="T206" i="5"/>
  <c r="U206" i="5" s="1"/>
  <c r="V206" i="5" s="1"/>
  <c r="T204" i="5"/>
  <c r="U204" i="5" s="1"/>
  <c r="V204" i="5" s="1"/>
  <c r="T202" i="5"/>
  <c r="U202" i="5" s="1"/>
  <c r="V202" i="5" s="1"/>
  <c r="T200" i="5"/>
  <c r="U200" i="5" s="1"/>
  <c r="V200" i="5" s="1"/>
  <c r="T198" i="5"/>
  <c r="U198" i="5" s="1"/>
  <c r="V198" i="5" s="1"/>
  <c r="T196" i="5"/>
  <c r="U196" i="5" s="1"/>
  <c r="V196" i="5" s="1"/>
  <c r="T194" i="5"/>
  <c r="U194" i="5" s="1"/>
  <c r="V194" i="5" s="1"/>
  <c r="T192" i="5"/>
  <c r="U192" i="5" s="1"/>
  <c r="V192" i="5" s="1"/>
  <c r="T190" i="5"/>
  <c r="U190" i="5" s="1"/>
  <c r="V190" i="5" s="1"/>
  <c r="T188" i="5"/>
  <c r="U188" i="5" s="1"/>
  <c r="V188" i="5" s="1"/>
  <c r="T186" i="5"/>
  <c r="U186" i="5" s="1"/>
  <c r="V186" i="5" s="1"/>
  <c r="T184" i="5"/>
  <c r="U184" i="5" s="1"/>
  <c r="V184" i="5" s="1"/>
  <c r="T182" i="5"/>
  <c r="U182" i="5" s="1"/>
  <c r="V182" i="5" s="1"/>
  <c r="T180" i="5"/>
  <c r="U180" i="5" s="1"/>
  <c r="V180" i="5" s="1"/>
  <c r="T178" i="5"/>
  <c r="U178" i="5" s="1"/>
  <c r="V178" i="5" s="1"/>
  <c r="T176" i="5"/>
  <c r="U176" i="5" s="1"/>
  <c r="V176" i="5" s="1"/>
  <c r="T174" i="5"/>
  <c r="U174" i="5" s="1"/>
  <c r="V174" i="5" s="1"/>
  <c r="T172" i="5"/>
  <c r="U172" i="5" s="1"/>
  <c r="V172" i="5" s="1"/>
  <c r="T170" i="5"/>
  <c r="U170" i="5" s="1"/>
  <c r="V170" i="5" s="1"/>
  <c r="T168" i="5"/>
  <c r="U168" i="5" s="1"/>
  <c r="V168" i="5" s="1"/>
  <c r="T166" i="5"/>
  <c r="U166" i="5" s="1"/>
  <c r="V166" i="5" s="1"/>
  <c r="T164" i="5"/>
  <c r="U164" i="5" s="1"/>
  <c r="V164" i="5" s="1"/>
  <c r="T162" i="5"/>
  <c r="U162" i="5" s="1"/>
  <c r="V162" i="5" s="1"/>
  <c r="T160" i="5"/>
  <c r="U160" i="5" s="1"/>
  <c r="V160" i="5" s="1"/>
  <c r="T158" i="5"/>
  <c r="U158" i="5" s="1"/>
  <c r="V158" i="5" s="1"/>
  <c r="T195" i="5"/>
  <c r="U195" i="5" s="1"/>
  <c r="V195" i="5" s="1"/>
  <c r="T193" i="5"/>
  <c r="U193" i="5" s="1"/>
  <c r="V193" i="5" s="1"/>
  <c r="T191" i="5"/>
  <c r="U191" i="5" s="1"/>
  <c r="V191" i="5" s="1"/>
  <c r="T189" i="5"/>
  <c r="U189" i="5" s="1"/>
  <c r="V189" i="5" s="1"/>
  <c r="T187" i="5"/>
  <c r="U187" i="5" s="1"/>
  <c r="V187" i="5" s="1"/>
  <c r="T185" i="5"/>
  <c r="U185" i="5" s="1"/>
  <c r="V185" i="5" s="1"/>
  <c r="T183" i="5"/>
  <c r="U183" i="5" s="1"/>
  <c r="V183" i="5" s="1"/>
  <c r="T181" i="5"/>
  <c r="U181" i="5" s="1"/>
  <c r="V181" i="5" s="1"/>
  <c r="T179" i="5"/>
  <c r="U179" i="5" s="1"/>
  <c r="V179" i="5" s="1"/>
  <c r="T177" i="5"/>
  <c r="U177" i="5" s="1"/>
  <c r="V177" i="5" s="1"/>
  <c r="T175" i="5"/>
  <c r="U175" i="5" s="1"/>
  <c r="V175" i="5" s="1"/>
  <c r="T173" i="5"/>
  <c r="U173" i="5" s="1"/>
  <c r="V173" i="5" s="1"/>
  <c r="T171" i="5"/>
  <c r="U171" i="5" s="1"/>
  <c r="V171" i="5" s="1"/>
  <c r="T169" i="5"/>
  <c r="U169" i="5" s="1"/>
  <c r="V169" i="5" s="1"/>
  <c r="T165" i="5"/>
  <c r="U165" i="5" s="1"/>
  <c r="V165" i="5" s="1"/>
  <c r="T161" i="5"/>
  <c r="U161" i="5" s="1"/>
  <c r="V161" i="5" s="1"/>
  <c r="T157" i="5"/>
  <c r="U157" i="5" s="1"/>
  <c r="V157" i="5" s="1"/>
  <c r="T167" i="5"/>
  <c r="U167" i="5" s="1"/>
  <c r="V167" i="5" s="1"/>
  <c r="T163" i="5"/>
  <c r="U163" i="5" s="1"/>
  <c r="V163" i="5" s="1"/>
  <c r="T159" i="5"/>
  <c r="U159" i="5" s="1"/>
  <c r="V159" i="5" s="1"/>
  <c r="T155" i="5"/>
  <c r="U155" i="5" s="1"/>
  <c r="V155" i="5" s="1"/>
  <c r="T153" i="5"/>
  <c r="U153" i="5" s="1"/>
  <c r="V153" i="5" s="1"/>
  <c r="T151" i="5"/>
  <c r="U151" i="5" s="1"/>
  <c r="V151" i="5" s="1"/>
  <c r="T149" i="5"/>
  <c r="U149" i="5" s="1"/>
  <c r="V149" i="5" s="1"/>
  <c r="T147" i="5"/>
  <c r="U147" i="5" s="1"/>
  <c r="V147" i="5" s="1"/>
  <c r="T145" i="5"/>
  <c r="U145" i="5" s="1"/>
  <c r="V145" i="5" s="1"/>
  <c r="T143" i="5"/>
  <c r="U143" i="5" s="1"/>
  <c r="V143" i="5" s="1"/>
  <c r="T141" i="5"/>
  <c r="U141" i="5" s="1"/>
  <c r="V141" i="5" s="1"/>
  <c r="T139" i="5"/>
  <c r="U139" i="5" s="1"/>
  <c r="V139" i="5" s="1"/>
  <c r="T137" i="5"/>
  <c r="U137" i="5" s="1"/>
  <c r="V137" i="5" s="1"/>
  <c r="T135" i="5"/>
  <c r="U135" i="5" s="1"/>
  <c r="V135" i="5" s="1"/>
  <c r="T133" i="5"/>
  <c r="U133" i="5" s="1"/>
  <c r="V133" i="5" s="1"/>
  <c r="T131" i="5"/>
  <c r="U131" i="5" s="1"/>
  <c r="V131" i="5" s="1"/>
  <c r="T129" i="5"/>
  <c r="U129" i="5" s="1"/>
  <c r="V129" i="5" s="1"/>
  <c r="T127" i="5"/>
  <c r="U127" i="5" s="1"/>
  <c r="V127" i="5" s="1"/>
  <c r="T125" i="5"/>
  <c r="U125" i="5" s="1"/>
  <c r="V125" i="5" s="1"/>
  <c r="T123" i="5"/>
  <c r="U123" i="5" s="1"/>
  <c r="V123" i="5" s="1"/>
  <c r="T121" i="5"/>
  <c r="U121" i="5" s="1"/>
  <c r="V121" i="5" s="1"/>
  <c r="T119" i="5"/>
  <c r="U119" i="5" s="1"/>
  <c r="V119" i="5" s="1"/>
  <c r="T117" i="5"/>
  <c r="U117" i="5" s="1"/>
  <c r="V117" i="5" s="1"/>
  <c r="T154" i="5"/>
  <c r="U154" i="5" s="1"/>
  <c r="V154" i="5" s="1"/>
  <c r="T152" i="5"/>
  <c r="U152" i="5" s="1"/>
  <c r="V152" i="5" s="1"/>
  <c r="T150" i="5"/>
  <c r="U150" i="5" s="1"/>
  <c r="V150" i="5" s="1"/>
  <c r="T148" i="5"/>
  <c r="U148" i="5" s="1"/>
  <c r="V148" i="5" s="1"/>
  <c r="T146" i="5"/>
  <c r="U146" i="5" s="1"/>
  <c r="V146" i="5" s="1"/>
  <c r="T144" i="5"/>
  <c r="U144" i="5" s="1"/>
  <c r="V144" i="5" s="1"/>
  <c r="T142" i="5"/>
  <c r="U142" i="5" s="1"/>
  <c r="V142" i="5" s="1"/>
  <c r="T140" i="5"/>
  <c r="U140" i="5" s="1"/>
  <c r="V140" i="5" s="1"/>
  <c r="T138" i="5"/>
  <c r="U138" i="5" s="1"/>
  <c r="V138" i="5" s="1"/>
  <c r="T136" i="5"/>
  <c r="U136" i="5" s="1"/>
  <c r="V136" i="5" s="1"/>
  <c r="T134" i="5"/>
  <c r="U134" i="5" s="1"/>
  <c r="V134" i="5" s="1"/>
  <c r="T132" i="5"/>
  <c r="U132" i="5" s="1"/>
  <c r="V132" i="5" s="1"/>
  <c r="T130" i="5"/>
  <c r="U130" i="5" s="1"/>
  <c r="V130" i="5" s="1"/>
  <c r="T128" i="5"/>
  <c r="U128" i="5" s="1"/>
  <c r="V128" i="5" s="1"/>
  <c r="T126" i="5"/>
  <c r="U126" i="5" s="1"/>
  <c r="V126" i="5" s="1"/>
  <c r="T124" i="5"/>
  <c r="U124" i="5" s="1"/>
  <c r="V124" i="5" s="1"/>
  <c r="T122" i="5"/>
  <c r="U122" i="5" s="1"/>
  <c r="V122" i="5" s="1"/>
  <c r="T120" i="5"/>
  <c r="U120" i="5" s="1"/>
  <c r="V120" i="5" s="1"/>
  <c r="T118" i="5"/>
  <c r="U118" i="5" s="1"/>
  <c r="V118" i="5" s="1"/>
  <c r="T116" i="5"/>
  <c r="U116" i="5" s="1"/>
  <c r="V116" i="5" s="1"/>
  <c r="T113" i="5"/>
  <c r="U113" i="5" s="1"/>
  <c r="V113" i="5" s="1"/>
  <c r="T111" i="5"/>
  <c r="U111" i="5" s="1"/>
  <c r="V111" i="5" s="1"/>
  <c r="T109" i="5"/>
  <c r="U109" i="5" s="1"/>
  <c r="V109" i="5" s="1"/>
  <c r="T107" i="5"/>
  <c r="U107" i="5" s="1"/>
  <c r="V107" i="5" s="1"/>
  <c r="T105" i="5"/>
  <c r="U105" i="5" s="1"/>
  <c r="V105" i="5" s="1"/>
  <c r="T103" i="5"/>
  <c r="U103" i="5" s="1"/>
  <c r="V103" i="5" s="1"/>
  <c r="T101" i="5"/>
  <c r="U101" i="5" s="1"/>
  <c r="V101" i="5" s="1"/>
  <c r="T99" i="5"/>
  <c r="U99" i="5" s="1"/>
  <c r="V99" i="5" s="1"/>
  <c r="T97" i="5"/>
  <c r="U97" i="5" s="1"/>
  <c r="V97" i="5" s="1"/>
  <c r="T95" i="5"/>
  <c r="U95" i="5" s="1"/>
  <c r="V95" i="5" s="1"/>
  <c r="T93" i="5"/>
  <c r="U93" i="5" s="1"/>
  <c r="V93" i="5" s="1"/>
  <c r="T91" i="5"/>
  <c r="U91" i="5" s="1"/>
  <c r="V91" i="5" s="1"/>
  <c r="T89" i="5"/>
  <c r="U89" i="5" s="1"/>
  <c r="V89" i="5" s="1"/>
  <c r="T87" i="5"/>
  <c r="U87" i="5" s="1"/>
  <c r="V87" i="5" s="1"/>
  <c r="T85" i="5"/>
  <c r="U85" i="5" s="1"/>
  <c r="V85" i="5" s="1"/>
  <c r="T83" i="5"/>
  <c r="U83" i="5" s="1"/>
  <c r="V83" i="5" s="1"/>
  <c r="T81" i="5"/>
  <c r="U81" i="5" s="1"/>
  <c r="V81" i="5" s="1"/>
  <c r="T79" i="5"/>
  <c r="U79" i="5" s="1"/>
  <c r="V79" i="5" s="1"/>
  <c r="T77" i="5"/>
  <c r="U77" i="5" s="1"/>
  <c r="V77" i="5" s="1"/>
  <c r="T75" i="5"/>
  <c r="U75" i="5" s="1"/>
  <c r="V75" i="5" s="1"/>
  <c r="T73" i="5"/>
  <c r="U73" i="5" s="1"/>
  <c r="V73" i="5" s="1"/>
  <c r="T71" i="5"/>
  <c r="U71" i="5" s="1"/>
  <c r="V71" i="5" s="1"/>
  <c r="T69" i="5"/>
  <c r="U69" i="5" s="1"/>
  <c r="V69" i="5" s="1"/>
  <c r="T114" i="5"/>
  <c r="U114" i="5" s="1"/>
  <c r="V114" i="5" s="1"/>
  <c r="T112" i="5"/>
  <c r="U112" i="5" s="1"/>
  <c r="V112" i="5" s="1"/>
  <c r="T110" i="5"/>
  <c r="U110" i="5" s="1"/>
  <c r="V110" i="5" s="1"/>
  <c r="T108" i="5"/>
  <c r="U108" i="5" s="1"/>
  <c r="V108" i="5" s="1"/>
  <c r="T106" i="5"/>
  <c r="U106" i="5" s="1"/>
  <c r="V106" i="5" s="1"/>
  <c r="T104" i="5"/>
  <c r="U104" i="5" s="1"/>
  <c r="V104" i="5" s="1"/>
  <c r="T102" i="5"/>
  <c r="U102" i="5" s="1"/>
  <c r="V102" i="5" s="1"/>
  <c r="T100" i="5"/>
  <c r="U100" i="5" s="1"/>
  <c r="V100" i="5" s="1"/>
  <c r="T98" i="5"/>
  <c r="U98" i="5" s="1"/>
  <c r="V98" i="5" s="1"/>
  <c r="T96" i="5"/>
  <c r="U96" i="5" s="1"/>
  <c r="V96" i="5" s="1"/>
  <c r="T94" i="5"/>
  <c r="U94" i="5" s="1"/>
  <c r="V94" i="5" s="1"/>
  <c r="T92" i="5"/>
  <c r="U92" i="5" s="1"/>
  <c r="V92" i="5" s="1"/>
  <c r="T90" i="5"/>
  <c r="U90" i="5" s="1"/>
  <c r="V90" i="5" s="1"/>
  <c r="T88" i="5"/>
  <c r="U88" i="5" s="1"/>
  <c r="V88" i="5" s="1"/>
  <c r="T86" i="5"/>
  <c r="U86" i="5" s="1"/>
  <c r="V86" i="5" s="1"/>
  <c r="T84" i="5"/>
  <c r="U84" i="5" s="1"/>
  <c r="V84" i="5" s="1"/>
  <c r="T82" i="5"/>
  <c r="U82" i="5" s="1"/>
  <c r="V82" i="5" s="1"/>
  <c r="T80" i="5"/>
  <c r="U80" i="5" s="1"/>
  <c r="V80" i="5" s="1"/>
  <c r="T78" i="5"/>
  <c r="U78" i="5" s="1"/>
  <c r="V78" i="5" s="1"/>
  <c r="T76" i="5"/>
  <c r="U76" i="5" s="1"/>
  <c r="V76" i="5" s="1"/>
  <c r="T74" i="5"/>
  <c r="U74" i="5" s="1"/>
  <c r="V74" i="5" s="1"/>
  <c r="T72" i="5"/>
  <c r="U72" i="5" s="1"/>
  <c r="V72" i="5" s="1"/>
  <c r="T70" i="5"/>
  <c r="U70" i="5" s="1"/>
  <c r="V70" i="5" s="1"/>
  <c r="T68" i="5"/>
  <c r="U68" i="5" s="1"/>
  <c r="V68" i="5" s="1"/>
  <c r="T66" i="5"/>
  <c r="U66" i="5" s="1"/>
  <c r="V66" i="5" s="1"/>
  <c r="T64" i="5"/>
  <c r="U64" i="5" s="1"/>
  <c r="V64" i="5" s="1"/>
  <c r="T62" i="5"/>
  <c r="U62" i="5" s="1"/>
  <c r="V62" i="5" s="1"/>
  <c r="T65" i="5"/>
  <c r="U65" i="5" s="1"/>
  <c r="V65" i="5" s="1"/>
  <c r="T63" i="5"/>
  <c r="U63" i="5" s="1"/>
  <c r="V63" i="5" s="1"/>
  <c r="T40" i="5"/>
  <c r="U40" i="5" s="1"/>
  <c r="V40" i="5" s="1"/>
  <c r="T60" i="5"/>
  <c r="U60" i="5" s="1"/>
  <c r="V60" i="5" s="1"/>
  <c r="T58" i="5"/>
  <c r="U58" i="5" s="1"/>
  <c r="V58" i="5" s="1"/>
  <c r="T56" i="5"/>
  <c r="U56" i="5" s="1"/>
  <c r="V56" i="5" s="1"/>
  <c r="T54" i="5"/>
  <c r="U54" i="5" s="1"/>
  <c r="V54" i="5" s="1"/>
  <c r="T52" i="5"/>
  <c r="U52" i="5" s="1"/>
  <c r="V52" i="5" s="1"/>
  <c r="T50" i="5"/>
  <c r="U50" i="5" s="1"/>
  <c r="V50" i="5" s="1"/>
  <c r="T48" i="5"/>
  <c r="U48" i="5" s="1"/>
  <c r="V48" i="5" s="1"/>
  <c r="T46" i="5"/>
  <c r="U46" i="5" s="1"/>
  <c r="V46" i="5" s="1"/>
  <c r="T44" i="5"/>
  <c r="U44" i="5" s="1"/>
  <c r="V44" i="5" s="1"/>
  <c r="T42" i="5"/>
  <c r="U42" i="5" s="1"/>
  <c r="V42" i="5" s="1"/>
  <c r="T53" i="5"/>
  <c r="U53" i="5" s="1"/>
  <c r="V53" i="5" s="1"/>
  <c r="T51" i="5"/>
  <c r="U51" i="5" s="1"/>
  <c r="V51" i="5" s="1"/>
  <c r="T49" i="5"/>
  <c r="U49" i="5" s="1"/>
  <c r="V49" i="5" s="1"/>
  <c r="T57" i="5"/>
  <c r="U57" i="5" s="1"/>
  <c r="V57" i="5" s="1"/>
  <c r="T55" i="5"/>
  <c r="U55" i="5" s="1"/>
  <c r="V55" i="5" s="1"/>
  <c r="T61" i="5"/>
  <c r="U61" i="5" s="1"/>
  <c r="V61" i="5" s="1"/>
  <c r="T59" i="5"/>
  <c r="U59" i="5" s="1"/>
  <c r="V59" i="5" s="1"/>
  <c r="T47" i="5"/>
  <c r="U47" i="5" s="1"/>
  <c r="V47" i="5" s="1"/>
  <c r="T45" i="5"/>
  <c r="U45" i="5" s="1"/>
  <c r="V45" i="5" s="1"/>
  <c r="T43" i="5"/>
  <c r="U43" i="5" s="1"/>
  <c r="V43" i="5" s="1"/>
  <c r="T41" i="5"/>
  <c r="U41" i="5" s="1"/>
  <c r="V41" i="5" s="1"/>
  <c r="T29" i="5"/>
  <c r="U29" i="5" s="1"/>
  <c r="V29" i="5" s="1"/>
  <c r="T27" i="5"/>
  <c r="U27" i="5" s="1"/>
  <c r="V27" i="5" s="1"/>
  <c r="T25" i="5"/>
  <c r="U25" i="5" s="1"/>
  <c r="V25" i="5" s="1"/>
  <c r="T23" i="5"/>
  <c r="U23" i="5" s="1"/>
  <c r="V23" i="5" s="1"/>
  <c r="T31" i="5"/>
  <c r="U31" i="5" s="1"/>
  <c r="V31" i="5" s="1"/>
  <c r="T30" i="5"/>
  <c r="U30" i="5" s="1"/>
  <c r="V30" i="5" s="1"/>
  <c r="T28" i="5"/>
  <c r="U28" i="5" s="1"/>
  <c r="V28" i="5" s="1"/>
  <c r="T26" i="5"/>
  <c r="U26" i="5" s="1"/>
  <c r="V26" i="5" s="1"/>
  <c r="T24" i="5"/>
  <c r="U24" i="5" s="1"/>
  <c r="V24" i="5" s="1"/>
  <c r="T22" i="5"/>
  <c r="U22" i="5" s="1"/>
  <c r="V22" i="5" s="1"/>
  <c r="T32" i="5"/>
  <c r="U32" i="5" s="1"/>
  <c r="V32" i="5" s="1"/>
  <c r="T36" i="5"/>
  <c r="U36" i="5" s="1"/>
  <c r="V36" i="5" s="1"/>
  <c r="T39" i="5"/>
  <c r="U39" i="5" s="1"/>
  <c r="V39" i="5" s="1"/>
  <c r="T35" i="5"/>
  <c r="U35" i="5" s="1"/>
  <c r="V35" i="5" s="1"/>
  <c r="T33" i="5"/>
  <c r="U33" i="5" s="1"/>
  <c r="V33" i="5" s="1"/>
  <c r="T34" i="5"/>
  <c r="U34" i="5" s="1"/>
  <c r="V34" i="5" s="1"/>
  <c r="T37" i="5"/>
  <c r="U37" i="5" s="1"/>
  <c r="V37" i="5" s="1"/>
  <c r="T21" i="5"/>
  <c r="U21" i="5" s="1"/>
  <c r="V21" i="5" s="1"/>
  <c r="T38" i="5"/>
  <c r="U38" i="5" s="1"/>
  <c r="V38" i="5" s="1"/>
  <c r="T239" i="5"/>
  <c r="D14" i="10" s="1"/>
  <c r="F6" i="16"/>
  <c r="F10" i="16" s="1"/>
  <c r="F12" i="16" s="1"/>
  <c r="D12" i="16"/>
  <c r="C19" i="8"/>
  <c r="T20" i="5"/>
  <c r="E25" i="6" l="1"/>
  <c r="F25" i="6" s="1"/>
  <c r="U20" i="5"/>
  <c r="V20" i="5" s="1"/>
  <c r="E29" i="6"/>
  <c r="F29" i="6" s="1"/>
  <c r="E35" i="6"/>
  <c r="I35" i="6" s="1"/>
  <c r="E31" i="6"/>
  <c r="I31" i="6" s="1"/>
  <c r="E23" i="6"/>
  <c r="I23" i="6" s="1"/>
  <c r="E33" i="6"/>
  <c r="F33" i="6" s="1"/>
  <c r="E37" i="6"/>
  <c r="I37" i="6" s="1"/>
  <c r="E39" i="6"/>
  <c r="F39" i="6" s="1"/>
  <c r="E41" i="6"/>
  <c r="I41" i="6" s="1"/>
  <c r="E27" i="6"/>
  <c r="I27" i="6" s="1"/>
  <c r="E21" i="6"/>
  <c r="I21" i="6" s="1"/>
  <c r="D15" i="16"/>
  <c r="F33" i="16"/>
  <c r="AB17" i="15"/>
  <c r="D27" i="10"/>
  <c r="I25" i="6"/>
  <c r="C24" i="8"/>
  <c r="I18" i="8"/>
  <c r="C20" i="8"/>
  <c r="D17" i="8" s="1"/>
  <c r="V239" i="5" l="1"/>
  <c r="D15" i="10" s="1"/>
  <c r="D16" i="10" s="1"/>
  <c r="F31" i="6"/>
  <c r="I29" i="6"/>
  <c r="F27" i="6"/>
  <c r="F35" i="6"/>
  <c r="F41" i="6"/>
  <c r="I39" i="6"/>
  <c r="F23" i="6"/>
  <c r="F37" i="6"/>
  <c r="I33" i="6"/>
  <c r="F21" i="6"/>
  <c r="I23" i="8"/>
  <c r="C25" i="8"/>
  <c r="D22" i="8" s="1"/>
  <c r="A1" i="17"/>
  <c r="J19" i="8"/>
  <c r="M18" i="8"/>
  <c r="N19" i="8" s="1"/>
  <c r="F15" i="16"/>
  <c r="F35" i="16"/>
  <c r="F36" i="16" s="1"/>
  <c r="F16" i="16" s="1"/>
  <c r="F23" i="16"/>
  <c r="D18" i="16"/>
  <c r="D19" i="16" s="1"/>
  <c r="F93" i="6" l="1"/>
  <c r="J24" i="8"/>
  <c r="M23" i="8"/>
  <c r="N24" i="8" s="1"/>
  <c r="N20" i="8"/>
  <c r="O17" i="8" s="1"/>
  <c r="J20" i="8"/>
  <c r="K17" i="8" s="1"/>
  <c r="F18" i="16"/>
  <c r="F19" i="16" s="1"/>
  <c r="A7" i="17"/>
  <c r="B7" i="17" s="1"/>
  <c r="D7" i="17" s="1"/>
  <c r="A11" i="17"/>
  <c r="B11" i="17" s="1"/>
  <c r="D11" i="17" s="1"/>
  <c r="A10" i="17"/>
  <c r="B10" i="17" s="1"/>
  <c r="D10" i="17" s="1"/>
  <c r="A6" i="17"/>
  <c r="B6" i="17" s="1"/>
  <c r="A9" i="17"/>
  <c r="B9" i="17" s="1"/>
  <c r="D9" i="17" s="1"/>
  <c r="A8" i="17"/>
  <c r="B8" i="17" s="1"/>
  <c r="D8" i="17" s="1"/>
  <c r="A4" i="17" l="1"/>
  <c r="AC17" i="15" s="1"/>
  <c r="B17" i="15" s="1"/>
  <c r="N25" i="8"/>
  <c r="O22" i="8" s="1"/>
  <c r="O36" i="8" s="1"/>
  <c r="J25" i="8"/>
  <c r="K22" i="8" s="1"/>
  <c r="K36" i="8" s="1"/>
</calcChain>
</file>

<file path=xl/sharedStrings.xml><?xml version="1.0" encoding="utf-8"?>
<sst xmlns="http://schemas.openxmlformats.org/spreadsheetml/2006/main" count="2619" uniqueCount="643">
  <si>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</si>
  <si>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</si>
  <si>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</si>
  <si>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</si>
  <si>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</si>
  <si>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</si>
  <si>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</si>
  <si>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t>Eq Weightage of Rs/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</si>
  <si>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</si>
  <si>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</si>
  <si>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</si>
  <si>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</si>
  <si>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</si>
  <si>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</si>
  <si>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</si>
  <si>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</si>
  <si>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</si>
  <si>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</si>
  <si>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</si>
  <si>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</si>
  <si>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</si>
  <si>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</si>
  <si>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</si>
  <si>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</si>
  <si>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</si>
  <si>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</si>
  <si>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</si>
  <si>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</si>
  <si>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</si>
  <si>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</si>
  <si>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</si>
  <si>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</si>
  <si>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</si>
  <si>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</si>
  <si>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</si>
  <si>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</si>
  <si>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</si>
  <si>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</si>
  <si>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</si>
  <si>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</si>
  <si>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</si>
  <si>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</si>
  <si>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Total Octroi as applicable for destination site/state on all items of supply, as per the provisions of the Bidding Documents, on all items of Schedule 1.</t>
  </si>
  <si>
    <t>Total Entry Tax as applicable for destination site/state on all items of supply, as per the provisions of the Bidding Documents, on all items of Schedule 1.</t>
  </si>
  <si>
    <t>Click here for details of Octroi</t>
  </si>
  <si>
    <t>Click here for details of Entry Taxes</t>
  </si>
  <si>
    <t>Click here for details of Other Taxes &amp; Duties</t>
  </si>
  <si>
    <t>No.</t>
  </si>
  <si>
    <t>Schedule-7 : Type Test Charges</t>
  </si>
  <si>
    <r>
      <t>Multipackage discount applicable on this package (TW04)</t>
    </r>
    <r>
      <rPr>
        <sz val="11"/>
        <rFont val="Book Antiqua"/>
        <family val="1"/>
      </rPr>
      <t xml:space="preserve"> only if other packages covered under the same bidding document is also awarded to us. Discount on percent basis on total price quoted by us without Taxes &amp; Duties. [This discount shall be proportionately applicable on all the items of all the Schdules i.e. Sch-1 (without type test charges), Sch-2, Sch-3 &amp; Sch-7] </t>
    </r>
    <r>
      <rPr>
        <b/>
        <sz val="11"/>
        <rFont val="Book Antiqua"/>
        <family val="1"/>
      </rPr>
      <t>In Percent (%)</t>
    </r>
  </si>
  <si>
    <r>
      <t>Multipackage discount applicable on this package (TW04)</t>
    </r>
    <r>
      <rPr>
        <sz val="11"/>
        <rFont val="Book Antiqua"/>
        <family val="1"/>
      </rPr>
      <t xml:space="preserve"> </t>
    </r>
    <r>
      <rPr>
        <b/>
        <sz val="11"/>
        <rFont val="Book Antiqua"/>
        <family val="1"/>
      </rPr>
      <t>only</t>
    </r>
    <r>
      <rPr>
        <sz val="11"/>
        <rFont val="Book Antiqua"/>
        <family val="1"/>
      </rPr>
      <t xml:space="preserve"> if other packages covered under the same bidding document is also awarded to us. Discount on lum-sum basis on total price quoted by us without Taxes &amp; Duties. [This discount shall be proportionately applicable on all the items of all the Schdules i.e. Sch-1 (without type test charges), Sch-2, Sch-3 &amp; Sch-7] </t>
    </r>
    <r>
      <rPr>
        <b/>
        <sz val="11"/>
        <rFont val="Book Antiqua"/>
        <family val="1"/>
      </rPr>
      <t>IN Rs.</t>
    </r>
  </si>
  <si>
    <t>Note       :</t>
  </si>
  <si>
    <r>
      <t xml:space="preserve">Type Test Charges 
</t>
    </r>
    <r>
      <rPr>
        <sz val="10"/>
        <rFont val="Book Antiqua"/>
        <family val="1"/>
      </rPr>
      <t>[Total of this Schedule is included in Schedule - 1 above.]</t>
    </r>
  </si>
  <si>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</si>
  <si>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</si>
  <si>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</si>
  <si>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</si>
  <si>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</si>
  <si>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Excise Duty for direct transaction between the Contractor and the Employer (identified in Schedule 1 as 'Direct') which are not included in the Ex-works price as per the provision of the Bidding Documents, as applicable.</t>
  </si>
  <si>
    <t>Bought-Out</t>
  </si>
  <si>
    <t>Total Others levies payable in India (please specify) as applicable for destination site/state on all items of supply, as per the provisions of the Bidding Documents, on all items of Schedule 1.</t>
  </si>
  <si>
    <t>Amount on which Octroi is applicable</t>
  </si>
  <si>
    <t xml:space="preserve">Date         : </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</si>
  <si>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</si>
  <si>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</si>
  <si>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</si>
  <si>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</si>
  <si>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</si>
  <si>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</si>
  <si>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</si>
  <si>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</si>
  <si>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</si>
  <si>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</si>
  <si>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</si>
  <si>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</si>
  <si>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</si>
  <si>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</si>
  <si>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</si>
  <si>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</si>
  <si>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</si>
  <si>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</si>
  <si>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</si>
  <si>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</si>
  <si>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</si>
  <si>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</si>
  <si>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</si>
  <si>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</si>
  <si>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</si>
  <si>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</si>
  <si>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</si>
  <si>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</si>
  <si>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</si>
  <si>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</si>
  <si>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</si>
  <si>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</si>
  <si>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</si>
  <si>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</si>
  <si>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</si>
  <si>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</si>
  <si>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</si>
  <si>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</si>
  <si>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</si>
  <si>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</si>
  <si>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</si>
  <si>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</si>
  <si>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</si>
  <si>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</si>
  <si>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</si>
  <si>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</si>
  <si>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</si>
  <si>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</si>
  <si>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</si>
  <si>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</si>
  <si>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</si>
  <si>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</si>
  <si>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</si>
  <si>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</si>
  <si>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</si>
  <si>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</si>
  <si>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Select Sole Bidder or JV (Joint Venture) from the pull down menu. Do not leave this cell blank.</t>
  </si>
  <si>
    <t>Fill up ref. no. as bidder's ref no. of this letter.</t>
  </si>
  <si>
    <t xml:space="preserve">Fill up names &amp; Designation of the representatives of other JV partner(s) if the bidder is JV (Joint Venture) . </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</si>
  <si>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</si>
  <si>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</si>
  <si>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</si>
  <si>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</si>
  <si>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</si>
  <si>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</si>
  <si>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</si>
  <si>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</si>
  <si>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</si>
  <si>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</si>
  <si>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</si>
  <si>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</si>
  <si>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</si>
  <si>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</si>
  <si>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</si>
  <si>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</si>
  <si>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</si>
  <si>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</si>
  <si>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</si>
  <si>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</si>
  <si>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</si>
  <si>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</si>
  <si>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</si>
  <si>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</si>
  <si>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</si>
  <si>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</si>
  <si>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</si>
  <si>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</si>
  <si>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</si>
  <si>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</si>
  <si>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</si>
  <si>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</si>
  <si>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</si>
  <si>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</si>
  <si>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</si>
  <si>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</si>
  <si>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</si>
  <si>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</si>
  <si>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</si>
  <si>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</si>
  <si>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</si>
  <si>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</si>
  <si>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</si>
  <si>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</si>
  <si>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</si>
  <si>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</si>
  <si>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</si>
  <si>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</si>
  <si>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</si>
  <si>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</si>
  <si>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</si>
  <si>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</si>
  <si>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</si>
  <si>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</si>
  <si>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</si>
  <si>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</si>
  <si>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</si>
  <si>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</si>
  <si>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</si>
  <si>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</si>
  <si>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</si>
  <si>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</si>
  <si>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</si>
  <si>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</si>
  <si>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</si>
  <si>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</si>
  <si>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</si>
  <si>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</si>
  <si>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</si>
  <si>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</si>
  <si>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</si>
  <si>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</si>
  <si>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</si>
  <si>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</si>
  <si>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</si>
  <si>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</si>
  <si>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</si>
  <si>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STATEMENT OF QUOTED / CORRECTED PRICES</t>
  </si>
  <si>
    <t>All Figures are in Rupees</t>
  </si>
  <si>
    <t>Bidder</t>
  </si>
  <si>
    <t>Price Component</t>
  </si>
  <si>
    <t>Quoted Price</t>
  </si>
  <si>
    <t>Corrected Price</t>
  </si>
  <si>
    <t xml:space="preserve">DISCOUNT  </t>
  </si>
  <si>
    <t>TAXES &amp; DUTIES PAYABLE ADDITIONALLY</t>
  </si>
  <si>
    <t>A) EXCISE DUTY</t>
  </si>
  <si>
    <t>B) CENTRAL SALES TAX /VAT</t>
  </si>
  <si>
    <t xml:space="preserve">C) ENTRY TAX / OCTROI </t>
  </si>
  <si>
    <t xml:space="preserve">D) OTHERS </t>
  </si>
  <si>
    <t>E)    TOTAL TAXES &amp; DUTIES</t>
  </si>
  <si>
    <t>TOTAL BID PRICE (INCLUDING TAXES &amp; DUTIES)</t>
  </si>
  <si>
    <t>I)</t>
  </si>
  <si>
    <t>Bidder  has indicated the following taxes and duties additionally applicable for their bid:</t>
  </si>
  <si>
    <t>Excise Duty</t>
  </si>
  <si>
    <t>Rs.</t>
  </si>
  <si>
    <t>CST /VAT</t>
  </si>
  <si>
    <t xml:space="preserve">Others </t>
  </si>
  <si>
    <t>II)</t>
  </si>
  <si>
    <t>Ex-Works Price of Direct Supplies (after discount, if any)</t>
  </si>
  <si>
    <t>Excise Duty @ 10.3% of (a) above</t>
  </si>
  <si>
    <t>CST / VAT @ 2% of Ex-Works of Direct Supplies (a) + ED (b) above</t>
  </si>
  <si>
    <t>Purchase Price for Entry Tax (Total Ex-Works+F&amp;I+ED+CST+Others)</t>
  </si>
  <si>
    <t>Statement of Quoted / Corrected Prices</t>
  </si>
  <si>
    <t>Page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</si>
  <si>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</si>
  <si>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</si>
  <si>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</si>
  <si>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</si>
  <si>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</si>
  <si>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r>
      <t xml:space="preserve">NET BID PRICE </t>
    </r>
    <r>
      <rPr>
        <sz val="11"/>
        <rFont val="Book Antiqua"/>
        <family val="1"/>
      </rPr>
      <t>(Excluding Taxes &amp; Duties)</t>
    </r>
  </si>
  <si>
    <r>
      <t xml:space="preserve">TOTAL SCHEDULE NO.7: </t>
    </r>
    <r>
      <rPr>
        <sz val="11"/>
        <rFont val="Book Antiqua"/>
        <family val="1"/>
      </rPr>
      <t>Type Test Charges
[Total of this Schedule is included in Schedule-1 above]</t>
    </r>
  </si>
  <si>
    <t>BID FORM (Second Envelope)</t>
  </si>
  <si>
    <t>Please provide additional information of the Bidder</t>
  </si>
  <si>
    <t>Date :</t>
  </si>
  <si>
    <t>Place :</t>
  </si>
  <si>
    <t>Direct Total</t>
  </si>
  <si>
    <t>`</t>
  </si>
  <si>
    <t>BO Total</t>
  </si>
  <si>
    <t>After Discount</t>
  </si>
  <si>
    <t>Sales Tax</t>
  </si>
  <si>
    <t>Vat</t>
  </si>
  <si>
    <t>Sole Bidder</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</si>
  <si>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</si>
  <si>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</si>
  <si>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</si>
  <si>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</si>
  <si>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</si>
  <si>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</si>
  <si>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</si>
  <si>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</si>
  <si>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</si>
  <si>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</si>
  <si>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</si>
  <si>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</si>
  <si>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</si>
  <si>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t>All Prices are in Indian Rupees.</t>
  </si>
  <si>
    <t>Amount on which Sales Tax is applicable   [only ex-w price]</t>
  </si>
  <si>
    <t>Amount on which VAT is applicable   [only ex-w price]</t>
  </si>
  <si>
    <t>Amount</t>
  </si>
  <si>
    <t>ED</t>
  </si>
  <si>
    <t xml:space="preserve">GRAND TOTAL [1+2+3] </t>
  </si>
  <si>
    <t>Above Grand Total does not include Octroi, Entry Tax , Other Taxes &amp; Duties quoted by bidder at Sl. No. 4,5 &amp; 6 above</t>
  </si>
  <si>
    <t>Plus Octroi, Entry Tax , Other Taxes &amp; Duties quoted by bidder at Sl. No. 4,5 &amp; 6 above</t>
  </si>
  <si>
    <t>Plus Octroi, Entry Tax , Other Taxes &amp; Duties quoted by bidder at Sl. No. 4,5 &amp; 6 of Sch-5</t>
  </si>
  <si>
    <t>Grand Total after Discount</t>
  </si>
  <si>
    <t xml:space="preserve">Sector-29, </t>
  </si>
  <si>
    <t>After MPDiscount</t>
  </si>
  <si>
    <t>Grand Total after MPD</t>
  </si>
  <si>
    <t>Entry Tax / Octroi</t>
  </si>
  <si>
    <t>III)</t>
  </si>
  <si>
    <t>Bidder has offered following discount(s)</t>
  </si>
  <si>
    <t>Details of dicounts</t>
  </si>
  <si>
    <t>Gross LS</t>
  </si>
  <si>
    <t>Gross %</t>
  </si>
  <si>
    <t>Sch-1 Direct LS</t>
  </si>
  <si>
    <t>Sch-1 BO LS</t>
  </si>
  <si>
    <t>Sch-2 LS</t>
  </si>
  <si>
    <t>Sch-3 LS</t>
  </si>
  <si>
    <t>Sch-7 LS</t>
  </si>
  <si>
    <t>Sch-1 Direct %</t>
  </si>
  <si>
    <t>Sch-1 BO %</t>
  </si>
  <si>
    <t>Sch-2 %</t>
  </si>
  <si>
    <t>Sch-3 %</t>
  </si>
  <si>
    <t>Sch-7 %</t>
  </si>
  <si>
    <t>Different Manner</t>
  </si>
  <si>
    <t>Text for Discount</t>
  </si>
  <si>
    <r>
      <t xml:space="preserve">With regard to Entry Tax, it may be  mentioned that the substations covered under the subject pacakge falls in State of MP, where an entry tax </t>
    </r>
    <r>
      <rPr>
        <b/>
        <sz val="11"/>
        <color indexed="12"/>
        <rFont val="Book Antiqua"/>
        <family val="1"/>
      </rPr>
      <t>@ 1%</t>
    </r>
    <r>
      <rPr>
        <sz val="11"/>
        <rFont val="Book Antiqua"/>
        <family val="1"/>
      </rPr>
      <t xml:space="preserve"> of Purchase Price is applicable. In view of the above, the taxes and duties inter-alia including entry tax applicable for the bids are calculated :</t>
    </r>
  </si>
  <si>
    <r>
      <t xml:space="preserve">Entry Tax </t>
    </r>
    <r>
      <rPr>
        <b/>
        <sz val="11"/>
        <color indexed="12"/>
        <rFont val="Book Antiqua"/>
        <family val="1"/>
      </rPr>
      <t>@ 1%</t>
    </r>
    <r>
      <rPr>
        <sz val="11"/>
        <rFont val="Book Antiqua"/>
        <family val="1"/>
      </rPr>
      <t xml:space="preserve"> of (e) above</t>
    </r>
  </si>
  <si>
    <r>
      <t>Bid Form 2</t>
    </r>
    <r>
      <rPr>
        <b/>
        <vertAlign val="superscript"/>
        <sz val="11"/>
        <rFont val="Book Antiqua"/>
        <family val="1"/>
      </rPr>
      <t>nd</t>
    </r>
    <r>
      <rPr>
        <b/>
        <sz val="11"/>
        <rFont val="Book Antiqua"/>
        <family val="1"/>
      </rPr>
      <t xml:space="preserve"> Envelope</t>
    </r>
  </si>
  <si>
    <t>Package Code</t>
  </si>
  <si>
    <t>Specification No.</t>
  </si>
  <si>
    <t>Price Schedules</t>
  </si>
  <si>
    <t>While filling up the worksheets following may please be observed :</t>
  </si>
  <si>
    <t>This Workbook consists of following worksheets :</t>
  </si>
  <si>
    <t xml:space="preserve">Cover : </t>
  </si>
  <si>
    <t>Opening page of the workbook.</t>
  </si>
  <si>
    <t>Names of Bidder :</t>
  </si>
  <si>
    <t>Fill up names and address of the Sole Bidder and /or Joint Venture.</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</si>
  <si>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</si>
  <si>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</si>
  <si>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</si>
  <si>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</si>
  <si>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</si>
  <si>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No cell is required to be filled in by the bidder in this worksheet.</t>
  </si>
  <si>
    <t>Fill up additional information as required.</t>
  </si>
  <si>
    <t>Happy Bidding !</t>
  </si>
  <si>
    <t>I</t>
  </si>
  <si>
    <t>II</t>
  </si>
  <si>
    <t xml:space="preserve"> </t>
  </si>
  <si>
    <t>MT</t>
  </si>
  <si>
    <t>Nos.</t>
  </si>
  <si>
    <t>Unit</t>
  </si>
  <si>
    <t>a)</t>
  </si>
  <si>
    <t>b)</t>
  </si>
  <si>
    <t>c)</t>
  </si>
  <si>
    <t>d)</t>
  </si>
  <si>
    <t>e)</t>
  </si>
  <si>
    <t>f)</t>
  </si>
  <si>
    <t>SI. No.</t>
  </si>
  <si>
    <t>Description</t>
  </si>
  <si>
    <t>(i)</t>
  </si>
  <si>
    <t>(ii)</t>
  </si>
  <si>
    <t>Sl. No.</t>
  </si>
  <si>
    <t>Item Nos.</t>
  </si>
  <si>
    <t>Total Price (INR)</t>
  </si>
  <si>
    <t>1</t>
  </si>
  <si>
    <t>TOTAL EXCISE DUTY</t>
  </si>
  <si>
    <t>2</t>
  </si>
  <si>
    <t>3</t>
  </si>
  <si>
    <t>4</t>
  </si>
  <si>
    <t>TOTAL OTHER TAXES &amp; DUTIES</t>
  </si>
  <si>
    <t xml:space="preserve">Local Transportation, Insurance and other Incidental Services </t>
  </si>
  <si>
    <t>Installation Charges</t>
  </si>
  <si>
    <t xml:space="preserve">Training Charges </t>
  </si>
  <si>
    <t>5</t>
  </si>
  <si>
    <t>Taxes and Duties</t>
  </si>
  <si>
    <t>6</t>
  </si>
  <si>
    <t>GRAND TOTAL [1+2+3+4+5]</t>
  </si>
  <si>
    <t>Item  Description</t>
  </si>
  <si>
    <t>पावर ग्रिड कारपोरेशन ऑफ इण्डिया लिमिटेड</t>
  </si>
  <si>
    <t>(भारत सरकार का उद्यम)</t>
  </si>
  <si>
    <t>Power Grid Corporation of India Limited</t>
  </si>
  <si>
    <t>(A Government of India Enterprises)</t>
  </si>
  <si>
    <t>To:</t>
  </si>
  <si>
    <t>Contract Services</t>
  </si>
  <si>
    <t>Power Grid Corporation of India Ltd.,</t>
  </si>
  <si>
    <t>"Saudamini", Plot No.-2</t>
  </si>
  <si>
    <t>Gurgaon (Haryana) - 122001</t>
  </si>
  <si>
    <t>6 = 4 x 5</t>
  </si>
  <si>
    <t xml:space="preserve">Date          : </t>
  </si>
  <si>
    <t>Place         :</t>
  </si>
  <si>
    <t>Printed Name   :</t>
  </si>
  <si>
    <t>Designation   :</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</si>
  <si>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</si>
  <si>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</si>
  <si>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</si>
  <si>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</si>
  <si>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</si>
  <si>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</si>
  <si>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</si>
  <si>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</si>
  <si>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</si>
  <si>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Direct</t>
  </si>
  <si>
    <t>Schedule - 5</t>
  </si>
  <si>
    <t>(iii)</t>
  </si>
  <si>
    <t>(iv)</t>
  </si>
  <si>
    <t>TOTAL SCHEDULE NO. 5</t>
  </si>
  <si>
    <t>TOTAL SCHEDULE NO. 7</t>
  </si>
  <si>
    <t>Not Applicable</t>
  </si>
  <si>
    <t>TOTAL OCTROI</t>
  </si>
  <si>
    <t>TOTAL ENTRY TAX</t>
  </si>
  <si>
    <t>Amount on which Entry Tax  is applicable</t>
  </si>
  <si>
    <t>Amount on which Other Taxes &amp; Duties are  applicable</t>
  </si>
  <si>
    <t>Thirty Five</t>
  </si>
  <si>
    <t>Schedule 1</t>
  </si>
  <si>
    <t>Schedule 2</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</si>
  <si>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</si>
  <si>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</si>
  <si>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</si>
  <si>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</si>
  <si>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</si>
  <si>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</si>
  <si>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</si>
  <si>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</si>
  <si>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</si>
  <si>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</si>
  <si>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</si>
  <si>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The reimbursement of Excise Duty, Sales Tax/VAT and other levies as per Sl. No. 1, 2 &amp; 3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</si>
  <si>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Place        :</t>
  </si>
  <si>
    <t>After filling up all the schedues, save the file, take print out of all the schedules and Bid form and sign &amp; stamp and submit them as hard copy of the 2nd envelope (Price part) of the bid. Also ensure to submit the soft copy of the the same file on CD/ DVD.</t>
  </si>
  <si>
    <t>(SCHEDULE OF RATES AND PRICES)</t>
  </si>
  <si>
    <t>(GRAND SUMMARY : AFTER DISCOUNT)</t>
  </si>
  <si>
    <t>(6) =(3) x (5)</t>
  </si>
  <si>
    <t>Name :</t>
  </si>
  <si>
    <t>Fill up date in dd-mm-yyyy format from drop down menu.</t>
  </si>
  <si>
    <t>Meter</t>
  </si>
  <si>
    <t>Cu.M</t>
  </si>
  <si>
    <t>Sq.M.</t>
  </si>
  <si>
    <t>Cu.M.</t>
  </si>
  <si>
    <t>Qty. (for all locations)</t>
  </si>
  <si>
    <t>Unit Rate</t>
  </si>
  <si>
    <t>Total Price</t>
  </si>
  <si>
    <t xml:space="preserve"> Total  Price</t>
  </si>
  <si>
    <t>Discount(s) offered at sl. No. 1 to 2 will automatically get displayed and accounted for in the respective items of the Schedules.</t>
  </si>
  <si>
    <t xml:space="preserve">Price Break-up for individual items </t>
  </si>
  <si>
    <t>Fill up only green shaded cells in Sch-1 and Bid Form 2nd Envelope.</t>
  </si>
  <si>
    <t xml:space="preserve">Price Components (Price Break-up) </t>
  </si>
  <si>
    <t>Sch-1 (Price Components (Price Break-up) ) :</t>
  </si>
  <si>
    <t xml:space="preserve">Summary of  the Schedule-1 without considering discount (mentioned in the work sheet discount) shall be displayed automatically. </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</si>
  <si>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Pile foundation, Civil and other allied works associated with the above-named package in full conformity with the said Bidding Documents for the sum of Rs.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</si>
  <si>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</si>
  <si>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(GRAND SUMMARY )</t>
  </si>
  <si>
    <t>Grand Summary</t>
  </si>
  <si>
    <r>
      <t>Bid form 2</t>
    </r>
    <r>
      <rPr>
        <b/>
        <vertAlign val="superscript"/>
        <sz val="12"/>
        <color indexed="12"/>
        <rFont val="Book Antiqua"/>
        <family val="1"/>
      </rPr>
      <t>nd</t>
    </r>
    <r>
      <rPr>
        <b/>
        <sz val="12"/>
        <color indexed="12"/>
        <rFont val="Book Antiqua"/>
        <family val="1"/>
      </rPr>
      <t xml:space="preserve"> Envelope :</t>
    </r>
  </si>
  <si>
    <r>
      <t>Discount on percent basis on total price quoted by us .</t>
    </r>
    <r>
      <rPr>
        <sz val="11"/>
        <rFont val="Book Antiqua"/>
        <family val="1"/>
      </rPr>
      <t xml:space="preserve">  </t>
    </r>
    <r>
      <rPr>
        <b/>
        <sz val="11"/>
        <rFont val="Book Antiqua"/>
        <family val="1"/>
      </rPr>
      <t>In Percent (%)</t>
    </r>
  </si>
  <si>
    <t>Discount on lum-sum basis on total price quoted by us. In Rs.</t>
  </si>
  <si>
    <t>PR No</t>
  </si>
  <si>
    <t>PR Line Item No</t>
  </si>
  <si>
    <t>Activity Header</t>
  </si>
  <si>
    <t>PR Activity No</t>
  </si>
  <si>
    <t>Activity Description</t>
  </si>
  <si>
    <t>Service code</t>
  </si>
  <si>
    <t xml:space="preserve">  Description</t>
  </si>
  <si>
    <t>Rate of GST applicable ( in %)</t>
  </si>
  <si>
    <t xml:space="preserve">SAC
(Service Accounting Codes)
</t>
  </si>
  <si>
    <t>Qty</t>
  </si>
  <si>
    <t>16 = 14 x 15</t>
  </si>
  <si>
    <t>Whether SAC in column '8’ is confirmed. If not  indicate applicable the SAC #</t>
  </si>
  <si>
    <t>Whether  rate of GST in column ‘ 10 ’ is confirmed. If not  indicate applicable rate of GST #</t>
  </si>
  <si>
    <t xml:space="preserve"># In case the bidder leaves the cell for confirmation of the SAC and/or  GST rate “blank”,  the SAC and corresponding GST rate indicated by the Employer shall be deemed to be the one confirmed by the Bidder. </t>
  </si>
  <si>
    <t>Package</t>
  </si>
  <si>
    <t xml:space="preserve"> (Taxes and Duties)</t>
  </si>
  <si>
    <t>Total Price  [1+2]</t>
  </si>
  <si>
    <t>Schedule - 3 After Discount</t>
  </si>
  <si>
    <t>Schedule -3</t>
  </si>
  <si>
    <t>(SUMMARY OF TAXES &amp; DUTIES)</t>
  </si>
  <si>
    <t>Schedule - 2</t>
  </si>
  <si>
    <t>TOTAL GST ON SERVICES</t>
  </si>
  <si>
    <t>Total GST on Services  (indentified in Schedule-1) which are not included in the prices  as per the provision of the Bidding Documents, as applicable</t>
  </si>
  <si>
    <t>GRAND TOTAL</t>
  </si>
  <si>
    <t>All the cells in Sch-2 and Sch-3 are auto filled, therefore no cell is required to be filled up there.</t>
  </si>
  <si>
    <t>Sch -2(Taxes and Duties) :</t>
  </si>
  <si>
    <t>Sch -3(Grand Summary) :</t>
  </si>
  <si>
    <t xml:space="preserve">Taxes and duties shall be displayed automatically. </t>
  </si>
  <si>
    <t xml:space="preserve">This letter shall consider the net price as per Sch-3 (After Discount). </t>
  </si>
  <si>
    <t xml:space="preserve"> or such other sums as may be determined in accordance with the terms and conditions of the Bidding Documents.</t>
  </si>
  <si>
    <t>Schedule 3</t>
  </si>
  <si>
    <t>Taxes and duties not included in Schdule 1</t>
  </si>
  <si>
    <t>100% of applicable Taxes and Duties i.e GST , which are payable by the Employer under the Contract, 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</si>
  <si>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Services specified in Schedule No. 1 of the Price Schedule in this Second Envelope,  by the Indian Laws. </t>
  </si>
  <si>
    <t>We declare that as specified in Clause 11.4.2, Section –II:ITB, Vol.-I of the Bidding Documents, prices quoted by us in the Price Schedules shall be subject to Price Adjustment during the execution of Contract in accordance with Appendix 2 (Price Adjustment) to the Contract agreement.</t>
  </si>
  <si>
    <t>TOTAL SCHEDULE NO. 2 (Taxes and Duties)</t>
  </si>
  <si>
    <t>SET</t>
  </si>
  <si>
    <t>III</t>
  </si>
  <si>
    <t>IV</t>
  </si>
  <si>
    <t>V</t>
  </si>
  <si>
    <t>Township Works Package-C for construction of Residential and Non-residential buildings including external infrastructural development in various substations of Meghalaya state associated with NER Power System Improvement Project (Intra State: Meghalaya).</t>
  </si>
  <si>
    <t>C</t>
  </si>
  <si>
    <t>5002001954/CONSULTANCY GIVEN/DOM/A04-CC CS -5</t>
  </si>
  <si>
    <t>Township for 132/33/11 KV  Mynkre (New)</t>
  </si>
  <si>
    <t>Township for 132/33/11 KV  Phulbari(New)</t>
  </si>
  <si>
    <t>Township for 220/132 kV Mawngap GIS s/s</t>
  </si>
  <si>
    <t>Township for 220/132/33 New Shillong</t>
  </si>
  <si>
    <t>Township for 220 KVByrnihat AIS(Killing)</t>
  </si>
  <si>
    <t>7000015177</t>
  </si>
  <si>
    <t>10</t>
  </si>
  <si>
    <t>7000015178</t>
  </si>
  <si>
    <t>7000015179</t>
  </si>
  <si>
    <t>0010</t>
  </si>
  <si>
    <t>Civil works</t>
  </si>
  <si>
    <t>20</t>
  </si>
  <si>
    <t>30</t>
  </si>
  <si>
    <t>40</t>
  </si>
  <si>
    <t>50</t>
  </si>
  <si>
    <t>60</t>
  </si>
  <si>
    <t>70</t>
  </si>
  <si>
    <t>80</t>
  </si>
  <si>
    <t>90</t>
  </si>
  <si>
    <t>100</t>
  </si>
  <si>
    <t>110</t>
  </si>
  <si>
    <t>120</t>
  </si>
  <si>
    <t>130</t>
  </si>
  <si>
    <t>140</t>
  </si>
  <si>
    <t>150</t>
  </si>
  <si>
    <t>160</t>
  </si>
  <si>
    <t>170</t>
  </si>
  <si>
    <t>180</t>
  </si>
  <si>
    <t>190</t>
  </si>
  <si>
    <t>200</t>
  </si>
  <si>
    <t>210</t>
  </si>
  <si>
    <t>220</t>
  </si>
  <si>
    <t>230</t>
  </si>
  <si>
    <t>240</t>
  </si>
  <si>
    <t>250</t>
  </si>
  <si>
    <t>260</t>
  </si>
  <si>
    <t>270</t>
  </si>
  <si>
    <t>280</t>
  </si>
  <si>
    <t>290</t>
  </si>
  <si>
    <t>0030</t>
  </si>
  <si>
    <t>Indoor Illumination-Quarters</t>
  </si>
  <si>
    <t>0050</t>
  </si>
  <si>
    <t>Service-Outdoor Illumination</t>
  </si>
  <si>
    <t>100004518</t>
  </si>
  <si>
    <t>995433</t>
  </si>
  <si>
    <t>100001325</t>
  </si>
  <si>
    <t>995454</t>
  </si>
  <si>
    <t>100001326</t>
  </si>
  <si>
    <t>100001327</t>
  </si>
  <si>
    <t>100001329</t>
  </si>
  <si>
    <t>100001686</t>
  </si>
  <si>
    <t>995411</t>
  </si>
  <si>
    <t>100001687</t>
  </si>
  <si>
    <t>100001689</t>
  </si>
  <si>
    <t>100001690</t>
  </si>
  <si>
    <t>100004507</t>
  </si>
  <si>
    <t>995421</t>
  </si>
  <si>
    <t>100001412</t>
  </si>
  <si>
    <t>995462</t>
  </si>
  <si>
    <t>100001413</t>
  </si>
  <si>
    <t>100001736</t>
  </si>
  <si>
    <t>100001738</t>
  </si>
  <si>
    <t>100001739</t>
  </si>
  <si>
    <t>100001755</t>
  </si>
  <si>
    <t>995424</t>
  </si>
  <si>
    <t>100001756</t>
  </si>
  <si>
    <t>100001757</t>
  </si>
  <si>
    <t>100001758</t>
  </si>
  <si>
    <t>100001759</t>
  </si>
  <si>
    <t>100008638</t>
  </si>
  <si>
    <t>100008639</t>
  </si>
  <si>
    <t>100010100</t>
  </si>
  <si>
    <t>100010101</t>
  </si>
  <si>
    <t>100001697</t>
  </si>
  <si>
    <t>100001721</t>
  </si>
  <si>
    <t>995428</t>
  </si>
  <si>
    <t>170002803</t>
  </si>
  <si>
    <t>995473</t>
  </si>
  <si>
    <t>100003926</t>
  </si>
  <si>
    <t>100001432</t>
  </si>
  <si>
    <t>995423</t>
  </si>
  <si>
    <t>100017870</t>
  </si>
  <si>
    <t>998739</t>
  </si>
  <si>
    <t>100017871</t>
  </si>
  <si>
    <t>100017873</t>
  </si>
  <si>
    <t>100017878</t>
  </si>
  <si>
    <t>100017880</t>
  </si>
  <si>
    <t>100017883</t>
  </si>
  <si>
    <t>100017884</t>
  </si>
  <si>
    <t>100017885</t>
  </si>
  <si>
    <t>100017890</t>
  </si>
  <si>
    <t>998736</t>
  </si>
  <si>
    <t>100017891</t>
  </si>
  <si>
    <t>100017892</t>
  </si>
  <si>
    <t>100017893</t>
  </si>
  <si>
    <t>100017897</t>
  </si>
  <si>
    <t>100017888</t>
  </si>
  <si>
    <t>100017889</t>
  </si>
  <si>
    <t>100017894</t>
  </si>
  <si>
    <t>100017895</t>
  </si>
  <si>
    <t>100017896</t>
  </si>
  <si>
    <t>EXCAVATION FOR FOUNDATION-GENERAL WORK</t>
  </si>
  <si>
    <t>M3</t>
  </si>
  <si>
    <t>PLAIN CEMENT CONCRETE (PCC-1:4:8)</t>
  </si>
  <si>
    <t>PLAIN CEMENT CONCRETE (PCC-1:2:4)</t>
  </si>
  <si>
    <t>REINFORCEMENT CEMENT CONCRETE (RCC-M25)</t>
  </si>
  <si>
    <t>STEEL REINFORCEMENT</t>
  </si>
  <si>
    <t>QUARTER B1 TYPE - CIVIL WORK</t>
  </si>
  <si>
    <t>M2</t>
  </si>
  <si>
    <t>QUARTER B2 TYPE - CIVIL WORK</t>
  </si>
  <si>
    <t>QUARTER C TYPE - CIVIL WORK</t>
  </si>
  <si>
    <t>QUARTER D TYPE - CIVIL WORK</t>
  </si>
  <si>
    <t>CEMENT CONCRET ROAD 3.75M-PCC SHOULDER</t>
  </si>
  <si>
    <t>DRAIN SECTION A-A EXCLUDING R/F CONCRETE</t>
  </si>
  <si>
    <t>M</t>
  </si>
  <si>
    <t>DRAIN SECTION B-B EXCLUDING R/F CONCRETE</t>
  </si>
  <si>
    <t>NP-3 PIPE 300MM DIA</t>
  </si>
  <si>
    <t>NP-3 PIPE 600MM DIA</t>
  </si>
  <si>
    <t>SEPTIC TANK AND SOAKPIT FOR TOWNSHIP</t>
  </si>
  <si>
    <t>EA</t>
  </si>
  <si>
    <t>SW PIPE - 100MM DIA</t>
  </si>
  <si>
    <t>SW PIPE - 150MM DIA</t>
  </si>
  <si>
    <t>SW PIPE - 200MM DIA</t>
  </si>
  <si>
    <t>SW PIPE - 250MM DIA</t>
  </si>
  <si>
    <t>SW PIPE - 300MM DIA</t>
  </si>
  <si>
    <t>CPVC EXTERNAL WATER SUPPLY 75MM DIA PIPE</t>
  </si>
  <si>
    <t>CPVC EXTERNAL WATER SUPPLY 50MM DIA PIPE</t>
  </si>
  <si>
    <t>CPVC EXTERNAL WATER SUPPLY 40MM DIA PIPE</t>
  </si>
  <si>
    <t>CPVC EXTERNAL WATER SUPPLY 25MM DIA PIPE</t>
  </si>
  <si>
    <t>CAR PARKING (8 CARS) - CIVIL WORK</t>
  </si>
  <si>
    <t>STONE BOULDERS MIXED WITH SAND</t>
  </si>
  <si>
    <t>110 DIA UPVC PIPE FOR WEEP HOLES</t>
  </si>
  <si>
    <t>STONE PITCHING</t>
  </si>
  <si>
    <t>BURIED CABLE TRENCH FOR AUX POWER</t>
  </si>
  <si>
    <t>S&amp;I TYPE B-1 QTR I/D LIGHTING (6 QTRS)</t>
  </si>
  <si>
    <t>S&amp;I TYPE B-1 QTR I/D LIGHTING (4 QTRS)</t>
  </si>
  <si>
    <t>S&amp;I TYPE B-2 QTR I/D LIGHTING (4 QTRS)</t>
  </si>
  <si>
    <t>S&amp;I TYPE C QTR I/D LIGHTING (4 QTRS)</t>
  </si>
  <si>
    <t>S&amp;I TYPE D QUARTER I/D LIGHTING</t>
  </si>
  <si>
    <t>S&amp;I METER DB TYPE- A</t>
  </si>
  <si>
    <t>S&amp;I METER DB TYPE-B</t>
  </si>
  <si>
    <t>S&amp;I 8 CAR PARKING SHADE I/D LIGHTING</t>
  </si>
  <si>
    <t>LS</t>
  </si>
  <si>
    <t>S&amp;I 1.1KV 3.5CX300SQMM XLPE POWER CABLE</t>
  </si>
  <si>
    <t>KM</t>
  </si>
  <si>
    <t>S&amp;I 1.1KV 3.5CX70SQMM PVC POWER CABLE</t>
  </si>
  <si>
    <t>S&amp;I 1.1KV 4CX16SQMM PVC POWER CABLE</t>
  </si>
  <si>
    <t>S&amp;I 1.1KV 4CX6SQMM PVC POWER CABLE</t>
  </si>
  <si>
    <t>S&amp;I 415V TOWNSHIP DB</t>
  </si>
  <si>
    <t>S&amp;I LIGHTING PANEL TYPE ACP-3</t>
  </si>
  <si>
    <t>S&amp;I SUB LIGHTING PANEL TYPE SLP</t>
  </si>
  <si>
    <t>S&amp;I LIGHTING FIXTURE LED TYPE FL-1</t>
  </si>
  <si>
    <t>S&amp;I LIGHTING FIXTURE LED TYPE SL-L1</t>
  </si>
  <si>
    <t>S&amp;I TYPE L1 LIGHTING POLE</t>
  </si>
  <si>
    <t>7000015368</t>
  </si>
  <si>
    <t>7000015369</t>
  </si>
  <si>
    <t>7000015370</t>
  </si>
  <si>
    <t>100001698</t>
  </si>
  <si>
    <t>100002583</t>
  </si>
  <si>
    <t>995432</t>
  </si>
  <si>
    <t>300</t>
  </si>
  <si>
    <t>310</t>
  </si>
  <si>
    <t>0040</t>
  </si>
  <si>
    <t>Service-Indoor Illumination-Quarters</t>
  </si>
  <si>
    <t>100017886</t>
  </si>
  <si>
    <t>CAR PARKING (10 CARS) - CIVIL WORK</t>
  </si>
  <si>
    <t>SUPPLY OF EARTH MATERIAL-LEVELLING</t>
  </si>
  <si>
    <t>S&amp;I 10 CAR PARKING SHADE I/D LIGHTING</t>
  </si>
  <si>
    <t>7000015388</t>
  </si>
  <si>
    <t>7000015389</t>
  </si>
  <si>
    <t>7000015390</t>
  </si>
  <si>
    <t>7000015404</t>
  </si>
  <si>
    <t>7000015405</t>
  </si>
  <si>
    <t>7000015406</t>
  </si>
  <si>
    <t>Service -Indoor illumination</t>
  </si>
  <si>
    <t>Service -Outdoor illumination</t>
  </si>
  <si>
    <t>7000015420</t>
  </si>
  <si>
    <t>7000015421</t>
  </si>
  <si>
    <t>7000015422</t>
  </si>
  <si>
    <t>100002911</t>
  </si>
  <si>
    <t>EARTHWORK-SOIL-SOFT ROCK- JUNGLE CLEAR</t>
  </si>
  <si>
    <t>Township Works Package-C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</si>
</sst>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0.0"/>
    <numFmt numFmtId="165" formatCode="0.000"/>
    <numFmt numFmtId="166" formatCode="_(* #,##0.00_);_(* \(#,##0.00\);_(* \-??_);_(@_)"/>
    <numFmt numFmtId="167" formatCode="_(* #,##0_);_(* \(#,##0\);_(* \-??_);_(@_)"/>
    <numFmt numFmtId="168" formatCode="#,##0.0"/>
    <numFmt numFmtId="169" formatCode="0.00_)"/>
    <numFmt numFmtId="170" formatCode="_-&quot;£&quot;* #,##0.00_-;\-&quot;£&quot;* #,##0.00_-;_-&quot;£&quot;* &quot;-&quot;??_-;_-@_-"/>
    <numFmt numFmtId="171" formatCode="&quot;\&quot;#,##0.00;[Red]\-&quot;\&quot;#,##0.00"/>
    <numFmt numFmtId="172" formatCode="#,##0.000_);\(#,##0.000\)"/>
    <numFmt numFmtId="173" formatCode="0.0_)"/>
    <numFmt numFmtId="174" formatCode=";;"/>
    <numFmt numFmtId="175" formatCode="&quot; &quot;@"/>
    <numFmt numFmtId="176" formatCode="[$-409]dd\-mmm\-yy;@"/>
    <numFmt numFmtId="177" formatCode="_(* #,##0_);_(* \(#,##0\);_(* &quot;-&quot;??_);_(@_)"/>
    <numFmt numFmtId="178" formatCode="0.0000%"/>
    <numFmt numFmtId="179" formatCode="0.0000000000%"/>
  </numFmts>
  <fonts count="67">
    <font>
      <sz val="11"/>
      <name val="Book Antiqua"/>
      <family val="1"/>
    </font>
    <font>
      <sz val="10"/>
      <name val="Arial"/>
      <family val="2"/>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sz val="12"/>
      <color indexed="9"/>
      <name val="Book Antiqua"/>
      <family val="1"/>
    </font>
    <font>
      <b/>
      <sz val="11"/>
      <color indexed="12"/>
      <name val="Book Antiqua"/>
      <family val="1"/>
    </font>
    <font>
      <sz val="10"/>
      <color indexed="9"/>
      <name val="Book Antiqua"/>
      <family val="1"/>
    </font>
    <font>
      <sz val="11"/>
      <color indexed="9"/>
      <name val="Book Antiqua"/>
      <family val="1"/>
    </font>
    <font>
      <b/>
      <sz val="14"/>
      <name val="Book Antiqua"/>
      <family val="1"/>
    </font>
    <font>
      <i/>
      <sz val="11"/>
      <name val="Book Antiqua"/>
      <family val="1"/>
    </font>
    <font>
      <b/>
      <sz val="12"/>
      <color indexed="9"/>
      <name val="Book Antiqua"/>
      <family val="1"/>
    </font>
    <font>
      <sz val="10"/>
      <color indexed="9"/>
      <name val="Book Antiqua"/>
      <family val="1"/>
    </font>
    <font>
      <sz val="10"/>
      <color indexed="9"/>
      <name val="Arial"/>
      <family val="2"/>
    </font>
    <font>
      <b/>
      <vertAlign val="superscript"/>
      <sz val="11"/>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sz val="11"/>
      <color indexed="10"/>
      <name val="Book Antiqua"/>
      <family val="1"/>
    </font>
    <font>
      <sz val="9"/>
      <name val="Book Antiqua"/>
      <family val="1"/>
    </font>
    <font>
      <sz val="12"/>
      <name val="Calibri"/>
      <family val="2"/>
    </font>
    <font>
      <b/>
      <i/>
      <sz val="12"/>
      <name val="Book Antiqua"/>
      <family val="1"/>
    </font>
    <font>
      <b/>
      <i/>
      <sz val="11"/>
      <name val="Calibri"/>
      <family val="2"/>
    </font>
    <font>
      <b/>
      <i/>
      <sz val="11"/>
      <name val="Book Antiqua"/>
      <family val="1"/>
    </font>
    <font>
      <i/>
      <sz val="11"/>
      <color indexed="9"/>
      <name val="Book Antiqua"/>
      <family val="1"/>
    </font>
    <font>
      <sz val="14"/>
      <name val="Book Antiqua"/>
      <family val="1"/>
    </font>
    <font>
      <b/>
      <sz val="12"/>
      <name val="Calibri"/>
      <family val="2"/>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12"/>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59999389629810485"/>
        <bgColor indexed="64"/>
      </patternFill>
    </fill>
  </fills>
  <borders count="3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right/>
      <top style="hair">
        <color indexed="64"/>
      </top>
      <bottom/>
      <diagonal/>
    </border>
  </borders>
  <cellStyleXfs count="42">
    <xf numFmtId="0" fontId="0" fillId="0" borderId="0"/>
    <xf numFmtId="9" fontId="7" fillId="0" borderId="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8" fillId="0" borderId="0"/>
    <xf numFmtId="43"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8"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7" fontId="11" fillId="0" borderId="0"/>
    <xf numFmtId="165" fontId="1" fillId="0" borderId="0"/>
    <xf numFmtId="0" fontId="31" fillId="0" borderId="0"/>
    <xf numFmtId="0" fontId="18" fillId="0" borderId="0"/>
    <xf numFmtId="0" fontId="16" fillId="0" borderId="0"/>
    <xf numFmtId="0" fontId="31" fillId="0" borderId="0"/>
    <xf numFmtId="0" fontId="1" fillId="0" borderId="0"/>
    <xf numFmtId="0" fontId="16" fillId="0" borderId="0" applyNumberFormat="0" applyFill="0" applyBorder="0" applyProtection="0">
      <alignment vertical="top"/>
    </xf>
    <xf numFmtId="0" fontId="1"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1" fillId="0" borderId="0"/>
    <xf numFmtId="0" fontId="16" fillId="0" borderId="0"/>
    <xf numFmtId="0" fontId="16" fillId="0" borderId="0"/>
    <xf numFmtId="0" fontId="1" fillId="0" borderId="0"/>
    <xf numFmtId="0" fontId="1" fillId="0" borderId="0"/>
    <xf numFmtId="0" fontId="1" fillId="0" borderId="0" applyNumberFormat="0" applyFont="0" applyFill="0" applyBorder="0" applyAlignment="0" applyProtection="0">
      <alignment vertical="top"/>
    </xf>
    <xf numFmtId="0" fontId="1" fillId="0" borderId="0"/>
    <xf numFmtId="0" fontId="12" fillId="0" borderId="0" applyFont="0"/>
    <xf numFmtId="0" fontId="13" fillId="0" borderId="0" applyNumberFormat="0" applyFill="0" applyBorder="0" applyAlignment="0" applyProtection="0">
      <alignment vertical="top"/>
      <protection locked="0"/>
    </xf>
    <xf numFmtId="0" fontId="14" fillId="0" borderId="0"/>
    <xf numFmtId="9" fontId="16" fillId="0" borderId="0" applyFont="0" applyFill="0" applyBorder="0" applyAlignment="0" applyProtection="0"/>
  </cellStyleXfs>
  <cellXfs count="944">
    <xf numFmtId="0" fontId="0" fillId="0" borderId="0" xfId="0"/>
    <xf numFmtId="0" fontId="16"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right" vertical="center"/>
    </xf>
    <xf numFmtId="0" fontId="16" fillId="0" borderId="0" xfId="0" applyNumberFormat="1" applyFont="1" applyFill="1" applyBorder="1" applyAlignment="1" applyProtection="1">
      <alignment horizontal="justify" vertical="center"/>
    </xf>
    <xf numFmtId="0" fontId="19" fillId="0" borderId="0" xfId="31" applyFont="1" applyBorder="1" applyAlignment="1" applyProtection="1">
      <alignment vertical="center"/>
      <protection hidden="1"/>
    </xf>
    <xf numFmtId="0" fontId="19" fillId="0" borderId="0" xfId="31" applyFont="1" applyAlignment="1" applyProtection="1">
      <alignment vertical="center"/>
      <protection hidden="1"/>
    </xf>
    <xf numFmtId="0" fontId="19" fillId="0" borderId="0" xfId="31" applyFont="1" applyProtection="1">
      <protection hidden="1"/>
    </xf>
    <xf numFmtId="0" fontId="1" fillId="0" borderId="0" xfId="31" applyProtection="1">
      <protection hidden="1"/>
    </xf>
    <xf numFmtId="0" fontId="5" fillId="0" borderId="0" xfId="31" applyFont="1" applyBorder="1" applyAlignment="1" applyProtection="1">
      <alignment vertical="center"/>
      <protection hidden="1"/>
    </xf>
    <xf numFmtId="0" fontId="5" fillId="0" borderId="5" xfId="31" applyFont="1" applyBorder="1" applyAlignment="1" applyProtection="1">
      <alignment vertical="center"/>
      <protection hidden="1"/>
    </xf>
    <xf numFmtId="0" fontId="5" fillId="0" borderId="6" xfId="31" applyFont="1" applyBorder="1" applyAlignment="1" applyProtection="1">
      <alignment vertical="center"/>
      <protection hidden="1"/>
    </xf>
    <xf numFmtId="0" fontId="1" fillId="0" borderId="0" xfId="31"/>
    <xf numFmtId="0" fontId="5" fillId="0" borderId="7" xfId="31" applyFont="1" applyBorder="1" applyAlignment="1" applyProtection="1">
      <alignment vertical="center"/>
      <protection hidden="1"/>
    </xf>
    <xf numFmtId="0" fontId="5" fillId="0" borderId="4" xfId="31" applyFont="1" applyBorder="1" applyAlignment="1" applyProtection="1">
      <alignment vertical="center"/>
      <protection hidden="1"/>
    </xf>
    <xf numFmtId="0" fontId="5" fillId="0" borderId="8" xfId="31" applyFont="1" applyBorder="1" applyAlignment="1" applyProtection="1">
      <alignment vertical="center"/>
      <protection hidden="1"/>
    </xf>
    <xf numFmtId="0" fontId="23" fillId="0" borderId="6" xfId="31" applyFont="1" applyBorder="1" applyAlignment="1" applyProtection="1">
      <alignment vertical="center"/>
      <protection hidden="1"/>
    </xf>
    <xf numFmtId="0" fontId="1" fillId="0" borderId="0" xfId="31" applyAlignment="1" applyProtection="1">
      <alignment vertical="center"/>
      <protection hidden="1"/>
    </xf>
    <xf numFmtId="0" fontId="18" fillId="0" borderId="6" xfId="31" applyFont="1" applyBorder="1" applyAlignment="1" applyProtection="1">
      <alignment vertical="center"/>
      <protection hidden="1"/>
    </xf>
    <xf numFmtId="0" fontId="25" fillId="0" borderId="0" xfId="31" applyFont="1" applyBorder="1" applyAlignment="1" applyProtection="1">
      <alignment vertical="center"/>
      <protection hidden="1"/>
    </xf>
    <xf numFmtId="0" fontId="18" fillId="0" borderId="8" xfId="31" applyFont="1" applyBorder="1" applyAlignment="1" applyProtection="1">
      <alignment vertical="center"/>
      <protection hidden="1"/>
    </xf>
    <xf numFmtId="0" fontId="5" fillId="0" borderId="0" xfId="31" applyFont="1" applyAlignment="1" applyProtection="1">
      <alignment vertical="center"/>
      <protection hidden="1"/>
    </xf>
    <xf numFmtId="0" fontId="5" fillId="0" borderId="9" xfId="31" applyFont="1" applyBorder="1" applyAlignment="1" applyProtection="1">
      <alignment vertical="center"/>
      <protection hidden="1"/>
    </xf>
    <xf numFmtId="0" fontId="18" fillId="0" borderId="0" xfId="31" applyFont="1" applyAlignment="1" applyProtection="1">
      <alignment vertical="center"/>
      <protection hidden="1"/>
    </xf>
    <xf numFmtId="0" fontId="15" fillId="0" borderId="0" xfId="32" applyFont="1" applyAlignment="1" applyProtection="1">
      <alignment vertical="center"/>
      <protection hidden="1"/>
    </xf>
    <xf numFmtId="0" fontId="15" fillId="0" borderId="0" xfId="0" applyNumberFormat="1" applyFont="1" applyFill="1" applyBorder="1" applyAlignment="1" applyProtection="1">
      <alignment horizontal="justify" vertical="center"/>
    </xf>
    <xf numFmtId="0" fontId="15" fillId="0" borderId="0" xfId="0" applyFont="1" applyAlignment="1">
      <alignment horizontal="right" vertical="center"/>
    </xf>
    <xf numFmtId="0" fontId="5" fillId="0" borderId="0" xfId="31" applyFont="1" applyAlignment="1" applyProtection="1">
      <alignment vertical="top"/>
      <protection hidden="1"/>
    </xf>
    <xf numFmtId="0" fontId="26" fillId="0" borderId="0" xfId="31" applyFont="1" applyFill="1" applyAlignment="1" applyProtection="1">
      <alignment horizontal="center" vertical="center"/>
      <protection hidden="1"/>
    </xf>
    <xf numFmtId="0" fontId="15" fillId="0" borderId="0" xfId="31" applyFont="1" applyAlignment="1" applyProtection="1">
      <alignment vertical="center"/>
      <protection hidden="1"/>
    </xf>
    <xf numFmtId="0" fontId="16" fillId="0" borderId="0" xfId="31" applyFont="1" applyAlignment="1" applyProtection="1">
      <alignment vertical="center"/>
      <protection hidden="1"/>
    </xf>
    <xf numFmtId="0" fontId="15" fillId="0" borderId="0" xfId="34" applyFont="1" applyFill="1" applyAlignment="1" applyProtection="1">
      <alignment vertical="top"/>
      <protection hidden="1"/>
    </xf>
    <xf numFmtId="0" fontId="16" fillId="0" borderId="0" xfId="31" applyFont="1" applyFill="1" applyAlignment="1" applyProtection="1">
      <alignment vertical="top"/>
      <protection hidden="1"/>
    </xf>
    <xf numFmtId="0" fontId="26" fillId="0" borderId="0" xfId="31" applyFont="1" applyFill="1" applyAlignment="1" applyProtection="1">
      <alignment vertical="center"/>
      <protection hidden="1"/>
    </xf>
    <xf numFmtId="175" fontId="15" fillId="0" borderId="10" xfId="31" applyNumberFormat="1" applyFont="1" applyBorder="1" applyAlignment="1" applyProtection="1">
      <alignment horizontal="center" vertical="center"/>
      <protection hidden="1"/>
    </xf>
    <xf numFmtId="0" fontId="16" fillId="0" borderId="11" xfId="31" applyFont="1" applyBorder="1" applyAlignment="1" applyProtection="1">
      <alignment horizontal="center" vertical="center"/>
      <protection hidden="1"/>
    </xf>
    <xf numFmtId="0" fontId="16" fillId="0" borderId="12" xfId="31" applyFont="1" applyBorder="1" applyAlignment="1" applyProtection="1">
      <alignment horizontal="justify" vertical="center" wrapText="1"/>
      <protection hidden="1"/>
    </xf>
    <xf numFmtId="0" fontId="16" fillId="0" borderId="13" xfId="31" applyFont="1" applyBorder="1" applyAlignment="1" applyProtection="1">
      <alignment vertical="center"/>
      <protection hidden="1"/>
    </xf>
    <xf numFmtId="0" fontId="16" fillId="0" borderId="0" xfId="31" applyFont="1" applyBorder="1" applyAlignment="1" applyProtection="1">
      <alignment vertical="center"/>
      <protection hidden="1"/>
    </xf>
    <xf numFmtId="0" fontId="15" fillId="0" borderId="0" xfId="31" applyFont="1" applyFill="1" applyBorder="1" applyAlignment="1" applyProtection="1">
      <alignment vertical="center" wrapText="1"/>
      <protection hidden="1"/>
    </xf>
    <xf numFmtId="4" fontId="15" fillId="0" borderId="0" xfId="31" applyNumberFormat="1" applyFont="1" applyBorder="1" applyAlignment="1" applyProtection="1">
      <alignment vertical="center"/>
      <protection hidden="1"/>
    </xf>
    <xf numFmtId="0" fontId="16" fillId="0" borderId="0" xfId="31" applyFont="1" applyAlignment="1" applyProtection="1">
      <alignment horizontal="left" vertical="center" wrapText="1"/>
      <protection hidden="1"/>
    </xf>
    <xf numFmtId="0" fontId="16" fillId="0" borderId="0" xfId="31" applyFont="1" applyAlignment="1" applyProtection="1">
      <alignment horizontal="right" vertical="center"/>
      <protection hidden="1"/>
    </xf>
    <xf numFmtId="0" fontId="6" fillId="0" borderId="0" xfId="31" applyFont="1" applyAlignment="1" applyProtection="1">
      <alignment horizontal="center" vertical="top"/>
      <protection hidden="1"/>
    </xf>
    <xf numFmtId="0" fontId="15" fillId="0" borderId="4" xfId="31" applyFont="1" applyFill="1" applyBorder="1" applyAlignment="1" applyProtection="1">
      <alignment vertical="top"/>
      <protection hidden="1"/>
    </xf>
    <xf numFmtId="0" fontId="15" fillId="0" borderId="10" xfId="31" applyFont="1" applyBorder="1" applyAlignment="1" applyProtection="1">
      <alignment horizontal="justify" vertical="top" wrapText="1"/>
      <protection hidden="1"/>
    </xf>
    <xf numFmtId="0" fontId="15" fillId="0" borderId="10" xfId="31" applyFont="1" applyBorder="1" applyAlignment="1" applyProtection="1">
      <alignment horizontal="right" vertical="center" wrapText="1" indent="5"/>
      <protection hidden="1"/>
    </xf>
    <xf numFmtId="0" fontId="16" fillId="0" borderId="13" xfId="31" applyFont="1" applyBorder="1" applyAlignment="1" applyProtection="1">
      <alignment horizontal="center" vertical="center"/>
      <protection hidden="1"/>
    </xf>
    <xf numFmtId="0" fontId="16" fillId="0" borderId="0" xfId="31" applyFont="1" applyAlignment="1" applyProtection="1">
      <alignment horizontal="left" vertical="center"/>
      <protection hidden="1"/>
    </xf>
    <xf numFmtId="0" fontId="5" fillId="0" borderId="0" xfId="31" applyFont="1" applyAlignment="1" applyProtection="1">
      <alignment horizontal="right"/>
      <protection hidden="1"/>
    </xf>
    <xf numFmtId="0" fontId="15" fillId="0" borderId="4"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justify" vertical="center"/>
    </xf>
    <xf numFmtId="0" fontId="15" fillId="0" borderId="4" xfId="0" applyNumberFormat="1" applyFont="1" applyFill="1" applyBorder="1" applyAlignment="1" applyProtection="1">
      <alignment horizontal="center" vertical="center"/>
    </xf>
    <xf numFmtId="0" fontId="16" fillId="0" borderId="0" xfId="32" applyFont="1" applyBorder="1" applyAlignment="1" applyProtection="1">
      <alignment horizontal="left" vertical="center" indent="1"/>
      <protection hidden="1"/>
    </xf>
    <xf numFmtId="0" fontId="16" fillId="0" borderId="0" xfId="0" applyNumberFormat="1" applyFont="1" applyFill="1" applyBorder="1" applyAlignment="1" applyProtection="1">
      <alignment horizontal="left" vertical="center" indent="1"/>
      <protection hidden="1"/>
    </xf>
    <xf numFmtId="0" fontId="16" fillId="0" borderId="0" xfId="31" applyNumberFormat="1" applyFont="1" applyFill="1" applyBorder="1" applyAlignment="1" applyProtection="1">
      <alignment horizontal="left" vertical="center" indent="1"/>
      <protection hidden="1"/>
    </xf>
    <xf numFmtId="0" fontId="16" fillId="0" borderId="0" xfId="34" applyFont="1" applyAlignment="1" applyProtection="1">
      <alignment horizontal="left" vertical="center" indent="1"/>
      <protection hidden="1"/>
    </xf>
    <xf numFmtId="0" fontId="16" fillId="0" borderId="0" xfId="31" applyFont="1" applyAlignment="1" applyProtection="1">
      <alignment horizontal="left" vertical="center" indent="1"/>
      <protection hidden="1"/>
    </xf>
    <xf numFmtId="0" fontId="16" fillId="0" borderId="0" xfId="0" applyNumberFormat="1" applyFont="1" applyFill="1" applyBorder="1" applyAlignment="1" applyProtection="1">
      <alignment horizontal="left" vertical="center"/>
      <protection hidden="1"/>
    </xf>
    <xf numFmtId="4" fontId="15" fillId="0" borderId="10" xfId="31" applyNumberFormat="1" applyFont="1" applyFill="1" applyBorder="1" applyAlignment="1" applyProtection="1">
      <alignment vertical="center"/>
      <protection hidden="1"/>
    </xf>
    <xf numFmtId="4" fontId="15" fillId="0" borderId="10" xfId="31" applyNumberFormat="1" applyFont="1" applyFill="1" applyBorder="1" applyAlignment="1" applyProtection="1">
      <alignment vertical="center" wrapText="1"/>
      <protection hidden="1"/>
    </xf>
    <xf numFmtId="0" fontId="15" fillId="0" borderId="0" xfId="31" applyFont="1" applyAlignment="1" applyProtection="1">
      <alignment horizontal="left" vertical="top" wrapText="1"/>
      <protection hidden="1"/>
    </xf>
    <xf numFmtId="0" fontId="15" fillId="0" borderId="10" xfId="31" applyFont="1" applyBorder="1" applyAlignment="1" applyProtection="1">
      <alignment horizontal="center" vertical="center" wrapText="1"/>
      <protection hidden="1"/>
    </xf>
    <xf numFmtId="0" fontId="16" fillId="0" borderId="0" xfId="31" applyFont="1" applyBorder="1" applyAlignment="1" applyProtection="1">
      <alignment horizontal="center" vertical="center"/>
      <protection hidden="1"/>
    </xf>
    <xf numFmtId="0" fontId="15" fillId="0" borderId="0" xfId="31" applyFont="1" applyFill="1" applyBorder="1" applyAlignment="1" applyProtection="1">
      <alignment horizontal="left" vertical="center" wrapText="1"/>
      <protection hidden="1"/>
    </xf>
    <xf numFmtId="0" fontId="15" fillId="0" borderId="0" xfId="31" applyNumberFormat="1" applyFont="1" applyFill="1" applyBorder="1" applyAlignment="1" applyProtection="1">
      <alignment horizontal="right" vertical="center" wrapText="1"/>
      <protection hidden="1"/>
    </xf>
    <xf numFmtId="0" fontId="15" fillId="0" borderId="4" xfId="0" applyNumberFormat="1" applyFont="1" applyFill="1" applyBorder="1" applyAlignment="1" applyProtection="1">
      <alignment horizontal="left" vertical="center"/>
      <protection hidden="1"/>
    </xf>
    <xf numFmtId="0" fontId="15" fillId="0" borderId="4" xfId="0" applyNumberFormat="1" applyFont="1" applyFill="1" applyBorder="1" applyAlignment="1" applyProtection="1">
      <alignment horizontal="justify" vertical="center"/>
      <protection hidden="1"/>
    </xf>
    <xf numFmtId="0" fontId="15" fillId="0" borderId="4" xfId="0" applyNumberFormat="1" applyFont="1" applyFill="1" applyBorder="1" applyAlignment="1" applyProtection="1">
      <alignment horizontal="center" vertical="center"/>
      <protection hidden="1"/>
    </xf>
    <xf numFmtId="0" fontId="15" fillId="0" borderId="4" xfId="0" applyNumberFormat="1" applyFont="1" applyFill="1" applyBorder="1" applyAlignment="1" applyProtection="1">
      <alignment vertical="center"/>
      <protection hidden="1"/>
    </xf>
    <xf numFmtId="0" fontId="15" fillId="0" borderId="4" xfId="0" applyNumberFormat="1" applyFont="1" applyFill="1" applyBorder="1" applyAlignment="1" applyProtection="1">
      <alignment horizontal="right" vertical="center"/>
      <protection hidden="1"/>
    </xf>
    <xf numFmtId="0" fontId="16" fillId="0" borderId="0" xfId="0" applyNumberFormat="1" applyFont="1" applyFill="1" applyBorder="1" applyAlignment="1" applyProtection="1">
      <alignment horizontal="justify" vertical="center"/>
      <protection hidden="1"/>
    </xf>
    <xf numFmtId="0" fontId="16" fillId="0" borderId="0" xfId="0" applyNumberFormat="1" applyFont="1" applyFill="1" applyBorder="1" applyAlignment="1" applyProtection="1">
      <alignment horizontal="center" vertical="center"/>
      <protection hidden="1"/>
    </xf>
    <xf numFmtId="0" fontId="16" fillId="0" borderId="0" xfId="0" applyNumberFormat="1" applyFont="1" applyFill="1" applyBorder="1" applyAlignment="1" applyProtection="1">
      <alignment vertical="center"/>
      <protection hidden="1"/>
    </xf>
    <xf numFmtId="0" fontId="15" fillId="0" borderId="0" xfId="0" applyNumberFormat="1" applyFont="1" applyFill="1" applyBorder="1" applyAlignment="1" applyProtection="1">
      <alignment horizontal="justify" vertical="center"/>
      <protection hidden="1"/>
    </xf>
    <xf numFmtId="0" fontId="15" fillId="0" borderId="0" xfId="0" applyFont="1" applyAlignment="1" applyProtection="1">
      <alignment horizontal="right" vertical="center"/>
      <protection hidden="1"/>
    </xf>
    <xf numFmtId="0" fontId="16" fillId="0" borderId="0" xfId="0" applyFont="1" applyBorder="1" applyAlignment="1" applyProtection="1">
      <alignment horizontal="right" vertical="center"/>
      <protection hidden="1"/>
    </xf>
    <xf numFmtId="0" fontId="15" fillId="0" borderId="0" xfId="0" applyNumberFormat="1" applyFont="1" applyFill="1" applyBorder="1" applyAlignment="1" applyProtection="1">
      <alignment horizontal="left" vertical="center" indent="1"/>
    </xf>
    <xf numFmtId="0" fontId="15" fillId="0" borderId="0" xfId="31" applyFont="1" applyAlignment="1" applyProtection="1">
      <alignment horizontal="left" vertical="center" indent="1"/>
      <protection hidden="1"/>
    </xf>
    <xf numFmtId="0" fontId="15" fillId="0" borderId="0" xfId="32" applyFont="1" applyFill="1" applyBorder="1" applyAlignment="1" applyProtection="1">
      <alignment vertical="center"/>
      <protection hidden="1"/>
    </xf>
    <xf numFmtId="0" fontId="15" fillId="0" borderId="0" xfId="0" applyNumberFormat="1" applyFont="1" applyFill="1" applyBorder="1" applyAlignment="1" applyProtection="1">
      <alignment horizontal="left" vertical="center" indent="1"/>
      <protection hidden="1"/>
    </xf>
    <xf numFmtId="176" fontId="15" fillId="0" borderId="0" xfId="0" applyNumberFormat="1" applyFont="1" applyFill="1" applyBorder="1" applyAlignment="1" applyProtection="1">
      <alignment horizontal="left" vertical="center" indent="1"/>
    </xf>
    <xf numFmtId="176" fontId="15" fillId="0" borderId="0" xfId="0" applyNumberFormat="1" applyFont="1" applyFill="1" applyBorder="1" applyAlignment="1" applyProtection="1">
      <alignment horizontal="left" vertical="center" indent="1"/>
      <protection hidden="1"/>
    </xf>
    <xf numFmtId="0" fontId="34" fillId="0" borderId="0" xfId="27" applyFont="1" applyFill="1" applyBorder="1" applyAlignment="1" applyProtection="1">
      <alignment horizontal="left" vertical="center"/>
      <protection hidden="1"/>
    </xf>
    <xf numFmtId="0" fontId="1" fillId="0" borderId="0" xfId="27" applyAlignment="1" applyProtection="1">
      <alignment vertical="center"/>
      <protection hidden="1"/>
    </xf>
    <xf numFmtId="0" fontId="34" fillId="0" borderId="0" xfId="27" applyFont="1" applyFill="1" applyBorder="1" applyAlignment="1" applyProtection="1">
      <alignment vertical="center"/>
      <protection hidden="1"/>
    </xf>
    <xf numFmtId="0" fontId="1" fillId="0" borderId="0" xfId="27" applyProtection="1">
      <protection hidden="1"/>
    </xf>
    <xf numFmtId="1" fontId="16" fillId="0" borderId="0" xfId="35" applyNumberFormat="1" applyFont="1" applyBorder="1" applyAlignment="1" applyProtection="1">
      <alignment vertical="center" wrapText="1"/>
      <protection hidden="1"/>
    </xf>
    <xf numFmtId="1" fontId="15" fillId="0" borderId="0" xfId="35" applyNumberFormat="1" applyFont="1" applyBorder="1" applyAlignment="1" applyProtection="1">
      <alignment horizontal="center" vertical="center" wrapText="1"/>
      <protection hidden="1"/>
    </xf>
    <xf numFmtId="0" fontId="15" fillId="0" borderId="0" xfId="35" applyFont="1" applyBorder="1" applyAlignment="1" applyProtection="1">
      <alignment horizontal="center" vertical="center" wrapText="1"/>
      <protection hidden="1"/>
    </xf>
    <xf numFmtId="0" fontId="1" fillId="0" borderId="0" xfId="35" applyProtection="1">
      <protection hidden="1"/>
    </xf>
    <xf numFmtId="4" fontId="15" fillId="0" borderId="0" xfId="35" applyNumberFormat="1" applyFont="1" applyBorder="1" applyAlignment="1" applyProtection="1">
      <alignment horizontal="center" vertical="center" wrapText="1"/>
      <protection hidden="1"/>
    </xf>
    <xf numFmtId="0" fontId="18" fillId="0" borderId="0" xfId="35" applyFont="1" applyProtection="1">
      <protection hidden="1"/>
    </xf>
    <xf numFmtId="4" fontId="15" fillId="0" borderId="12"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vertical="center" wrapText="1"/>
      <protection hidden="1"/>
    </xf>
    <xf numFmtId="4" fontId="15" fillId="0" borderId="12" xfId="35"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0" fontId="18" fillId="0" borderId="0" xfId="35" applyFont="1" applyAlignment="1" applyProtection="1">
      <alignment vertical="center"/>
      <protection hidden="1"/>
    </xf>
    <xf numFmtId="1" fontId="16" fillId="0" borderId="12" xfId="35" applyNumberFormat="1" applyFont="1" applyBorder="1" applyAlignment="1" applyProtection="1">
      <alignment horizontal="center" vertical="center" wrapText="1"/>
      <protection hidden="1"/>
    </xf>
    <xf numFmtId="0" fontId="15" fillId="0" borderId="14" xfId="35" applyFont="1" applyBorder="1" applyAlignment="1" applyProtection="1">
      <alignment vertical="center" wrapText="1"/>
      <protection hidden="1"/>
    </xf>
    <xf numFmtId="0" fontId="15" fillId="0" borderId="15" xfId="35" applyFont="1" applyBorder="1" applyAlignment="1" applyProtection="1">
      <alignment vertical="center" wrapText="1"/>
      <protection hidden="1"/>
    </xf>
    <xf numFmtId="4" fontId="16" fillId="0" borderId="12" xfId="35" applyNumberFormat="1" applyFont="1" applyFill="1" applyBorder="1" applyAlignment="1" applyProtection="1">
      <alignment vertical="center" wrapText="1"/>
      <protection hidden="1"/>
    </xf>
    <xf numFmtId="4" fontId="15" fillId="0" borderId="14" xfId="35" applyNumberFormat="1" applyFont="1" applyBorder="1" applyAlignment="1" applyProtection="1">
      <alignment vertical="center" wrapText="1"/>
      <protection hidden="1"/>
    </xf>
    <xf numFmtId="4" fontId="16" fillId="0" borderId="15" xfId="35" applyNumberFormat="1" applyFont="1" applyBorder="1" applyAlignment="1" applyProtection="1">
      <alignment vertical="center" wrapText="1"/>
      <protection hidden="1"/>
    </xf>
    <xf numFmtId="3" fontId="18" fillId="0" borderId="0" xfId="35" applyNumberFormat="1" applyFont="1" applyProtection="1">
      <protection hidden="1"/>
    </xf>
    <xf numFmtId="4" fontId="16" fillId="0" borderId="12" xfId="35" applyNumberFormat="1" applyFont="1" applyBorder="1" applyAlignment="1" applyProtection="1">
      <alignment horizontal="right" vertical="center" wrapText="1"/>
      <protection hidden="1"/>
    </xf>
    <xf numFmtId="4" fontId="15" fillId="0" borderId="12" xfId="35" applyNumberFormat="1" applyFont="1" applyBorder="1" applyAlignment="1" applyProtection="1">
      <alignment vertical="center" wrapText="1"/>
      <protection hidden="1"/>
    </xf>
    <xf numFmtId="4" fontId="15" fillId="0" borderId="15" xfId="35" applyNumberFormat="1" applyFont="1" applyBorder="1" applyAlignment="1" applyProtection="1">
      <alignment vertical="center" wrapText="1"/>
      <protection hidden="1"/>
    </xf>
    <xf numFmtId="0" fontId="15" fillId="2" borderId="14" xfId="35" applyFont="1" applyFill="1" applyBorder="1" applyAlignment="1" applyProtection="1">
      <alignment vertical="center" wrapText="1"/>
      <protection hidden="1"/>
    </xf>
    <xf numFmtId="0" fontId="16" fillId="0" borderId="15" xfId="35" applyFont="1" applyBorder="1" applyAlignment="1" applyProtection="1">
      <alignment vertical="center" wrapText="1"/>
      <protection hidden="1"/>
    </xf>
    <xf numFmtId="4" fontId="16" fillId="0" borderId="12" xfId="35" applyNumberFormat="1" applyFont="1" applyBorder="1" applyAlignment="1" applyProtection="1">
      <alignment vertical="center" wrapText="1"/>
      <protection hidden="1"/>
    </xf>
    <xf numFmtId="4" fontId="16" fillId="0" borderId="14" xfId="35" applyNumberFormat="1" applyFont="1" applyBorder="1" applyAlignment="1" applyProtection="1">
      <alignment vertical="center" wrapText="1"/>
      <protection hidden="1"/>
    </xf>
    <xf numFmtId="177" fontId="18" fillId="0" borderId="0" xfId="35" applyNumberFormat="1" applyFont="1" applyProtection="1">
      <protection hidden="1"/>
    </xf>
    <xf numFmtId="0" fontId="16" fillId="0" borderId="15" xfId="35" applyFont="1" applyFill="1" applyBorder="1" applyAlignment="1" applyProtection="1">
      <alignment horizontal="center" vertical="center" wrapText="1"/>
      <protection hidden="1"/>
    </xf>
    <xf numFmtId="3" fontId="16" fillId="0" borderId="14" xfId="35" applyNumberFormat="1" applyFont="1" applyFill="1" applyBorder="1" applyAlignment="1" applyProtection="1">
      <alignment horizontal="right" vertical="center" wrapText="1"/>
      <protection hidden="1"/>
    </xf>
    <xf numFmtId="3" fontId="15" fillId="0" borderId="14" xfId="35" applyNumberFormat="1" applyFont="1" applyBorder="1" applyAlignment="1" applyProtection="1">
      <alignment horizontal="right" vertical="center" wrapText="1"/>
      <protection hidden="1"/>
    </xf>
    <xf numFmtId="4" fontId="16" fillId="0" borderId="12" xfId="35" applyNumberFormat="1" applyFont="1" applyFill="1" applyBorder="1" applyAlignment="1" applyProtection="1">
      <alignment horizontal="right" vertical="center" wrapText="1"/>
      <protection hidden="1"/>
    </xf>
    <xf numFmtId="4" fontId="15" fillId="0" borderId="15" xfId="7" applyNumberFormat="1" applyFont="1" applyBorder="1" applyAlignment="1" applyProtection="1">
      <alignment horizontal="right" vertical="center" wrapText="1"/>
      <protection hidden="1"/>
    </xf>
    <xf numFmtId="4" fontId="15" fillId="0" borderId="14" xfId="7"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15" xfId="35" applyNumberFormat="1" applyFont="1" applyBorder="1" applyAlignment="1" applyProtection="1">
      <alignment horizontal="right" vertical="center" wrapText="1"/>
      <protection hidden="1"/>
    </xf>
    <xf numFmtId="0" fontId="18" fillId="0" borderId="0" xfId="35" applyFont="1" applyBorder="1" applyProtection="1">
      <protection hidden="1"/>
    </xf>
    <xf numFmtId="1" fontId="15" fillId="0" borderId="5" xfId="35" applyNumberFormat="1" applyFont="1" applyBorder="1" applyAlignment="1" applyProtection="1">
      <alignment horizontal="center" vertical="center" wrapText="1"/>
      <protection hidden="1"/>
    </xf>
    <xf numFmtId="0" fontId="16" fillId="0" borderId="0" xfId="35" applyFont="1" applyFill="1" applyBorder="1" applyAlignment="1" applyProtection="1">
      <alignment horizontal="justify" vertical="center" wrapText="1"/>
      <protection hidden="1"/>
    </xf>
    <xf numFmtId="1" fontId="16" fillId="0" borderId="5" xfId="35" applyNumberFormat="1" applyFont="1" applyBorder="1" applyAlignment="1" applyProtection="1">
      <alignment horizontal="left" vertical="center" wrapText="1" indent="3"/>
      <protection hidden="1"/>
    </xf>
    <xf numFmtId="3" fontId="16" fillId="0" borderId="6" xfId="35" applyNumberFormat="1" applyFont="1" applyFill="1" applyBorder="1" applyAlignment="1" applyProtection="1">
      <alignment horizontal="right" vertical="center" wrapText="1"/>
      <protection hidden="1"/>
    </xf>
    <xf numFmtId="4" fontId="16" fillId="0" borderId="6" xfId="35" applyNumberFormat="1" applyFont="1" applyFill="1" applyBorder="1" applyAlignment="1" applyProtection="1">
      <alignment horizontal="right" vertical="center" wrapText="1"/>
      <protection hidden="1"/>
    </xf>
    <xf numFmtId="0" fontId="1" fillId="0" borderId="0" xfId="35" applyFill="1" applyProtection="1">
      <protection hidden="1"/>
    </xf>
    <xf numFmtId="1" fontId="16" fillId="0" borderId="0" xfId="35" applyNumberFormat="1" applyFont="1" applyAlignment="1" applyProtection="1">
      <alignment vertical="center" wrapText="1"/>
      <protection hidden="1"/>
    </xf>
    <xf numFmtId="4" fontId="16" fillId="0" borderId="0" xfId="35" applyNumberFormat="1" applyFont="1" applyAlignment="1" applyProtection="1">
      <alignment vertical="center" wrapText="1"/>
      <protection hidden="1"/>
    </xf>
    <xf numFmtId="0" fontId="16" fillId="0" borderId="0" xfId="0" applyFont="1" applyBorder="1" applyAlignment="1" applyProtection="1">
      <alignment horizontal="left" vertical="center"/>
      <protection hidden="1"/>
    </xf>
    <xf numFmtId="1" fontId="15" fillId="0" borderId="5" xfId="35" applyNumberFormat="1" applyFont="1" applyFill="1" applyBorder="1" applyAlignment="1" applyProtection="1">
      <alignment horizontal="center" vertical="top" wrapText="1"/>
      <protection hidden="1"/>
    </xf>
    <xf numFmtId="0" fontId="35" fillId="0" borderId="0" xfId="31" applyFont="1" applyAlignment="1" applyProtection="1">
      <alignment vertical="top"/>
      <protection hidden="1"/>
    </xf>
    <xf numFmtId="0" fontId="31" fillId="0" borderId="0" xfId="26" applyProtection="1">
      <protection hidden="1"/>
    </xf>
    <xf numFmtId="0" fontId="36" fillId="0" borderId="0" xfId="26" applyFont="1" applyAlignment="1" applyProtection="1">
      <alignment horizontal="center" vertical="center" wrapText="1"/>
      <protection hidden="1"/>
    </xf>
    <xf numFmtId="0" fontId="16" fillId="0" borderId="0" xfId="26" applyFont="1" applyAlignment="1" applyProtection="1">
      <alignment vertical="center"/>
      <protection hidden="1"/>
    </xf>
    <xf numFmtId="0" fontId="15" fillId="0" borderId="0" xfId="26" applyFont="1" applyBorder="1" applyAlignment="1" applyProtection="1">
      <alignment horizontal="center" vertical="center"/>
      <protection hidden="1"/>
    </xf>
    <xf numFmtId="0" fontId="16" fillId="0" borderId="0" xfId="26" applyFont="1" applyAlignment="1" applyProtection="1">
      <alignment horizontal="justify" vertical="center"/>
      <protection hidden="1"/>
    </xf>
    <xf numFmtId="0" fontId="31" fillId="0" borderId="0" xfId="26" applyAlignment="1" applyProtection="1">
      <alignment vertical="center"/>
      <protection hidden="1"/>
    </xf>
    <xf numFmtId="0" fontId="16" fillId="0" borderId="14" xfId="26" applyFont="1" applyBorder="1" applyAlignment="1" applyProtection="1">
      <alignment vertical="center" wrapText="1"/>
      <protection hidden="1"/>
    </xf>
    <xf numFmtId="0" fontId="16" fillId="0" borderId="15" xfId="26" applyFont="1" applyBorder="1" applyAlignment="1" applyProtection="1">
      <alignment vertical="center" wrapText="1"/>
      <protection hidden="1"/>
    </xf>
    <xf numFmtId="0" fontId="16" fillId="0" borderId="0" xfId="26" applyFont="1" applyAlignment="1" applyProtection="1">
      <alignment horizontal="center" vertical="center"/>
      <protection hidden="1"/>
    </xf>
    <xf numFmtId="0" fontId="31" fillId="0" borderId="0" xfId="26" applyBorder="1" applyProtection="1">
      <protection hidden="1"/>
    </xf>
    <xf numFmtId="0" fontId="16" fillId="0" borderId="3" xfId="26" applyFont="1" applyBorder="1" applyAlignment="1" applyProtection="1">
      <alignment vertical="center" wrapText="1"/>
      <protection hidden="1"/>
    </xf>
    <xf numFmtId="0" fontId="16" fillId="0" borderId="0" xfId="26" applyFont="1" applyProtection="1">
      <protection hidden="1"/>
    </xf>
    <xf numFmtId="0" fontId="16" fillId="0" borderId="0" xfId="26" applyFont="1" applyAlignment="1" applyProtection="1">
      <alignment vertical="center" wrapText="1"/>
      <protection hidden="1"/>
    </xf>
    <xf numFmtId="0" fontId="16" fillId="0" borderId="16" xfId="26" applyFont="1" applyBorder="1" applyAlignment="1" applyProtection="1">
      <alignment vertical="center"/>
      <protection hidden="1"/>
    </xf>
    <xf numFmtId="0" fontId="16" fillId="0" borderId="17" xfId="26" applyFont="1" applyBorder="1" applyAlignment="1" applyProtection="1">
      <alignment vertical="center"/>
      <protection hidden="1"/>
    </xf>
    <xf numFmtId="0" fontId="16" fillId="0" borderId="18" xfId="26" applyFont="1" applyBorder="1" applyAlignment="1" applyProtection="1">
      <alignment vertical="center"/>
      <protection hidden="1"/>
    </xf>
    <xf numFmtId="0" fontId="16" fillId="0" borderId="19" xfId="26" applyFont="1" applyBorder="1" applyAlignment="1" applyProtection="1">
      <alignment vertical="center"/>
      <protection hidden="1"/>
    </xf>
    <xf numFmtId="0" fontId="16" fillId="0" borderId="20" xfId="26" applyFont="1" applyBorder="1" applyAlignment="1" applyProtection="1">
      <alignment vertical="center"/>
      <protection hidden="1"/>
    </xf>
    <xf numFmtId="0" fontId="16" fillId="0" borderId="21" xfId="26" applyFont="1" applyBorder="1" applyAlignment="1" applyProtection="1">
      <alignment vertical="center"/>
      <protection hidden="1"/>
    </xf>
    <xf numFmtId="0" fontId="16" fillId="0" borderId="7" xfId="26" applyFont="1" applyBorder="1" applyAlignment="1" applyProtection="1">
      <alignment vertical="center"/>
      <protection hidden="1"/>
    </xf>
    <xf numFmtId="0" fontId="16" fillId="0" borderId="8" xfId="26" applyFont="1" applyBorder="1" applyAlignment="1" applyProtection="1">
      <alignment vertical="center"/>
      <protection hidden="1"/>
    </xf>
    <xf numFmtId="0" fontId="16" fillId="0" borderId="0" xfId="26" applyFont="1" applyBorder="1" applyAlignment="1" applyProtection="1">
      <alignment vertical="center"/>
      <protection hidden="1"/>
    </xf>
    <xf numFmtId="0" fontId="16" fillId="0" borderId="14" xfId="26" applyFont="1" applyBorder="1" applyAlignment="1" applyProtection="1">
      <alignment horizontal="left" vertical="center"/>
      <protection hidden="1"/>
    </xf>
    <xf numFmtId="0" fontId="16" fillId="0" borderId="15" xfId="26" applyFont="1" applyBorder="1" applyAlignment="1" applyProtection="1">
      <alignment horizontal="left" vertical="center"/>
      <protection hidden="1"/>
    </xf>
    <xf numFmtId="0" fontId="16" fillId="0" borderId="0" xfId="26" applyFont="1" applyBorder="1" applyAlignment="1" applyProtection="1">
      <alignment horizontal="left" vertical="center"/>
      <protection hidden="1"/>
    </xf>
    <xf numFmtId="0" fontId="16" fillId="0" borderId="0" xfId="26" applyFont="1" applyAlignment="1" applyProtection="1">
      <alignment horizontal="left" vertical="center"/>
      <protection hidden="1"/>
    </xf>
    <xf numFmtId="0" fontId="15" fillId="0" borderId="0" xfId="28" applyNumberFormat="1" applyFont="1" applyFill="1" applyBorder="1" applyAlignment="1" applyProtection="1">
      <alignment horizontal="left" vertical="center"/>
    </xf>
    <xf numFmtId="0" fontId="37" fillId="0" borderId="0" xfId="26" applyFont="1" applyAlignment="1" applyProtection="1">
      <alignment vertical="center"/>
      <protection hidden="1"/>
    </xf>
    <xf numFmtId="0" fontId="37" fillId="0" borderId="0" xfId="26" applyFont="1" applyProtection="1">
      <protection hidden="1"/>
    </xf>
    <xf numFmtId="0" fontId="38" fillId="0" borderId="0" xfId="26"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15" fillId="0" borderId="12" xfId="31" applyFont="1" applyFill="1" applyBorder="1" applyAlignment="1" applyProtection="1">
      <alignment horizontal="right" vertical="center" wrapText="1"/>
      <protection hidden="1"/>
    </xf>
    <xf numFmtId="3" fontId="23" fillId="0" borderId="13" xfId="31" applyNumberFormat="1" applyFont="1" applyFill="1" applyBorder="1" applyAlignment="1" applyProtection="1">
      <alignment horizontal="justify" vertical="center" wrapText="1"/>
      <protection hidden="1"/>
    </xf>
    <xf numFmtId="0" fontId="30" fillId="0" borderId="0" xfId="0" applyFont="1" applyProtection="1">
      <protection hidden="1"/>
    </xf>
    <xf numFmtId="0" fontId="15" fillId="0" borderId="0" xfId="0" applyNumberFormat="1" applyFont="1" applyFill="1" applyBorder="1" applyAlignment="1" applyProtection="1">
      <alignment horizontal="center" vertical="center"/>
      <protection hidden="1"/>
    </xf>
    <xf numFmtId="0" fontId="30" fillId="0" borderId="0" xfId="0" applyFont="1" applyBorder="1" applyAlignment="1" applyProtection="1">
      <alignment vertical="center"/>
      <protection hidden="1"/>
    </xf>
    <xf numFmtId="0" fontId="26" fillId="0" borderId="0" xfId="0" applyNumberFormat="1" applyFont="1" applyFill="1" applyBorder="1" applyAlignment="1" applyProtection="1">
      <alignment horizontal="center" vertical="center"/>
      <protection hidden="1"/>
    </xf>
    <xf numFmtId="0" fontId="30" fillId="0" borderId="0" xfId="0" applyNumberFormat="1" applyFont="1" applyFill="1" applyBorder="1" applyAlignment="1" applyProtection="1">
      <alignment horizontal="left" vertical="center"/>
      <protection hidden="1"/>
    </xf>
    <xf numFmtId="0" fontId="30" fillId="0" borderId="0" xfId="0" applyNumberFormat="1" applyFont="1" applyFill="1" applyBorder="1" applyAlignment="1" applyProtection="1">
      <alignment horizontal="justify" vertical="center"/>
      <protection hidden="1"/>
    </xf>
    <xf numFmtId="0" fontId="30" fillId="0" borderId="0" xfId="0" applyNumberFormat="1" applyFont="1" applyFill="1" applyBorder="1" applyAlignment="1" applyProtection="1">
      <alignment horizontal="center" vertical="center"/>
      <protection hidden="1"/>
    </xf>
    <xf numFmtId="0" fontId="30" fillId="0" borderId="0" xfId="0" applyNumberFormat="1" applyFont="1" applyFill="1" applyBorder="1" applyAlignment="1" applyProtection="1">
      <alignment vertical="center"/>
      <protection hidden="1"/>
    </xf>
    <xf numFmtId="0" fontId="30" fillId="0" borderId="0" xfId="0" applyNumberFormat="1" applyFont="1" applyFill="1" applyBorder="1" applyAlignment="1" applyProtection="1">
      <alignment horizontal="left" vertical="center" indent="1"/>
      <protection hidden="1"/>
    </xf>
    <xf numFmtId="0" fontId="30" fillId="0" borderId="0" xfId="32" applyFont="1" applyFill="1" applyBorder="1" applyAlignment="1" applyProtection="1">
      <alignment horizontal="left" vertical="center" indent="1"/>
      <protection hidden="1"/>
    </xf>
    <xf numFmtId="0" fontId="26" fillId="0" borderId="0" xfId="32" applyFont="1" applyFill="1" applyBorder="1" applyAlignment="1" applyProtection="1">
      <alignment vertical="center"/>
      <protection hidden="1"/>
    </xf>
    <xf numFmtId="0" fontId="26" fillId="0" borderId="0" xfId="0" applyNumberFormat="1" applyFont="1" applyFill="1" applyBorder="1" applyAlignment="1" applyProtection="1">
      <alignment horizontal="left" vertical="center"/>
      <protection hidden="1"/>
    </xf>
    <xf numFmtId="0" fontId="26" fillId="0" borderId="0" xfId="0" applyNumberFormat="1" applyFont="1" applyFill="1" applyBorder="1" applyAlignment="1" applyProtection="1">
      <alignment vertical="center"/>
      <protection hidden="1"/>
    </xf>
    <xf numFmtId="0" fontId="30" fillId="0" borderId="0" xfId="32" applyFont="1" applyFill="1" applyBorder="1" applyAlignment="1" applyProtection="1">
      <alignment vertical="center"/>
      <protection hidden="1"/>
    </xf>
    <xf numFmtId="0" fontId="30" fillId="0" borderId="0" xfId="36" applyNumberFormat="1" applyFont="1" applyFill="1" applyBorder="1" applyAlignment="1" applyProtection="1">
      <alignment horizontal="center" vertical="center" wrapText="1"/>
      <protection hidden="1"/>
    </xf>
    <xf numFmtId="0" fontId="30" fillId="0" borderId="0" xfId="36" applyFont="1" applyFill="1" applyBorder="1" applyAlignment="1" applyProtection="1">
      <alignment horizontal="center" vertical="center" wrapText="1"/>
      <protection hidden="1"/>
    </xf>
    <xf numFmtId="0" fontId="30" fillId="0" borderId="0" xfId="36" applyNumberFormat="1" applyFont="1" applyFill="1" applyBorder="1" applyAlignment="1" applyProtection="1">
      <alignment vertical="center" wrapText="1"/>
      <protection hidden="1"/>
    </xf>
    <xf numFmtId="0" fontId="30" fillId="0" borderId="0" xfId="0" applyFont="1" applyFill="1" applyBorder="1" applyAlignment="1" applyProtection="1">
      <alignment vertical="center"/>
      <protection hidden="1"/>
    </xf>
    <xf numFmtId="0" fontId="26" fillId="0" borderId="0" xfId="0" applyNumberFormat="1" applyFont="1" applyFill="1" applyBorder="1" applyAlignment="1" applyProtection="1">
      <alignment horizontal="center" vertical="center" wrapText="1"/>
      <protection hidden="1"/>
    </xf>
    <xf numFmtId="0" fontId="30" fillId="0" borderId="0" xfId="31" applyFont="1" applyAlignment="1" applyProtection="1">
      <alignment vertical="center"/>
      <protection hidden="1"/>
    </xf>
    <xf numFmtId="0" fontId="30" fillId="0" borderId="0" xfId="31" applyFont="1" applyAlignment="1" applyProtection="1">
      <alignment horizontal="right" vertical="center"/>
      <protection hidden="1"/>
    </xf>
    <xf numFmtId="0" fontId="30" fillId="0" borderId="0" xfId="31" applyFont="1" applyBorder="1" applyAlignment="1" applyProtection="1">
      <alignment horizontal="left" vertical="center"/>
      <protection hidden="1"/>
    </xf>
    <xf numFmtId="0" fontId="26" fillId="0" borderId="0" xfId="0" applyFont="1" applyAlignment="1" applyProtection="1">
      <alignment horizontal="right" vertical="center"/>
      <protection hidden="1"/>
    </xf>
    <xf numFmtId="0" fontId="30" fillId="0" borderId="0" xfId="36" applyNumberFormat="1" applyFont="1" applyFill="1" applyBorder="1" applyAlignment="1" applyProtection="1">
      <alignment horizontal="right" vertical="center" wrapText="1"/>
      <protection hidden="1"/>
    </xf>
    <xf numFmtId="2" fontId="30" fillId="0" borderId="0" xfId="0" applyNumberFormat="1" applyFont="1" applyFill="1" applyBorder="1" applyAlignment="1" applyProtection="1">
      <alignment horizontal="right" vertical="center" wrapText="1"/>
      <protection hidden="1"/>
    </xf>
    <xf numFmtId="2" fontId="30" fillId="0" borderId="0" xfId="0" applyNumberFormat="1" applyFont="1" applyFill="1" applyBorder="1" applyAlignment="1" applyProtection="1">
      <alignment horizontal="right" vertical="center"/>
      <protection hidden="1"/>
    </xf>
    <xf numFmtId="167" fontId="30" fillId="0" borderId="0" xfId="0" applyNumberFormat="1" applyFont="1" applyFill="1" applyBorder="1" applyAlignment="1" applyProtection="1">
      <alignment horizontal="right" vertical="center" wrapText="1"/>
      <protection hidden="1"/>
    </xf>
    <xf numFmtId="2" fontId="30" fillId="0" borderId="0" xfId="0" applyNumberFormat="1" applyFont="1" applyFill="1" applyBorder="1" applyAlignment="1" applyProtection="1">
      <alignment vertical="center" wrapText="1"/>
      <protection hidden="1"/>
    </xf>
    <xf numFmtId="0" fontId="30" fillId="0" borderId="0" xfId="0" applyNumberFormat="1" applyFont="1" applyFill="1" applyBorder="1" applyAlignment="1" applyProtection="1">
      <alignment vertical="center" wrapText="1"/>
      <protection hidden="1"/>
    </xf>
    <xf numFmtId="166" fontId="30" fillId="0" borderId="0" xfId="0" applyNumberFormat="1" applyFont="1" applyFill="1" applyBorder="1" applyAlignment="1" applyProtection="1">
      <alignment horizontal="right" vertical="center" wrapText="1"/>
      <protection hidden="1"/>
    </xf>
    <xf numFmtId="2" fontId="30" fillId="0" borderId="0" xfId="0" applyNumberFormat="1" applyFont="1" applyFill="1" applyBorder="1" applyAlignment="1" applyProtection="1">
      <alignment vertical="center"/>
      <protection hidden="1"/>
    </xf>
    <xf numFmtId="2" fontId="30" fillId="0" borderId="0" xfId="7" applyNumberFormat="1" applyFont="1" applyFill="1" applyBorder="1" applyAlignment="1" applyProtection="1">
      <alignment horizontal="right" vertical="center" wrapText="1"/>
      <protection hidden="1"/>
    </xf>
    <xf numFmtId="0" fontId="30" fillId="0" borderId="0" xfId="36" applyFont="1" applyFill="1" applyBorder="1" applyAlignment="1" applyProtection="1">
      <alignment horizontal="right" vertical="center" wrapText="1"/>
      <protection hidden="1"/>
    </xf>
    <xf numFmtId="0" fontId="30" fillId="0" borderId="0" xfId="36" applyNumberFormat="1" applyFont="1" applyFill="1" applyBorder="1" applyAlignment="1" applyProtection="1">
      <alignment horizontal="center" vertical="center"/>
      <protection hidden="1"/>
    </xf>
    <xf numFmtId="0" fontId="30" fillId="0" borderId="0" xfId="36" applyNumberFormat="1" applyFont="1" applyFill="1" applyBorder="1" applyAlignment="1" applyProtection="1">
      <alignment horizontal="right" vertical="center"/>
      <protection hidden="1"/>
    </xf>
    <xf numFmtId="0" fontId="16" fillId="0" borderId="13" xfId="31" applyFont="1" applyBorder="1" applyAlignment="1" applyProtection="1">
      <alignment horizontal="justify" vertical="top" wrapText="1"/>
      <protection hidden="1"/>
    </xf>
    <xf numFmtId="4" fontId="15" fillId="0" borderId="10" xfId="31" applyNumberFormat="1" applyFont="1" applyFill="1" applyBorder="1" applyAlignment="1" applyProtection="1">
      <alignment horizontal="right" vertical="center"/>
      <protection hidden="1"/>
    </xf>
    <xf numFmtId="4" fontId="15" fillId="0" borderId="12" xfId="7" applyNumberFormat="1" applyFont="1" applyBorder="1" applyAlignment="1" applyProtection="1">
      <alignment horizontal="right" vertical="center" wrapText="1"/>
      <protection hidden="1"/>
    </xf>
    <xf numFmtId="0" fontId="1" fillId="0" borderId="5" xfId="35" applyFill="1" applyBorder="1" applyProtection="1">
      <protection hidden="1"/>
    </xf>
    <xf numFmtId="0" fontId="1" fillId="0" borderId="0" xfId="35" applyFill="1" applyBorder="1" applyProtection="1">
      <protection hidden="1"/>
    </xf>
    <xf numFmtId="0" fontId="1" fillId="0" borderId="6" xfId="35" applyFill="1" applyBorder="1" applyProtection="1">
      <protection hidden="1"/>
    </xf>
    <xf numFmtId="0" fontId="18" fillId="0" borderId="5" xfId="35" applyFont="1" applyBorder="1" applyProtection="1">
      <protection hidden="1"/>
    </xf>
    <xf numFmtId="0" fontId="18" fillId="0" borderId="6" xfId="35" applyFont="1" applyBorder="1" applyProtection="1">
      <protection hidden="1"/>
    </xf>
    <xf numFmtId="1" fontId="16" fillId="0" borderId="7" xfId="35" applyNumberFormat="1" applyFont="1" applyBorder="1" applyAlignment="1" applyProtection="1">
      <alignment horizontal="left" vertical="center" wrapText="1" indent="3"/>
      <protection hidden="1"/>
    </xf>
    <xf numFmtId="0" fontId="16" fillId="0" borderId="4" xfId="35" applyFont="1" applyFill="1" applyBorder="1" applyAlignment="1" applyProtection="1">
      <alignment horizontal="justify" vertical="center" wrapText="1"/>
      <protection hidden="1"/>
    </xf>
    <xf numFmtId="4" fontId="16" fillId="0" borderId="8" xfId="35" applyNumberFormat="1" applyFont="1" applyFill="1" applyBorder="1" applyAlignment="1" applyProtection="1">
      <alignment horizontal="justify" vertical="center" wrapText="1"/>
      <protection hidden="1"/>
    </xf>
    <xf numFmtId="0" fontId="1" fillId="0" borderId="0" xfId="35" applyBorder="1" applyProtection="1">
      <protection hidden="1"/>
    </xf>
    <xf numFmtId="0" fontId="35" fillId="0" borderId="0" xfId="31" applyFont="1" applyBorder="1" applyAlignment="1" applyProtection="1">
      <alignment vertical="top"/>
      <protection hidden="1"/>
    </xf>
    <xf numFmtId="0" fontId="41" fillId="0" borderId="0" xfId="31" applyFont="1" applyBorder="1" applyAlignment="1" applyProtection="1">
      <alignment vertical="top"/>
      <protection hidden="1"/>
    </xf>
    <xf numFmtId="2" fontId="41" fillId="0" borderId="0" xfId="31" applyNumberFormat="1" applyFont="1" applyBorder="1" applyAlignment="1" applyProtection="1">
      <alignment vertical="top"/>
      <protection hidden="1"/>
    </xf>
    <xf numFmtId="165" fontId="35" fillId="0" borderId="0" xfId="31" applyNumberFormat="1" applyFont="1" applyBorder="1" applyAlignment="1" applyProtection="1">
      <alignment vertical="top"/>
      <protection hidden="1"/>
    </xf>
    <xf numFmtId="0" fontId="35" fillId="0" borderId="0" xfId="31" applyFont="1" applyBorder="1" applyAlignment="1" applyProtection="1">
      <alignment horizontal="right" vertical="top"/>
      <protection hidden="1"/>
    </xf>
    <xf numFmtId="2" fontId="41" fillId="2" borderId="0" xfId="31" applyNumberFormat="1" applyFont="1" applyFill="1" applyBorder="1" applyAlignment="1" applyProtection="1">
      <alignment vertical="top"/>
      <protection hidden="1"/>
    </xf>
    <xf numFmtId="0" fontId="30" fillId="0" borderId="0" xfId="0" applyFont="1" applyBorder="1" applyAlignment="1" applyProtection="1">
      <alignment horizontal="right" vertical="center"/>
      <protection hidden="1"/>
    </xf>
    <xf numFmtId="0" fontId="43" fillId="0" borderId="0" xfId="35" applyFont="1" applyProtection="1">
      <protection hidden="1"/>
    </xf>
    <xf numFmtId="0" fontId="42" fillId="0" borderId="0" xfId="35" applyFont="1" applyProtection="1">
      <protection hidden="1"/>
    </xf>
    <xf numFmtId="0" fontId="42" fillId="0" borderId="0" xfId="35" applyFont="1" applyAlignment="1" applyProtection="1">
      <alignment vertical="center"/>
      <protection hidden="1"/>
    </xf>
    <xf numFmtId="0" fontId="42" fillId="0" borderId="0" xfId="35" applyFont="1" applyBorder="1" applyProtection="1">
      <protection hidden="1"/>
    </xf>
    <xf numFmtId="0" fontId="43" fillId="0" borderId="0" xfId="35" applyFont="1" applyFill="1" applyProtection="1">
      <protection hidden="1"/>
    </xf>
    <xf numFmtId="0" fontId="42" fillId="0" borderId="0" xfId="35" applyFont="1" applyAlignment="1" applyProtection="1">
      <alignment wrapText="1"/>
      <protection hidden="1"/>
    </xf>
    <xf numFmtId="10" fontId="42" fillId="0" borderId="0" xfId="35" applyNumberFormat="1" applyFont="1" applyAlignment="1" applyProtection="1">
      <alignment vertical="center"/>
      <protection hidden="1"/>
    </xf>
    <xf numFmtId="0" fontId="30" fillId="0" borderId="0" xfId="29" applyNumberFormat="1" applyFont="1" applyFill="1" applyBorder="1" applyAlignment="1" applyProtection="1">
      <alignment vertical="center" wrapText="1"/>
      <protection hidden="1"/>
    </xf>
    <xf numFmtId="0" fontId="43" fillId="3" borderId="0" xfId="35" applyFont="1" applyFill="1" applyProtection="1">
      <protection hidden="1"/>
    </xf>
    <xf numFmtId="4" fontId="16" fillId="4" borderId="6" xfId="35" applyNumberFormat="1" applyFont="1" applyFill="1" applyBorder="1" applyAlignment="1" applyProtection="1">
      <alignment horizontal="right" vertical="center" wrapText="1"/>
      <protection hidden="1"/>
    </xf>
    <xf numFmtId="0" fontId="20" fillId="0" borderId="18" xfId="31" applyFont="1" applyBorder="1" applyAlignment="1" applyProtection="1">
      <alignment horizontal="center" vertical="center"/>
      <protection hidden="1"/>
    </xf>
    <xf numFmtId="0" fontId="4" fillId="0" borderId="12" xfId="31" applyFont="1" applyBorder="1" applyAlignment="1" applyProtection="1">
      <alignment vertical="center"/>
      <protection hidden="1"/>
    </xf>
    <xf numFmtId="0" fontId="18" fillId="0" borderId="12" xfId="31" applyFont="1" applyBorder="1" applyAlignment="1" applyProtection="1">
      <alignment vertical="center"/>
      <protection hidden="1"/>
    </xf>
    <xf numFmtId="0" fontId="47" fillId="0" borderId="0" xfId="0" applyFont="1" applyAlignment="1" applyProtection="1">
      <alignment horizontal="center" vertical="center" wrapText="1"/>
      <protection hidden="1"/>
    </xf>
    <xf numFmtId="0" fontId="0" fillId="0" borderId="0" xfId="0" applyBorder="1" applyProtection="1">
      <protection hidden="1"/>
    </xf>
    <xf numFmtId="0" fontId="0" fillId="0" borderId="0" xfId="0" applyBorder="1" applyAlignment="1" applyProtection="1">
      <alignment vertical="top"/>
      <protection hidden="1"/>
    </xf>
    <xf numFmtId="0" fontId="5" fillId="0" borderId="0" xfId="0" applyFont="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Alignment="1" applyProtection="1">
      <alignment vertical="center"/>
      <protection hidden="1"/>
    </xf>
    <xf numFmtId="0" fontId="19" fillId="0" borderId="0" xfId="0" applyFont="1" applyBorder="1" applyProtection="1">
      <protection hidden="1"/>
    </xf>
    <xf numFmtId="0" fontId="15" fillId="0" borderId="0" xfId="0" applyFont="1" applyBorder="1" applyAlignment="1" applyProtection="1">
      <alignment horizontal="center" vertical="top"/>
      <protection hidden="1"/>
    </xf>
    <xf numFmtId="0" fontId="5" fillId="0" borderId="0" xfId="0" applyFont="1" applyAlignment="1" applyProtection="1">
      <alignment horizontal="justify" vertical="center"/>
      <protection hidden="1"/>
    </xf>
    <xf numFmtId="0" fontId="19" fillId="0" borderId="0" xfId="0" applyFont="1" applyBorder="1" applyAlignment="1" applyProtection="1">
      <alignment vertical="top" wrapText="1"/>
      <protection hidden="1"/>
    </xf>
    <xf numFmtId="164" fontId="6" fillId="0" borderId="0" xfId="0" quotePrefix="1" applyNumberFormat="1" applyFont="1" applyBorder="1" applyAlignment="1" applyProtection="1">
      <alignment horizontal="left" vertical="top" wrapText="1" indent="1"/>
      <protection hidden="1"/>
    </xf>
    <xf numFmtId="0" fontId="5" fillId="0" borderId="0" xfId="0" applyFont="1" applyAlignment="1" applyProtection="1">
      <alignment horizontal="justify" vertical="top"/>
      <protection hidden="1"/>
    </xf>
    <xf numFmtId="164" fontId="6" fillId="0" borderId="0" xfId="0" quotePrefix="1" applyNumberFormat="1" applyFont="1" applyBorder="1" applyAlignment="1" applyProtection="1">
      <alignment horizontal="left" vertical="top" wrapText="1"/>
      <protection hidden="1"/>
    </xf>
    <xf numFmtId="0" fontId="20" fillId="0" borderId="0" xfId="0" applyFont="1" applyAlignment="1" applyProtection="1">
      <alignment horizontal="justify" vertical="center"/>
      <protection hidden="1"/>
    </xf>
    <xf numFmtId="0" fontId="5" fillId="0" borderId="0" xfId="0" applyFont="1" applyBorder="1" applyAlignment="1" applyProtection="1">
      <alignment horizontal="right" vertical="top" wrapText="1"/>
      <protection hidden="1"/>
    </xf>
    <xf numFmtId="0" fontId="5" fillId="0" borderId="0" xfId="0" applyFont="1" applyBorder="1" applyAlignment="1" applyProtection="1">
      <alignment horizontal="center" vertical="top" wrapText="1"/>
      <protection hidden="1"/>
    </xf>
    <xf numFmtId="0" fontId="16" fillId="0" borderId="0" xfId="0" applyFont="1" applyBorder="1" applyAlignment="1" applyProtection="1">
      <alignment vertical="top"/>
      <protection hidden="1"/>
    </xf>
    <xf numFmtId="0" fontId="5" fillId="0" borderId="0" xfId="0" applyFont="1" applyAlignment="1" applyProtection="1">
      <alignment horizontal="justify"/>
      <protection hidden="1"/>
    </xf>
    <xf numFmtId="0" fontId="5" fillId="0" borderId="0" xfId="0" applyFont="1" applyBorder="1" applyProtection="1">
      <protection hidden="1"/>
    </xf>
    <xf numFmtId="0" fontId="20" fillId="0" borderId="0" xfId="0" applyFont="1" applyBorder="1" applyAlignment="1" applyProtection="1">
      <alignment horizontal="center" vertical="top"/>
      <protection hidden="1"/>
    </xf>
    <xf numFmtId="1" fontId="16" fillId="0" borderId="12" xfId="31" applyNumberFormat="1" applyFont="1" applyBorder="1" applyAlignment="1" applyProtection="1">
      <alignment horizontal="right" vertical="center" wrapText="1"/>
      <protection hidden="1"/>
    </xf>
    <xf numFmtId="0" fontId="15" fillId="0" borderId="0" xfId="0" applyFont="1" applyFill="1" applyBorder="1" applyAlignment="1" applyProtection="1">
      <alignment horizontal="left" vertical="center"/>
      <protection hidden="1"/>
    </xf>
    <xf numFmtId="0" fontId="16" fillId="0" borderId="11" xfId="31" applyFont="1" applyBorder="1" applyAlignment="1" applyProtection="1">
      <alignment horizontal="justify" vertical="center" wrapText="1"/>
      <protection hidden="1"/>
    </xf>
    <xf numFmtId="0" fontId="15" fillId="0" borderId="0" xfId="0" applyNumberFormat="1" applyFont="1" applyFill="1" applyBorder="1" applyAlignment="1" applyProtection="1">
      <alignment horizontal="center" vertical="center" wrapText="1"/>
      <protection hidden="1"/>
    </xf>
    <xf numFmtId="0" fontId="50" fillId="0" borderId="0" xfId="37" applyFont="1" applyAlignment="1" applyProtection="1">
      <alignment horizontal="center"/>
      <protection hidden="1"/>
    </xf>
    <xf numFmtId="0" fontId="50" fillId="0" borderId="0" xfId="37" applyFont="1" applyProtection="1">
      <protection hidden="1"/>
    </xf>
    <xf numFmtId="0" fontId="50" fillId="0" borderId="0" xfId="27" applyFont="1" applyFill="1" applyBorder="1" applyAlignment="1" applyProtection="1">
      <alignment horizontal="left" vertical="center"/>
      <protection hidden="1"/>
    </xf>
    <xf numFmtId="0" fontId="50" fillId="0" borderId="0" xfId="27" applyFont="1" applyProtection="1">
      <protection hidden="1"/>
    </xf>
    <xf numFmtId="0" fontId="50" fillId="0" borderId="0" xfId="27" applyFont="1" applyFill="1" applyBorder="1" applyAlignment="1" applyProtection="1">
      <alignment vertical="center"/>
      <protection hidden="1"/>
    </xf>
    <xf numFmtId="0" fontId="50" fillId="0" borderId="0" xfId="27" applyFont="1" applyFill="1" applyBorder="1" applyAlignment="1" applyProtection="1">
      <alignment horizontal="center" vertical="center"/>
      <protection hidden="1"/>
    </xf>
    <xf numFmtId="0" fontId="50" fillId="0" borderId="0" xfId="27" applyFont="1" applyAlignment="1" applyProtection="1">
      <alignment horizontal="left"/>
      <protection hidden="1"/>
    </xf>
    <xf numFmtId="0" fontId="50" fillId="0" borderId="0" xfId="27" applyFont="1" applyAlignment="1" applyProtection="1">
      <alignment horizontal="center"/>
      <protection hidden="1"/>
    </xf>
    <xf numFmtId="1" fontId="16" fillId="4" borderId="10" xfId="26" applyNumberFormat="1" applyFont="1" applyFill="1" applyBorder="1" applyAlignment="1" applyProtection="1">
      <alignment horizontal="center" vertical="center"/>
      <protection locked="0"/>
    </xf>
    <xf numFmtId="176" fontId="16" fillId="4" borderId="10" xfId="26" applyNumberFormat="1" applyFont="1" applyFill="1" applyBorder="1" applyAlignment="1" applyProtection="1">
      <alignment horizontal="center" vertical="center"/>
      <protection locked="0"/>
    </xf>
    <xf numFmtId="0" fontId="27" fillId="0" borderId="0" xfId="26" applyFont="1" applyAlignment="1" applyProtection="1">
      <alignment horizontal="center" vertical="center"/>
      <protection hidden="1"/>
    </xf>
    <xf numFmtId="0" fontId="51" fillId="0" borderId="0" xfId="26" applyFont="1" applyAlignment="1" applyProtection="1">
      <alignment vertical="center"/>
      <protection hidden="1"/>
    </xf>
    <xf numFmtId="0" fontId="31" fillId="0" borderId="0" xfId="26" applyFont="1" applyProtection="1">
      <protection hidden="1"/>
    </xf>
    <xf numFmtId="0" fontId="31" fillId="0" borderId="0" xfId="26" applyFont="1" applyAlignment="1" applyProtection="1">
      <alignment horizontal="center"/>
      <protection hidden="1"/>
    </xf>
    <xf numFmtId="2" fontId="15" fillId="0" borderId="0" xfId="0" applyNumberFormat="1" applyFont="1" applyFill="1" applyBorder="1" applyAlignment="1" applyProtection="1">
      <alignment horizontal="center" vertical="center"/>
      <protection hidden="1"/>
    </xf>
    <xf numFmtId="0" fontId="30" fillId="0" borderId="0" xfId="0" applyNumberFormat="1" applyFont="1" applyFill="1" applyBorder="1" applyAlignment="1" applyProtection="1">
      <alignment horizontal="center" vertical="top"/>
      <protection hidden="1"/>
    </xf>
    <xf numFmtId="0" fontId="30" fillId="0" borderId="0" xfId="0" applyNumberFormat="1" applyFont="1" applyFill="1" applyBorder="1" applyAlignment="1" applyProtection="1">
      <alignment horizontal="justify" vertical="top"/>
      <protection hidden="1"/>
    </xf>
    <xf numFmtId="10" fontId="15" fillId="4" borderId="12" xfId="31" applyNumberFormat="1" applyFont="1" applyFill="1" applyBorder="1" applyAlignment="1" applyProtection="1">
      <alignment horizontal="right" vertical="center" wrapText="1"/>
      <protection locked="0"/>
    </xf>
    <xf numFmtId="0" fontId="15" fillId="0" borderId="4" xfId="23" applyFont="1" applyBorder="1" applyAlignment="1" applyProtection="1">
      <alignment vertical="center"/>
    </xf>
    <xf numFmtId="0" fontId="16" fillId="0" borderId="4" xfId="23" applyFont="1" applyBorder="1" applyAlignment="1" applyProtection="1">
      <alignment vertical="center"/>
    </xf>
    <xf numFmtId="0" fontId="15" fillId="0" borderId="4" xfId="23" applyFont="1" applyBorder="1" applyAlignment="1" applyProtection="1">
      <alignment horizontal="right" vertical="center"/>
    </xf>
    <xf numFmtId="0" fontId="16" fillId="0" borderId="0" xfId="23" applyFont="1" applyAlignment="1" applyProtection="1">
      <alignment vertical="center"/>
    </xf>
    <xf numFmtId="0" fontId="16" fillId="0" borderId="0" xfId="23" applyFont="1" applyProtection="1"/>
    <xf numFmtId="0" fontId="16" fillId="0" borderId="0" xfId="23" applyFont="1" applyBorder="1" applyProtection="1"/>
    <xf numFmtId="0" fontId="30" fillId="0" borderId="0" xfId="23" applyFont="1" applyBorder="1" applyProtection="1"/>
    <xf numFmtId="0" fontId="30" fillId="0" borderId="0" xfId="23" applyFont="1" applyBorder="1" applyAlignment="1" applyProtection="1">
      <alignment horizontal="center" vertical="center"/>
    </xf>
    <xf numFmtId="0" fontId="49" fillId="0" borderId="0" xfId="23" applyFont="1" applyProtection="1"/>
    <xf numFmtId="0" fontId="49" fillId="0" borderId="0" xfId="23" applyFont="1" applyAlignment="1" applyProtection="1">
      <alignment vertical="center"/>
    </xf>
    <xf numFmtId="0" fontId="49" fillId="0" borderId="0" xfId="23" applyFont="1" applyBorder="1" applyProtection="1"/>
    <xf numFmtId="0" fontId="15" fillId="0" borderId="0" xfId="23" applyFont="1" applyAlignment="1" applyProtection="1">
      <alignment horizontal="center" vertical="center"/>
    </xf>
    <xf numFmtId="0" fontId="49" fillId="0" borderId="0" xfId="23" applyFont="1" applyAlignment="1" applyProtection="1">
      <alignment horizontal="left" vertical="center"/>
    </xf>
    <xf numFmtId="176" fontId="49" fillId="0" borderId="0" xfId="23" applyNumberFormat="1" applyFont="1" applyFill="1" applyAlignment="1" applyProtection="1">
      <alignment horizontal="left" vertical="center"/>
    </xf>
    <xf numFmtId="0" fontId="30" fillId="0" borderId="0" xfId="23" applyFont="1" applyBorder="1" applyAlignment="1" applyProtection="1">
      <alignment horizontal="center"/>
    </xf>
    <xf numFmtId="0" fontId="49" fillId="0" borderId="0" xfId="25" applyNumberFormat="1" applyFont="1" applyFill="1" applyBorder="1" applyAlignment="1" applyProtection="1">
      <alignment horizontal="left" vertical="center"/>
    </xf>
    <xf numFmtId="0" fontId="15" fillId="0" borderId="0" xfId="25" applyNumberFormat="1" applyFont="1" applyFill="1" applyBorder="1" applyAlignment="1" applyProtection="1">
      <alignment horizontal="left" vertical="center"/>
    </xf>
    <xf numFmtId="0" fontId="16" fillId="0" borderId="0" xfId="23" applyFont="1" applyAlignment="1" applyProtection="1">
      <alignment horizontal="justify" vertical="center"/>
    </xf>
    <xf numFmtId="0" fontId="49" fillId="0" borderId="0" xfId="33" applyFont="1" applyBorder="1" applyAlignment="1" applyProtection="1">
      <alignment horizontal="left" vertical="center"/>
    </xf>
    <xf numFmtId="0" fontId="49" fillId="0" borderId="0" xfId="23" applyFont="1" applyAlignment="1" applyProtection="1">
      <alignment horizontal="justify" vertical="center"/>
    </xf>
    <xf numFmtId="0" fontId="49" fillId="0" borderId="0" xfId="23" applyFont="1" applyAlignment="1" applyProtection="1">
      <alignment vertical="top"/>
    </xf>
    <xf numFmtId="164" fontId="49" fillId="0" borderId="0" xfId="23" applyNumberFormat="1" applyFont="1" applyAlignment="1" applyProtection="1">
      <alignment horizontal="center" vertical="top"/>
    </xf>
    <xf numFmtId="4" fontId="15" fillId="0" borderId="0" xfId="23" applyNumberFormat="1" applyFont="1" applyBorder="1" applyAlignment="1" applyProtection="1">
      <alignment vertical="center"/>
    </xf>
    <xf numFmtId="0" fontId="15" fillId="0" borderId="0" xfId="23" applyFont="1" applyBorder="1" applyAlignment="1" applyProtection="1">
      <alignment horizontal="justify" vertical="center"/>
    </xf>
    <xf numFmtId="164" fontId="49" fillId="0" borderId="0" xfId="23" applyNumberFormat="1" applyFont="1" applyAlignment="1" applyProtection="1">
      <alignment horizontal="center" vertical="center"/>
    </xf>
    <xf numFmtId="0" fontId="16" fillId="0" borderId="0" xfId="23" applyFont="1" applyBorder="1" applyAlignment="1" applyProtection="1">
      <alignment vertical="center"/>
    </xf>
    <xf numFmtId="0" fontId="30" fillId="0" borderId="0" xfId="23" applyFont="1" applyBorder="1" applyAlignment="1" applyProtection="1">
      <alignment vertical="center"/>
    </xf>
    <xf numFmtId="0" fontId="49" fillId="0" borderId="0" xfId="23" applyFont="1" applyAlignment="1" applyProtection="1">
      <alignment horizontal="center" vertical="top"/>
    </xf>
    <xf numFmtId="0" fontId="49" fillId="0" borderId="0" xfId="0" applyFont="1" applyAlignment="1" applyProtection="1">
      <alignment vertical="center"/>
    </xf>
    <xf numFmtId="0" fontId="49" fillId="0" borderId="0" xfId="0" applyFont="1" applyBorder="1" applyAlignment="1" applyProtection="1">
      <alignment horizontal="center" vertical="center" wrapText="1"/>
    </xf>
    <xf numFmtId="0" fontId="49" fillId="0" borderId="0" xfId="0" applyFont="1" applyProtection="1"/>
    <xf numFmtId="0" fontId="49" fillId="0" borderId="0" xfId="0" applyFont="1" applyAlignment="1" applyProtection="1">
      <alignment horizontal="justify" vertical="center"/>
    </xf>
    <xf numFmtId="164" fontId="49" fillId="0" borderId="0" xfId="0" applyNumberFormat="1" applyFont="1" applyAlignment="1" applyProtection="1">
      <alignment horizontal="center" vertical="center"/>
    </xf>
    <xf numFmtId="0" fontId="49" fillId="0" borderId="0" xfId="0" applyFont="1" applyAlignment="1" applyProtection="1">
      <alignment horizontal="right" vertical="center"/>
    </xf>
    <xf numFmtId="176" fontId="15" fillId="0" borderId="0" xfId="23" applyNumberFormat="1" applyFont="1" applyAlignment="1" applyProtection="1">
      <alignment vertical="center"/>
    </xf>
    <xf numFmtId="0" fontId="15" fillId="0" borderId="0" xfId="23" applyFont="1" applyAlignment="1" applyProtection="1">
      <alignment horizontal="right" vertical="center"/>
    </xf>
    <xf numFmtId="0" fontId="16" fillId="0" borderId="0" xfId="23" applyFont="1" applyAlignment="1" applyProtection="1">
      <alignment horizontal="left" vertical="center"/>
    </xf>
    <xf numFmtId="0" fontId="15" fillId="0" borderId="0" xfId="23" applyFont="1" applyAlignment="1" applyProtection="1">
      <alignment horizontal="left" vertical="center" indent="2"/>
    </xf>
    <xf numFmtId="0" fontId="15" fillId="0" borderId="0" xfId="23" applyFont="1" applyAlignment="1" applyProtection="1">
      <alignment horizontal="left" vertical="center" indent="1"/>
    </xf>
    <xf numFmtId="0" fontId="16" fillId="0" borderId="0" xfId="23" applyFont="1" applyAlignment="1" applyProtection="1">
      <alignment horizontal="left" vertical="center" indent="1"/>
    </xf>
    <xf numFmtId="0" fontId="49" fillId="0" borderId="0" xfId="0" applyFont="1" applyAlignment="1" applyProtection="1">
      <alignment horizontal="left" vertical="center" wrapText="1" indent="2"/>
    </xf>
    <xf numFmtId="0" fontId="49" fillId="0" borderId="0" xfId="0" applyFont="1" applyAlignment="1" applyProtection="1">
      <alignment vertical="center" wrapText="1"/>
    </xf>
    <xf numFmtId="176" fontId="15" fillId="0" borderId="0" xfId="0" applyNumberFormat="1" applyFont="1" applyAlignment="1" applyProtection="1">
      <alignment horizontal="left" vertical="center" indent="1"/>
    </xf>
    <xf numFmtId="0" fontId="16" fillId="0" borderId="0" xfId="0" applyFont="1" applyAlignment="1" applyProtection="1">
      <alignment vertical="center"/>
    </xf>
    <xf numFmtId="0" fontId="16" fillId="0" borderId="0" xfId="0" applyFont="1" applyAlignment="1" applyProtection="1">
      <alignment horizontal="right" vertical="center"/>
    </xf>
    <xf numFmtId="0" fontId="49" fillId="0" borderId="0" xfId="23" applyFont="1" applyBorder="1" applyAlignment="1" applyProtection="1">
      <alignment vertical="center"/>
    </xf>
    <xf numFmtId="0" fontId="16" fillId="0" borderId="0" xfId="0" applyFont="1" applyFill="1" applyAlignment="1" applyProtection="1">
      <alignment vertical="center"/>
    </xf>
    <xf numFmtId="0" fontId="49" fillId="0" borderId="0" xfId="0" applyFont="1" applyFill="1" applyAlignment="1" applyProtection="1">
      <alignment horizontal="left" vertical="center" indent="2"/>
    </xf>
    <xf numFmtId="0" fontId="15" fillId="0" borderId="0" xfId="0" applyFont="1" applyFill="1" applyAlignment="1" applyProtection="1">
      <alignment horizontal="left" vertical="center"/>
    </xf>
    <xf numFmtId="176" fontId="15" fillId="0" borderId="0" xfId="0" applyNumberFormat="1" applyFont="1" applyFill="1" applyAlignment="1" applyProtection="1">
      <alignment horizontal="left" vertical="center" indent="1"/>
    </xf>
    <xf numFmtId="0" fontId="16" fillId="0" borderId="0" xfId="0" applyFont="1" applyFill="1" applyAlignment="1" applyProtection="1">
      <alignment horizontal="right" vertical="center"/>
    </xf>
    <xf numFmtId="0" fontId="0" fillId="0" borderId="0" xfId="0" applyAlignment="1">
      <alignment wrapText="1"/>
    </xf>
    <xf numFmtId="2" fontId="16" fillId="0" borderId="12" xfId="31" applyNumberFormat="1" applyFont="1" applyFill="1" applyBorder="1" applyAlignment="1" applyProtection="1">
      <alignment horizontal="right" vertical="center" wrapText="1"/>
      <protection hidden="1"/>
    </xf>
    <xf numFmtId="0" fontId="54" fillId="0" borderId="0" xfId="30" applyNumberFormat="1" applyFont="1" applyFill="1" applyBorder="1" applyAlignment="1" applyProtection="1">
      <alignment horizontal="center" vertical="center"/>
      <protection hidden="1"/>
    </xf>
    <xf numFmtId="0" fontId="55" fillId="0" borderId="0" xfId="30" applyNumberFormat="1" applyFont="1" applyFill="1" applyBorder="1" applyAlignment="1" applyProtection="1">
      <alignment horizontal="center" vertical="center"/>
      <protection hidden="1"/>
    </xf>
    <xf numFmtId="0" fontId="55" fillId="0" borderId="0" xfId="30" applyNumberFormat="1" applyFont="1" applyFill="1" applyBorder="1" applyAlignment="1" applyProtection="1">
      <alignment horizontal="center" vertical="top"/>
      <protection hidden="1"/>
    </xf>
    <xf numFmtId="0" fontId="4" fillId="0" borderId="0" xfId="30" applyNumberFormat="1" applyFont="1" applyFill="1" applyBorder="1" applyAlignment="1" applyProtection="1">
      <alignment horizontal="center" vertical="top"/>
      <protection hidden="1"/>
    </xf>
    <xf numFmtId="0" fontId="56" fillId="0" borderId="0" xfId="30" applyNumberFormat="1" applyFont="1" applyFill="1" applyBorder="1" applyAlignment="1" applyProtection="1">
      <alignment vertical="center"/>
      <protection hidden="1"/>
    </xf>
    <xf numFmtId="0" fontId="57" fillId="0" borderId="0" xfId="30" applyNumberFormat="1" applyFont="1" applyFill="1" applyBorder="1" applyAlignment="1" applyProtection="1">
      <alignment vertical="center"/>
      <protection hidden="1"/>
    </xf>
    <xf numFmtId="0" fontId="57" fillId="0" borderId="0" xfId="30" applyNumberFormat="1" applyFont="1" applyFill="1" applyBorder="1" applyAlignment="1" applyProtection="1">
      <alignment vertical="top"/>
      <protection hidden="1"/>
    </xf>
    <xf numFmtId="0" fontId="34" fillId="0" borderId="0" xfId="30" applyNumberFormat="1" applyFont="1" applyFill="1" applyBorder="1" applyAlignment="1" applyProtection="1">
      <alignment vertical="top"/>
      <protection hidden="1"/>
    </xf>
    <xf numFmtId="0" fontId="15" fillId="0" borderId="0" xfId="0" applyFont="1" applyFill="1" applyAlignment="1" applyProtection="1">
      <alignment horizontal="center" vertical="center"/>
      <protection hidden="1"/>
    </xf>
    <xf numFmtId="0" fontId="16" fillId="0" borderId="0" xfId="30" applyFont="1" applyAlignment="1" applyProtection="1">
      <alignment vertical="top"/>
      <protection hidden="1"/>
    </xf>
    <xf numFmtId="0" fontId="16" fillId="0" borderId="0" xfId="30" applyFont="1" applyAlignment="1" applyProtection="1">
      <alignment vertical="center"/>
      <protection hidden="1"/>
    </xf>
    <xf numFmtId="0" fontId="16" fillId="0" borderId="0" xfId="30" applyFont="1" applyAlignment="1" applyProtection="1">
      <alignment vertical="center" wrapText="1"/>
      <protection hidden="1"/>
    </xf>
    <xf numFmtId="0" fontId="57" fillId="0" borderId="0" xfId="30" applyNumberFormat="1" applyFont="1" applyFill="1" applyBorder="1" applyAlignment="1" applyProtection="1">
      <alignment vertical="top" wrapText="1"/>
      <protection hidden="1"/>
    </xf>
    <xf numFmtId="0" fontId="16" fillId="0" borderId="0" xfId="30" applyNumberFormat="1" applyFont="1" applyFill="1" applyBorder="1" applyAlignment="1" applyProtection="1">
      <alignment vertical="center"/>
      <protection hidden="1"/>
    </xf>
    <xf numFmtId="0" fontId="16" fillId="0" borderId="12" xfId="30" applyFont="1" applyBorder="1" applyAlignment="1" applyProtection="1">
      <alignment horizontal="center" vertical="top"/>
      <protection hidden="1"/>
    </xf>
    <xf numFmtId="4" fontId="16" fillId="4" borderId="12" xfId="30" applyNumberFormat="1" applyFont="1" applyFill="1" applyBorder="1" applyAlignment="1" applyProtection="1">
      <alignment horizontal="right" vertical="center"/>
      <protection locked="0"/>
    </xf>
    <xf numFmtId="2" fontId="57" fillId="0" borderId="0" xfId="30" applyNumberFormat="1" applyFont="1" applyFill="1" applyBorder="1" applyAlignment="1" applyProtection="1">
      <alignment vertical="center"/>
      <protection hidden="1"/>
    </xf>
    <xf numFmtId="179" fontId="56" fillId="0" borderId="0" xfId="30" applyNumberFormat="1" applyFont="1" applyFill="1" applyBorder="1" applyAlignment="1" applyProtection="1">
      <alignment vertical="center"/>
      <protection hidden="1"/>
    </xf>
    <xf numFmtId="10" fontId="16" fillId="4" borderId="12" xfId="30" applyNumberFormat="1" applyFont="1" applyFill="1" applyBorder="1" applyAlignment="1" applyProtection="1">
      <alignment horizontal="right" vertical="center"/>
      <protection locked="0"/>
    </xf>
    <xf numFmtId="10" fontId="57" fillId="0" borderId="0" xfId="30" applyNumberFormat="1" applyFont="1" applyFill="1" applyBorder="1" applyAlignment="1" applyProtection="1">
      <alignment vertical="top"/>
      <protection hidden="1"/>
    </xf>
    <xf numFmtId="0" fontId="53" fillId="0" borderId="0" xfId="30" applyNumberFormat="1" applyFont="1" applyFill="1" applyBorder="1" applyAlignment="1" applyProtection="1">
      <alignment vertical="top"/>
      <protection hidden="1"/>
    </xf>
    <xf numFmtId="0" fontId="16" fillId="0" borderId="10" xfId="30" applyFont="1" applyBorder="1" applyAlignment="1" applyProtection="1">
      <alignment horizontal="center" vertical="top"/>
      <protection hidden="1"/>
    </xf>
    <xf numFmtId="0" fontId="53" fillId="0" borderId="22" xfId="30" applyNumberFormat="1" applyFont="1" applyFill="1" applyBorder="1" applyAlignment="1" applyProtection="1">
      <alignment horizontal="right" vertical="top"/>
      <protection hidden="1"/>
    </xf>
    <xf numFmtId="0" fontId="56" fillId="0" borderId="0" xfId="30" applyNumberFormat="1" applyFont="1" applyFill="1" applyBorder="1" applyAlignment="1" applyProtection="1">
      <alignment vertical="top"/>
      <protection hidden="1"/>
    </xf>
    <xf numFmtId="0" fontId="15" fillId="0" borderId="11" xfId="30" applyFont="1" applyBorder="1" applyAlignment="1" applyProtection="1">
      <alignment horizontal="center" vertical="center" wrapText="1"/>
      <protection hidden="1"/>
    </xf>
    <xf numFmtId="0" fontId="16" fillId="0" borderId="18" xfId="30" applyNumberFormat="1" applyFont="1" applyFill="1" applyBorder="1" applyAlignment="1" applyProtection="1">
      <alignment horizontal="left" vertical="center" indent="3"/>
      <protection hidden="1"/>
    </xf>
    <xf numFmtId="0" fontId="53" fillId="0" borderId="23" xfId="30" applyNumberFormat="1" applyFont="1" applyFill="1" applyBorder="1" applyAlignment="1" applyProtection="1">
      <alignment vertical="top"/>
      <protection hidden="1"/>
    </xf>
    <xf numFmtId="0" fontId="16" fillId="0" borderId="23" xfId="30" applyFont="1" applyBorder="1" applyAlignment="1" applyProtection="1">
      <alignment horizontal="center" vertical="center"/>
      <protection hidden="1"/>
    </xf>
    <xf numFmtId="0" fontId="16" fillId="0" borderId="19" xfId="30" applyFont="1" applyBorder="1" applyAlignment="1" applyProtection="1">
      <alignment horizontal="right" vertical="center"/>
      <protection hidden="1"/>
    </xf>
    <xf numFmtId="4" fontId="16" fillId="4" borderId="24" xfId="30" applyNumberFormat="1" applyFont="1" applyFill="1" applyBorder="1" applyAlignment="1" applyProtection="1">
      <alignment horizontal="right" vertical="center" wrapText="1"/>
      <protection locked="0"/>
    </xf>
    <xf numFmtId="2" fontId="56" fillId="0" borderId="0" xfId="30" applyNumberFormat="1" applyFont="1" applyFill="1" applyBorder="1" applyAlignment="1" applyProtection="1">
      <alignment vertical="center"/>
      <protection hidden="1"/>
    </xf>
    <xf numFmtId="179" fontId="56" fillId="0" borderId="0" xfId="30" applyNumberFormat="1" applyFont="1" applyFill="1" applyBorder="1" applyAlignment="1" applyProtection="1">
      <alignment vertical="top"/>
      <protection hidden="1"/>
    </xf>
    <xf numFmtId="0" fontId="0" fillId="0" borderId="18" xfId="30" applyNumberFormat="1" applyFont="1" applyFill="1" applyBorder="1" applyAlignment="1" applyProtection="1">
      <alignment horizontal="left" vertical="center" indent="3"/>
      <protection hidden="1"/>
    </xf>
    <xf numFmtId="0" fontId="15" fillId="0" borderId="13"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53" fillId="0" borderId="26" xfId="30" applyNumberFormat="1" applyFont="1" applyFill="1" applyBorder="1" applyAlignment="1" applyProtection="1">
      <alignment vertical="top"/>
      <protection hidden="1"/>
    </xf>
    <xf numFmtId="0" fontId="16" fillId="0" borderId="27" xfId="30" applyFont="1" applyBorder="1" applyAlignment="1" applyProtection="1">
      <alignment horizontal="right" vertical="center"/>
      <protection hidden="1"/>
    </xf>
    <xf numFmtId="4" fontId="16" fillId="4" borderId="28" xfId="30" applyNumberFormat="1" applyFont="1" applyFill="1" applyBorder="1" applyAlignment="1" applyProtection="1">
      <alignment horizontal="right" vertical="center" wrapText="1"/>
      <protection locked="0"/>
    </xf>
    <xf numFmtId="0" fontId="15" fillId="0" borderId="0" xfId="30" applyFont="1" applyAlignment="1" applyProtection="1">
      <alignment horizontal="center" vertical="center" wrapText="1"/>
      <protection hidden="1"/>
    </xf>
    <xf numFmtId="0" fontId="16" fillId="0" borderId="23" xfId="30" applyFont="1" applyBorder="1" applyAlignment="1" applyProtection="1">
      <alignment horizontal="right" vertical="center"/>
      <protection hidden="1"/>
    </xf>
    <xf numFmtId="10" fontId="16" fillId="4" borderId="24" xfId="30" applyNumberFormat="1" applyFont="1" applyFill="1" applyBorder="1" applyAlignment="1" applyProtection="1">
      <alignment horizontal="right" vertical="center" wrapText="1"/>
      <protection locked="0"/>
    </xf>
    <xf numFmtId="10" fontId="56" fillId="0" borderId="0" xfId="30" applyNumberFormat="1" applyFont="1" applyFill="1" applyBorder="1" applyAlignment="1" applyProtection="1">
      <alignment vertical="top"/>
      <protection hidden="1"/>
    </xf>
    <xf numFmtId="0" fontId="16" fillId="0" borderId="26" xfId="30" applyFont="1" applyBorder="1" applyAlignment="1" applyProtection="1">
      <alignment horizontal="right" vertical="center"/>
      <protection hidden="1"/>
    </xf>
    <xf numFmtId="10" fontId="16" fillId="4" borderId="28" xfId="30" applyNumberFormat="1" applyFont="1" applyFill="1" applyBorder="1" applyAlignment="1" applyProtection="1">
      <alignment horizontal="right" vertical="center" wrapText="1"/>
      <protection locked="0"/>
    </xf>
    <xf numFmtId="0" fontId="16" fillId="0" borderId="9" xfId="30" applyFont="1" applyBorder="1" applyAlignment="1" applyProtection="1">
      <alignment vertical="center"/>
      <protection hidden="1"/>
    </xf>
    <xf numFmtId="0" fontId="15" fillId="0" borderId="0" xfId="30" applyFont="1" applyBorder="1" applyAlignment="1" applyProtection="1">
      <alignment horizontal="center" vertical="center" wrapText="1"/>
      <protection hidden="1"/>
    </xf>
    <xf numFmtId="0" fontId="16" fillId="0" borderId="0" xfId="30" applyNumberFormat="1" applyFont="1" applyFill="1" applyBorder="1" applyAlignment="1" applyProtection="1">
      <alignment horizontal="left" vertical="center" indent="6"/>
      <protection hidden="1"/>
    </xf>
    <xf numFmtId="0" fontId="16" fillId="0" borderId="0" xfId="30" applyFont="1" applyBorder="1" applyAlignment="1" applyProtection="1">
      <alignment horizontal="justify" vertical="center"/>
      <protection hidden="1"/>
    </xf>
    <xf numFmtId="0" fontId="16" fillId="0" borderId="0" xfId="30" applyNumberFormat="1" applyFont="1" applyFill="1" applyBorder="1" applyAlignment="1" applyProtection="1">
      <alignment vertical="center" wrapText="1"/>
      <protection hidden="1"/>
    </xf>
    <xf numFmtId="0" fontId="16" fillId="0" borderId="0" xfId="0" applyFont="1" applyAlignment="1" applyProtection="1">
      <alignment vertical="center"/>
      <protection hidden="1"/>
    </xf>
    <xf numFmtId="0" fontId="0" fillId="0" borderId="0" xfId="0" applyProtection="1">
      <protection hidden="1"/>
    </xf>
    <xf numFmtId="0" fontId="16" fillId="0" borderId="0" xfId="0" applyFont="1" applyAlignment="1" applyProtection="1">
      <alignment horizontal="justify" vertical="center"/>
      <protection hidden="1"/>
    </xf>
    <xf numFmtId="0" fontId="56" fillId="0" borderId="0" xfId="0" applyFont="1" applyAlignment="1" applyProtection="1">
      <alignment horizontal="justify" vertical="center"/>
      <protection hidden="1"/>
    </xf>
    <xf numFmtId="0" fontId="16" fillId="0" borderId="0" xfId="24" applyFont="1" applyAlignment="1" applyProtection="1">
      <alignment vertical="center"/>
      <protection hidden="1"/>
    </xf>
    <xf numFmtId="164" fontId="16" fillId="0" borderId="0" xfId="0" applyNumberFormat="1" applyFont="1" applyAlignment="1" applyProtection="1">
      <alignment horizontal="center" vertical="center"/>
      <protection hidden="1"/>
    </xf>
    <xf numFmtId="0" fontId="16" fillId="0" borderId="0" xfId="0" applyFont="1" applyAlignment="1" applyProtection="1">
      <alignment horizontal="right" vertical="center"/>
      <protection hidden="1"/>
    </xf>
    <xf numFmtId="0" fontId="18" fillId="0" borderId="0" xfId="24" applyProtection="1">
      <protection hidden="1"/>
    </xf>
    <xf numFmtId="176" fontId="15" fillId="0" borderId="0" xfId="24" applyNumberFormat="1" applyFont="1" applyAlignment="1" applyProtection="1">
      <alignment vertical="center"/>
      <protection hidden="1"/>
    </xf>
    <xf numFmtId="0" fontId="15" fillId="0" borderId="0" xfId="24" applyFont="1" applyAlignment="1" applyProtection="1">
      <alignment horizontal="right" vertical="center"/>
      <protection hidden="1"/>
    </xf>
    <xf numFmtId="0" fontId="56" fillId="0" borderId="0" xfId="24" applyFont="1" applyAlignment="1" applyProtection="1">
      <alignment horizontal="left" vertical="center"/>
      <protection hidden="1"/>
    </xf>
    <xf numFmtId="0" fontId="15" fillId="0" borderId="0" xfId="24" applyFont="1" applyAlignment="1" applyProtection="1">
      <alignment horizontal="left" vertical="center" indent="2"/>
      <protection hidden="1"/>
    </xf>
    <xf numFmtId="0" fontId="16" fillId="0" borderId="0" xfId="24" applyFont="1" applyAlignment="1" applyProtection="1">
      <alignment horizontal="left" vertical="center" indent="1"/>
      <protection hidden="1"/>
    </xf>
    <xf numFmtId="0" fontId="56" fillId="0" borderId="0" xfId="24" applyFont="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5" fillId="0" borderId="12" xfId="0" applyFont="1" applyBorder="1" applyAlignment="1" applyProtection="1">
      <alignment horizontal="center" vertical="center" wrapText="1"/>
      <protection hidden="1"/>
    </xf>
    <xf numFmtId="0" fontId="15" fillId="0" borderId="12" xfId="0" applyFont="1" applyBorder="1" applyAlignment="1" applyProtection="1">
      <alignment vertical="center" wrapText="1"/>
      <protection hidden="1"/>
    </xf>
    <xf numFmtId="0" fontId="15" fillId="0" borderId="12" xfId="0" quotePrefix="1"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4" borderId="12" xfId="0" applyFill="1" applyBorder="1" applyAlignment="1" applyProtection="1">
      <alignment vertical="center"/>
      <protection locked="0"/>
    </xf>
    <xf numFmtId="2" fontId="0" fillId="4" borderId="12" xfId="0" applyNumberFormat="1" applyFill="1" applyBorder="1" applyAlignment="1" applyProtection="1">
      <alignment vertical="center"/>
      <protection locked="0"/>
    </xf>
    <xf numFmtId="10" fontId="0" fillId="4" borderId="12" xfId="0" applyNumberFormat="1" applyFill="1" applyBorder="1" applyAlignment="1" applyProtection="1">
      <alignment vertical="center"/>
      <protection locked="0"/>
    </xf>
    <xf numFmtId="0" fontId="0" fillId="0" borderId="12" xfId="0"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15" fillId="0" borderId="12" xfId="0" applyFont="1" applyBorder="1" applyAlignment="1" applyProtection="1">
      <alignment vertical="center"/>
      <protection hidden="1"/>
    </xf>
    <xf numFmtId="0" fontId="15" fillId="0" borderId="0" xfId="0" applyFont="1" applyProtection="1">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5" fillId="0" borderId="0" xfId="0" quotePrefix="1" applyFont="1" applyAlignment="1" applyProtection="1">
      <alignment horizontal="center" vertical="center"/>
      <protection hidden="1"/>
    </xf>
    <xf numFmtId="0" fontId="2" fillId="4" borderId="0" xfId="19" applyFill="1" applyAlignment="1" applyProtection="1">
      <alignment horizontal="center" vertical="center" wrapText="1"/>
    </xf>
    <xf numFmtId="0" fontId="0" fillId="0" borderId="0" xfId="31" applyFont="1" applyAlignment="1" applyProtection="1">
      <alignment vertical="center"/>
      <protection hidden="1"/>
    </xf>
    <xf numFmtId="0" fontId="0" fillId="0" borderId="0" xfId="0" applyFont="1" applyBorder="1" applyAlignment="1" applyProtection="1">
      <alignment vertical="center"/>
      <protection hidden="1"/>
    </xf>
    <xf numFmtId="10" fontId="15" fillId="4" borderId="12" xfId="31" applyNumberFormat="1" applyFont="1" applyFill="1" applyBorder="1" applyAlignment="1" applyProtection="1">
      <alignment horizontal="right" vertical="center" wrapText="1"/>
    </xf>
    <xf numFmtId="0" fontId="15" fillId="4" borderId="12" xfId="31" applyFont="1" applyFill="1" applyBorder="1" applyAlignment="1" applyProtection="1">
      <alignment horizontal="right" vertical="center" wrapText="1"/>
    </xf>
    <xf numFmtId="0" fontId="4" fillId="0" borderId="0" xfId="0" applyFont="1" applyBorder="1" applyAlignment="1" applyProtection="1">
      <protection hidden="1"/>
    </xf>
    <xf numFmtId="0" fontId="0" fillId="0" borderId="0" xfId="0" applyFont="1" applyFill="1" applyBorder="1" applyAlignment="1" applyProtection="1">
      <alignment vertical="center"/>
      <protection hidden="1"/>
    </xf>
    <xf numFmtId="0" fontId="30" fillId="0" borderId="0" xfId="0" applyFont="1" applyFill="1" applyBorder="1" applyAlignment="1" applyProtection="1">
      <alignment horizontal="right" vertical="center"/>
      <protection hidden="1"/>
    </xf>
    <xf numFmtId="164" fontId="0" fillId="0" borderId="12" xfId="0" applyNumberFormat="1" applyFont="1" applyBorder="1" applyAlignment="1">
      <alignment horizontal="center" vertical="top"/>
    </xf>
    <xf numFmtId="0" fontId="49" fillId="4" borderId="0" xfId="0" applyFont="1" applyFill="1" applyAlignment="1" applyProtection="1">
      <alignment vertical="center"/>
      <protection locked="0"/>
    </xf>
    <xf numFmtId="0" fontId="30" fillId="0" borderId="0" xfId="0" applyFont="1" applyAlignment="1" applyProtection="1">
      <alignment horizontal="center"/>
      <protection hidden="1"/>
    </xf>
    <xf numFmtId="0" fontId="30" fillId="0" borderId="0" xfId="0" applyFont="1" applyBorder="1" applyProtection="1">
      <protection hidden="1"/>
    </xf>
    <xf numFmtId="0" fontId="15" fillId="0" borderId="0" xfId="0" applyFont="1" applyBorder="1" applyAlignment="1" applyProtection="1">
      <alignment horizontal="left" vertical="center"/>
      <protection hidden="1"/>
    </xf>
    <xf numFmtId="10" fontId="15" fillId="0" borderId="0"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left" vertical="center" wrapText="1"/>
      <protection hidden="1"/>
    </xf>
    <xf numFmtId="0" fontId="30" fillId="0" borderId="0" xfId="0" applyNumberFormat="1" applyFont="1" applyFill="1" applyBorder="1" applyAlignment="1" applyProtection="1">
      <alignment horizontal="center" vertical="center" wrapText="1"/>
      <protection hidden="1"/>
    </xf>
    <xf numFmtId="0" fontId="0" fillId="0" borderId="0" xfId="0" applyNumberFormat="1" applyFont="1" applyFill="1" applyBorder="1" applyAlignment="1" applyProtection="1">
      <alignment horizontal="center" vertical="center"/>
      <protection hidden="1"/>
    </xf>
    <xf numFmtId="0" fontId="0" fillId="0" borderId="12" xfId="0" applyNumberFormat="1" applyFont="1" applyFill="1" applyBorder="1" applyAlignment="1" applyProtection="1">
      <alignment horizontal="center" vertical="center"/>
      <protection hidden="1"/>
    </xf>
    <xf numFmtId="0" fontId="0" fillId="0" borderId="0" xfId="0" applyFont="1" applyProtection="1">
      <protection hidden="1"/>
    </xf>
    <xf numFmtId="164" fontId="0" fillId="0" borderId="12" xfId="0" applyNumberFormat="1" applyFont="1" applyFill="1" applyBorder="1" applyAlignment="1" applyProtection="1">
      <alignment horizontal="center" vertical="top" wrapText="1"/>
      <protection hidden="1"/>
    </xf>
    <xf numFmtId="43" fontId="0" fillId="0" borderId="12" xfId="0" applyNumberFormat="1" applyFont="1" applyFill="1" applyBorder="1" applyAlignment="1" applyProtection="1">
      <alignment vertical="top" wrapText="1"/>
      <protection hidden="1"/>
    </xf>
    <xf numFmtId="2" fontId="0" fillId="0" borderId="12" xfId="0" applyNumberFormat="1" applyFont="1" applyFill="1" applyBorder="1" applyAlignment="1" applyProtection="1">
      <alignment horizontal="right" vertical="center"/>
      <protection hidden="1"/>
    </xf>
    <xf numFmtId="0" fontId="30" fillId="0" borderId="0" xfId="0" applyFont="1" applyAlignment="1" applyProtection="1">
      <alignment horizontal="center" vertical="center"/>
      <protection hidden="1"/>
    </xf>
    <xf numFmtId="0" fontId="30" fillId="0" borderId="0" xfId="0" applyFont="1" applyAlignment="1" applyProtection="1">
      <alignment vertical="center"/>
      <protection hidden="1"/>
    </xf>
    <xf numFmtId="0" fontId="0" fillId="0" borderId="0" xfId="0" applyNumberFormat="1" applyFont="1" applyFill="1" applyBorder="1" applyAlignment="1" applyProtection="1">
      <alignment horizontal="justify" vertical="center"/>
      <protection hidden="1"/>
    </xf>
    <xf numFmtId="14" fontId="0" fillId="0" borderId="0" xfId="0" applyNumberFormat="1" applyFont="1" applyFill="1" applyBorder="1" applyAlignment="1" applyProtection="1">
      <alignment horizontal="left" vertical="center"/>
      <protection hidden="1"/>
    </xf>
    <xf numFmtId="0" fontId="0" fillId="0" borderId="0" xfId="0" applyNumberFormat="1" applyFont="1" applyFill="1" applyBorder="1" applyAlignment="1" applyProtection="1">
      <alignment vertical="center"/>
      <protection hidden="1"/>
    </xf>
    <xf numFmtId="39" fontId="0" fillId="0" borderId="12" xfId="7" applyNumberFormat="1" applyFont="1" applyFill="1" applyBorder="1" applyAlignment="1" applyProtection="1">
      <alignment horizontal="right" vertical="top" wrapText="1"/>
      <protection locked="0" hidden="1"/>
    </xf>
    <xf numFmtId="0" fontId="0" fillId="0" borderId="0" xfId="0" applyNumberFormat="1" applyFont="1" applyFill="1" applyBorder="1" applyAlignment="1" applyProtection="1">
      <alignment horizontal="left" vertical="center"/>
      <protection hidden="1"/>
    </xf>
    <xf numFmtId="0" fontId="0" fillId="0" borderId="0" xfId="32" applyFont="1" applyFill="1" applyBorder="1" applyAlignment="1" applyProtection="1">
      <alignment vertical="center"/>
      <protection hidden="1"/>
    </xf>
    <xf numFmtId="0" fontId="0" fillId="0" borderId="12" xfId="0" applyFont="1" applyBorder="1" applyAlignment="1">
      <alignment horizontal="justify" vertical="top" wrapText="1"/>
    </xf>
    <xf numFmtId="0" fontId="0" fillId="0" borderId="0" xfId="0" applyNumberFormat="1" applyFont="1" applyFill="1" applyBorder="1" applyAlignment="1" applyProtection="1">
      <alignment vertical="top"/>
      <protection hidden="1"/>
    </xf>
    <xf numFmtId="0" fontId="15" fillId="0" borderId="12" xfId="0" applyFont="1" applyBorder="1" applyAlignment="1">
      <alignment horizontal="center" vertical="top" wrapText="1"/>
    </xf>
    <xf numFmtId="0" fontId="0" fillId="0" borderId="12" xfId="0" applyFont="1" applyBorder="1" applyAlignment="1">
      <alignment horizontal="center" vertical="top" wrapText="1"/>
    </xf>
    <xf numFmtId="0" fontId="0" fillId="0" borderId="0" xfId="0" applyFont="1" applyBorder="1" applyProtection="1">
      <protection hidden="1"/>
    </xf>
    <xf numFmtId="0" fontId="0" fillId="0" borderId="0" xfId="0" applyFont="1" applyFill="1" applyBorder="1" applyAlignment="1" applyProtection="1">
      <alignment horizontal="center"/>
      <protection hidden="1"/>
    </xf>
    <xf numFmtId="0" fontId="0" fillId="5" borderId="0" xfId="0" applyFont="1" applyFill="1" applyBorder="1" applyAlignment="1" applyProtection="1">
      <alignment horizontal="left" vertical="center"/>
      <protection hidden="1"/>
    </xf>
    <xf numFmtId="0" fontId="0" fillId="5" borderId="0" xfId="0" applyFont="1" applyFill="1" applyBorder="1" applyProtection="1">
      <protection hidden="1"/>
    </xf>
    <xf numFmtId="0" fontId="0" fillId="0" borderId="0" xfId="0" applyFont="1" applyFill="1" applyBorder="1" applyProtection="1">
      <protection hidden="1"/>
    </xf>
    <xf numFmtId="0" fontId="0" fillId="0" borderId="0" xfId="0" applyFont="1" applyFill="1" applyBorder="1" applyAlignment="1" applyProtection="1">
      <alignment horizontal="center" vertical="center"/>
      <protection hidden="1"/>
    </xf>
    <xf numFmtId="1" fontId="0" fillId="5" borderId="0" xfId="0" applyNumberFormat="1" applyFont="1" applyFill="1" applyBorder="1" applyProtection="1">
      <protection hidden="1"/>
    </xf>
    <xf numFmtId="2" fontId="0" fillId="0" borderId="0" xfId="0" applyNumberFormat="1" applyFont="1" applyBorder="1" applyProtection="1">
      <protection hidden="1"/>
    </xf>
    <xf numFmtId="0" fontId="0" fillId="0" borderId="0" xfId="0" applyFont="1" applyBorder="1" applyAlignment="1" applyProtection="1">
      <alignment horizontal="left" vertical="center"/>
      <protection hidden="1"/>
    </xf>
    <xf numFmtId="10" fontId="0"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10" fontId="0" fillId="0" borderId="0" xfId="0" applyNumberFormat="1" applyFont="1" applyBorder="1" applyAlignment="1" applyProtection="1">
      <alignment horizontal="center" vertical="center"/>
      <protection hidden="1"/>
    </xf>
    <xf numFmtId="1" fontId="0" fillId="0" borderId="0" xfId="0" applyNumberFormat="1" applyFont="1" applyBorder="1" applyAlignment="1" applyProtection="1">
      <alignment vertical="center"/>
      <protection hidden="1"/>
    </xf>
    <xf numFmtId="0" fontId="0" fillId="0" borderId="0" xfId="0" applyFont="1" applyFill="1" applyBorder="1" applyAlignment="1" applyProtection="1">
      <alignment horizontal="left" vertical="center"/>
      <protection hidden="1"/>
    </xf>
    <xf numFmtId="0" fontId="0" fillId="0" borderId="0" xfId="0" applyNumberFormat="1" applyFont="1" applyFill="1" applyBorder="1" applyAlignment="1" applyProtection="1">
      <alignment horizontal="left" vertical="center" indent="1"/>
      <protection hidden="1"/>
    </xf>
    <xf numFmtId="1" fontId="0" fillId="0" borderId="0" xfId="0" applyNumberFormat="1" applyFont="1" applyBorder="1" applyProtection="1">
      <protection hidden="1"/>
    </xf>
    <xf numFmtId="0" fontId="0" fillId="0" borderId="0" xfId="32" applyFont="1" applyBorder="1" applyAlignment="1" applyProtection="1">
      <alignment horizontal="left" vertical="center" indent="1"/>
      <protection hidden="1"/>
    </xf>
    <xf numFmtId="2" fontId="0" fillId="0" borderId="0" xfId="0" applyNumberFormat="1" applyFont="1" applyBorder="1" applyAlignment="1" applyProtection="1">
      <alignment horizontal="center" vertical="center"/>
      <protection hidden="1"/>
    </xf>
    <xf numFmtId="2" fontId="0" fillId="0" borderId="0" xfId="0" applyNumberFormat="1" applyFont="1" applyFill="1" applyBorder="1" applyAlignment="1" applyProtection="1">
      <alignment horizontal="center" vertical="center"/>
      <protection hidden="1"/>
    </xf>
    <xf numFmtId="178" fontId="0" fillId="0" borderId="0" xfId="0" applyNumberFormat="1" applyFont="1" applyFill="1" applyBorder="1" applyAlignment="1" applyProtection="1">
      <alignment horizontal="center"/>
      <protection hidden="1"/>
    </xf>
    <xf numFmtId="15" fontId="0" fillId="0" borderId="0" xfId="0" applyNumberFormat="1" applyFont="1" applyBorder="1" applyProtection="1">
      <protection hidden="1"/>
    </xf>
    <xf numFmtId="0" fontId="0" fillId="0" borderId="3" xfId="0" applyFont="1" applyBorder="1" applyAlignment="1">
      <alignment horizontal="justify" vertical="top" wrapText="1"/>
    </xf>
    <xf numFmtId="0" fontId="0" fillId="0" borderId="12" xfId="0" applyFont="1" applyBorder="1" applyAlignment="1">
      <alignment horizontal="center" vertical="top"/>
    </xf>
    <xf numFmtId="2" fontId="0" fillId="0" borderId="0" xfId="0" applyNumberFormat="1" applyFont="1" applyFill="1" applyBorder="1" applyAlignment="1" applyProtection="1">
      <alignment vertical="center"/>
      <protection hidden="1"/>
    </xf>
    <xf numFmtId="0" fontId="0" fillId="0" borderId="0" xfId="0" applyFont="1" applyBorder="1" applyAlignment="1" applyProtection="1">
      <alignment horizontal="center"/>
      <protection hidden="1"/>
    </xf>
    <xf numFmtId="0" fontId="0" fillId="0" borderId="0" xfId="0" applyFont="1" applyAlignment="1" applyProtection="1">
      <alignment vertical="center"/>
      <protection hidden="1"/>
    </xf>
    <xf numFmtId="0" fontId="0" fillId="0" borderId="0" xfId="0" applyFont="1" applyBorder="1" applyAlignment="1" applyProtection="1">
      <alignment horizontal="right" vertical="center"/>
      <protection hidden="1"/>
    </xf>
    <xf numFmtId="0" fontId="0" fillId="0" borderId="0" xfId="0" applyFont="1" applyFill="1" applyProtection="1">
      <protection hidden="1"/>
    </xf>
    <xf numFmtId="0" fontId="0" fillId="0" borderId="0" xfId="0" applyFont="1" applyFill="1" applyAlignment="1" applyProtection="1">
      <alignment horizontal="left" vertical="center"/>
      <protection hidden="1"/>
    </xf>
    <xf numFmtId="2" fontId="0" fillId="0" borderId="0" xfId="7" applyNumberFormat="1" applyFont="1" applyFill="1" applyBorder="1" applyAlignment="1" applyProtection="1">
      <alignment horizontal="center" vertical="center"/>
      <protection hidden="1"/>
    </xf>
    <xf numFmtId="0" fontId="0" fillId="0" borderId="12" xfId="0" applyFont="1" applyBorder="1" applyAlignment="1">
      <alignment horizontal="center"/>
    </xf>
    <xf numFmtId="0" fontId="0" fillId="0" borderId="4" xfId="0" applyNumberFormat="1" applyFont="1" applyFill="1" applyBorder="1" applyAlignment="1" applyProtection="1">
      <alignment horizontal="center" vertical="center"/>
      <protection hidden="1"/>
    </xf>
    <xf numFmtId="0" fontId="0" fillId="0" borderId="0" xfId="0" applyNumberFormat="1" applyFont="1" applyFill="1" applyBorder="1" applyAlignment="1" applyProtection="1">
      <alignment horizontal="justify" vertical="top"/>
      <protection hidden="1"/>
    </xf>
    <xf numFmtId="176" fontId="0" fillId="0" borderId="0" xfId="0" applyNumberFormat="1" applyFont="1" applyFill="1" applyBorder="1" applyAlignment="1" applyProtection="1">
      <alignment horizontal="justify" vertical="top"/>
      <protection hidden="1"/>
    </xf>
    <xf numFmtId="0" fontId="0" fillId="0" borderId="0" xfId="31" applyNumberFormat="1" applyFont="1" applyFill="1" applyBorder="1" applyAlignment="1" applyProtection="1">
      <alignment horizontal="left" vertical="center" indent="1"/>
      <protection hidden="1"/>
    </xf>
    <xf numFmtId="0" fontId="0" fillId="0" borderId="0" xfId="34" applyFont="1" applyAlignment="1" applyProtection="1">
      <alignment horizontal="left" vertical="center" indent="1"/>
      <protection hidden="1"/>
    </xf>
    <xf numFmtId="0" fontId="0" fillId="0" borderId="0" xfId="31" applyFont="1" applyFill="1" applyAlignment="1" applyProtection="1">
      <alignment vertical="top"/>
      <protection hidden="1"/>
    </xf>
    <xf numFmtId="0" fontId="0" fillId="0" borderId="0" xfId="31" applyFont="1" applyAlignment="1" applyProtection="1">
      <alignment horizontal="left" vertical="center" indent="1"/>
      <protection hidden="1"/>
    </xf>
    <xf numFmtId="0" fontId="0" fillId="0" borderId="13" xfId="31" applyFont="1" applyBorder="1" applyAlignment="1" applyProtection="1">
      <alignment horizontal="center" vertical="center"/>
      <protection hidden="1"/>
    </xf>
    <xf numFmtId="0" fontId="0" fillId="0" borderId="13" xfId="31" applyFont="1" applyBorder="1" applyAlignment="1" applyProtection="1">
      <alignment vertical="center"/>
      <protection hidden="1"/>
    </xf>
    <xf numFmtId="0" fontId="0" fillId="0" borderId="13" xfId="31" applyFont="1" applyBorder="1" applyAlignment="1" applyProtection="1">
      <alignment horizontal="justify" vertical="top" wrapText="1"/>
      <protection hidden="1"/>
    </xf>
    <xf numFmtId="0" fontId="0" fillId="0" borderId="0" xfId="31" applyFont="1" applyBorder="1" applyAlignment="1" applyProtection="1">
      <alignment horizontal="center" vertical="center"/>
      <protection hidden="1"/>
    </xf>
    <xf numFmtId="4" fontId="0" fillId="0" borderId="0" xfId="31" applyNumberFormat="1" applyFont="1" applyAlignment="1" applyProtection="1">
      <alignment vertical="center"/>
      <protection hidden="1"/>
    </xf>
    <xf numFmtId="0" fontId="0" fillId="0" borderId="0" xfId="31" applyFont="1" applyAlignment="1" applyProtection="1">
      <alignment horizontal="right" vertical="center"/>
      <protection hidden="1"/>
    </xf>
    <xf numFmtId="0" fontId="0" fillId="0" borderId="0" xfId="31" applyFont="1" applyAlignment="1" applyProtection="1">
      <alignment horizontal="left" vertical="center"/>
      <protection hidden="1"/>
    </xf>
    <xf numFmtId="0" fontId="0" fillId="0" borderId="0" xfId="31" applyFont="1" applyAlignment="1" applyProtection="1">
      <alignment vertical="top"/>
      <protection hidden="1"/>
    </xf>
    <xf numFmtId="0" fontId="15" fillId="0" borderId="0" xfId="31" applyFont="1" applyAlignment="1" applyProtection="1">
      <alignment horizontal="center" vertical="top"/>
      <protection hidden="1"/>
    </xf>
    <xf numFmtId="3" fontId="15" fillId="0" borderId="13" xfId="31" applyNumberFormat="1" applyFont="1" applyFill="1" applyBorder="1" applyAlignment="1" applyProtection="1">
      <alignment horizontal="justify" vertical="center" wrapText="1"/>
      <protection hidden="1"/>
    </xf>
    <xf numFmtId="4" fontId="0" fillId="0" borderId="0" xfId="31" applyNumberFormat="1" applyFont="1" applyAlignment="1" applyProtection="1">
      <alignment vertical="top"/>
      <protection hidden="1"/>
    </xf>
    <xf numFmtId="0" fontId="0" fillId="0" borderId="0" xfId="31" applyFont="1" applyAlignment="1" applyProtection="1">
      <alignment horizontal="right"/>
      <protection hidden="1"/>
    </xf>
    <xf numFmtId="0" fontId="0" fillId="0" borderId="0" xfId="32" applyFont="1" applyFill="1" applyBorder="1" applyAlignment="1" applyProtection="1">
      <alignment horizontal="justify" vertical="top"/>
      <protection hidden="1"/>
    </xf>
    <xf numFmtId="0" fontId="15" fillId="0" borderId="15" xfId="0" applyNumberFormat="1" applyFont="1" applyFill="1" applyBorder="1" applyAlignment="1" applyProtection="1">
      <alignment horizontal="justify" vertical="top" wrapText="1"/>
    </xf>
    <xf numFmtId="169" fontId="17" fillId="0" borderId="12" xfId="0" applyNumberFormat="1" applyFont="1" applyFill="1" applyBorder="1" applyAlignment="1" applyProtection="1">
      <alignment horizontal="justify" vertical="top" wrapText="1"/>
    </xf>
    <xf numFmtId="0" fontId="0" fillId="0" borderId="0" xfId="0" applyNumberFormat="1" applyFont="1" applyFill="1" applyBorder="1" applyAlignment="1" applyProtection="1">
      <alignment horizontal="center" vertical="top"/>
      <protection hidden="1"/>
    </xf>
    <xf numFmtId="0" fontId="0" fillId="0" borderId="12" xfId="0" applyNumberFormat="1" applyFont="1" applyFill="1" applyBorder="1" applyAlignment="1" applyProtection="1">
      <alignment horizontal="center" vertical="top"/>
      <protection hidden="1"/>
    </xf>
    <xf numFmtId="0" fontId="15" fillId="0" borderId="12" xfId="0" applyNumberFormat="1" applyFont="1" applyFill="1" applyBorder="1" applyAlignment="1" applyProtection="1">
      <alignment horizontal="center" vertical="top"/>
      <protection hidden="1"/>
    </xf>
    <xf numFmtId="0" fontId="0" fillId="0" borderId="4" xfId="0" applyNumberFormat="1" applyFont="1" applyFill="1" applyBorder="1" applyAlignment="1" applyProtection="1">
      <alignment horizontal="justify" vertical="top"/>
      <protection hidden="1"/>
    </xf>
    <xf numFmtId="0" fontId="0" fillId="0" borderId="15" xfId="0" applyNumberFormat="1" applyFont="1" applyFill="1" applyBorder="1" applyAlignment="1" applyProtection="1">
      <alignment horizontal="justify" vertical="top" wrapText="1"/>
      <protection hidden="1"/>
    </xf>
    <xf numFmtId="0" fontId="0" fillId="0" borderId="15" xfId="0" applyFont="1" applyBorder="1" applyAlignment="1">
      <alignment horizontal="justify" vertical="top" wrapText="1"/>
    </xf>
    <xf numFmtId="0" fontId="30" fillId="0" borderId="0" xfId="32" applyFont="1" applyFill="1" applyBorder="1" applyAlignment="1" applyProtection="1">
      <alignment horizontal="justify" vertical="top"/>
      <protection hidden="1"/>
    </xf>
    <xf numFmtId="0" fontId="26" fillId="0" borderId="0" xfId="0" applyNumberFormat="1" applyFont="1" applyFill="1" applyBorder="1" applyAlignment="1" applyProtection="1">
      <alignment horizontal="justify" vertical="top" wrapText="1"/>
      <protection hidden="1"/>
    </xf>
    <xf numFmtId="0" fontId="26" fillId="0" borderId="0" xfId="0" applyNumberFormat="1" applyFont="1" applyFill="1" applyBorder="1" applyAlignment="1" applyProtection="1">
      <alignment horizontal="justify" vertical="top"/>
      <protection hidden="1"/>
    </xf>
    <xf numFmtId="0" fontId="26" fillId="0" borderId="0" xfId="36" applyFont="1" applyFill="1" applyBorder="1" applyAlignment="1" applyProtection="1">
      <alignment horizontal="justify" vertical="top"/>
      <protection hidden="1"/>
    </xf>
    <xf numFmtId="0" fontId="30" fillId="0" borderId="0" xfId="36" applyFont="1" applyFill="1" applyBorder="1" applyAlignment="1" applyProtection="1">
      <alignment horizontal="justify" vertical="top" wrapText="1"/>
      <protection hidden="1"/>
    </xf>
    <xf numFmtId="0" fontId="30" fillId="0" borderId="0" xfId="36" applyNumberFormat="1" applyFont="1" applyFill="1" applyBorder="1" applyAlignment="1" applyProtection="1">
      <alignment horizontal="justify" vertical="top"/>
      <protection hidden="1"/>
    </xf>
    <xf numFmtId="169" fontId="30" fillId="0" borderId="0" xfId="36" quotePrefix="1" applyNumberFormat="1" applyFont="1" applyFill="1" applyBorder="1" applyAlignment="1" applyProtection="1">
      <alignment horizontal="justify" vertical="top" wrapText="1"/>
      <protection hidden="1"/>
    </xf>
    <xf numFmtId="169" fontId="30" fillId="0" borderId="0" xfId="36" applyNumberFormat="1" applyFont="1" applyFill="1" applyBorder="1" applyAlignment="1" applyProtection="1">
      <alignment horizontal="justify" vertical="top" wrapText="1"/>
      <protection hidden="1"/>
    </xf>
    <xf numFmtId="0" fontId="26" fillId="0" borderId="0" xfId="36" applyFont="1" applyFill="1" applyBorder="1" applyAlignment="1" applyProtection="1">
      <alignment horizontal="justify" vertical="top" wrapText="1"/>
      <protection hidden="1"/>
    </xf>
    <xf numFmtId="164" fontId="30" fillId="0" borderId="0" xfId="36" applyNumberFormat="1" applyFont="1" applyFill="1" applyBorder="1" applyAlignment="1" applyProtection="1">
      <alignment horizontal="justify" vertical="top" wrapText="1"/>
      <protection hidden="1"/>
    </xf>
    <xf numFmtId="0" fontId="30" fillId="0" borderId="0" xfId="36" applyNumberFormat="1" applyFont="1" applyFill="1" applyBorder="1" applyAlignment="1" applyProtection="1">
      <alignment horizontal="justify" vertical="top" wrapText="1"/>
      <protection hidden="1"/>
    </xf>
    <xf numFmtId="3" fontId="30" fillId="0" borderId="0" xfId="36" applyNumberFormat="1" applyFont="1" applyFill="1" applyBorder="1" applyAlignment="1" applyProtection="1">
      <alignment horizontal="justify" vertical="top" wrapText="1"/>
      <protection hidden="1"/>
    </xf>
    <xf numFmtId="0" fontId="0" fillId="0" borderId="9" xfId="0" applyNumberFormat="1" applyFont="1" applyFill="1" applyBorder="1" applyAlignment="1" applyProtection="1">
      <alignment horizontal="center" vertical="top"/>
      <protection hidden="1"/>
    </xf>
    <xf numFmtId="0" fontId="15" fillId="0" borderId="0" xfId="32" applyFont="1" applyFill="1" applyBorder="1" applyAlignment="1" applyProtection="1">
      <alignment horizontal="center" vertical="top"/>
      <protection hidden="1"/>
    </xf>
    <xf numFmtId="0" fontId="0" fillId="0" borderId="0" xfId="32" applyFont="1" applyFill="1" applyBorder="1" applyAlignment="1" applyProtection="1">
      <alignment horizontal="center" vertical="top"/>
      <protection hidden="1"/>
    </xf>
    <xf numFmtId="0" fontId="0" fillId="0" borderId="4" xfId="0" applyNumberFormat="1" applyFont="1" applyFill="1" applyBorder="1" applyAlignment="1" applyProtection="1">
      <alignment horizontal="center" vertical="top"/>
      <protection hidden="1"/>
    </xf>
    <xf numFmtId="0" fontId="0" fillId="0" borderId="0" xfId="0" applyFont="1" applyBorder="1" applyAlignment="1" applyProtection="1">
      <alignment horizontal="center" vertical="top"/>
      <protection hidden="1"/>
    </xf>
    <xf numFmtId="0" fontId="26" fillId="0" borderId="0" xfId="0" applyNumberFormat="1" applyFont="1" applyFill="1" applyBorder="1" applyAlignment="1" applyProtection="1">
      <alignment horizontal="center" vertical="top"/>
      <protection hidden="1"/>
    </xf>
    <xf numFmtId="0" fontId="26" fillId="0" borderId="0" xfId="32" applyFont="1" applyFill="1" applyBorder="1" applyAlignment="1" applyProtection="1">
      <alignment horizontal="center" vertical="top"/>
      <protection hidden="1"/>
    </xf>
    <xf numFmtId="0" fontId="26" fillId="0" borderId="13" xfId="32" applyFont="1" applyFill="1" applyBorder="1" applyAlignment="1" applyProtection="1">
      <alignment horizontal="center" vertical="top"/>
      <protection hidden="1"/>
    </xf>
    <xf numFmtId="0" fontId="30" fillId="0" borderId="12" xfId="32" applyFont="1" applyFill="1" applyBorder="1" applyAlignment="1" applyProtection="1">
      <alignment horizontal="center" vertical="top"/>
      <protection hidden="1"/>
    </xf>
    <xf numFmtId="0" fontId="30" fillId="0" borderId="12" xfId="0" applyNumberFormat="1" applyFont="1" applyFill="1" applyBorder="1" applyAlignment="1" applyProtection="1">
      <alignment horizontal="center" vertical="top"/>
      <protection hidden="1"/>
    </xf>
    <xf numFmtId="0" fontId="26" fillId="0" borderId="12" xfId="0" applyNumberFormat="1" applyFont="1" applyFill="1" applyBorder="1" applyAlignment="1" applyProtection="1">
      <alignment horizontal="center" vertical="top" wrapText="1"/>
      <protection hidden="1"/>
    </xf>
    <xf numFmtId="0" fontId="26" fillId="0" borderId="12" xfId="0" applyNumberFormat="1" applyFont="1" applyFill="1" applyBorder="1" applyAlignment="1" applyProtection="1">
      <alignment horizontal="center" vertical="top"/>
      <protection hidden="1"/>
    </xf>
    <xf numFmtId="164" fontId="26" fillId="0" borderId="12" xfId="36" applyNumberFormat="1" applyFont="1" applyFill="1" applyBorder="1" applyAlignment="1" applyProtection="1">
      <alignment horizontal="center" vertical="top" wrapText="1"/>
      <protection hidden="1"/>
    </xf>
    <xf numFmtId="164" fontId="30" fillId="0" borderId="12" xfId="36" applyNumberFormat="1" applyFont="1" applyFill="1" applyBorder="1" applyAlignment="1" applyProtection="1">
      <alignment horizontal="center" vertical="top" wrapText="1"/>
      <protection hidden="1"/>
    </xf>
    <xf numFmtId="0" fontId="30" fillId="0" borderId="12" xfId="36" applyFont="1" applyFill="1" applyBorder="1" applyAlignment="1" applyProtection="1">
      <alignment horizontal="center" vertical="top" wrapText="1"/>
      <protection hidden="1"/>
    </xf>
    <xf numFmtId="0" fontId="26" fillId="0" borderId="12" xfId="36" applyFont="1" applyFill="1" applyBorder="1" applyAlignment="1" applyProtection="1">
      <alignment horizontal="center" vertical="top" wrapText="1"/>
      <protection hidden="1"/>
    </xf>
    <xf numFmtId="0" fontId="30" fillId="0" borderId="12" xfId="36" applyNumberFormat="1" applyFont="1" applyFill="1" applyBorder="1" applyAlignment="1" applyProtection="1">
      <alignment horizontal="center" vertical="top"/>
      <protection hidden="1"/>
    </xf>
    <xf numFmtId="0" fontId="0" fillId="0" borderId="13" xfId="0" applyFont="1" applyBorder="1" applyAlignment="1">
      <alignment horizontal="center" vertical="center" wrapText="1"/>
    </xf>
    <xf numFmtId="0" fontId="0" fillId="0" borderId="13" xfId="0" applyFont="1" applyBorder="1" applyAlignment="1">
      <alignment horizontal="center" vertical="center"/>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0" borderId="12" xfId="0" applyNumberFormat="1" applyFont="1" applyFill="1" applyBorder="1" applyAlignment="1" applyProtection="1">
      <alignment horizontal="center" vertical="center" wrapText="1"/>
    </xf>
    <xf numFmtId="177" fontId="0" fillId="0" borderId="12" xfId="7" applyNumberFormat="1" applyFont="1" applyBorder="1" applyAlignment="1">
      <alignment horizontal="center" vertical="center" wrapText="1"/>
    </xf>
    <xf numFmtId="0" fontId="0" fillId="0" borderId="10" xfId="0" applyFont="1" applyBorder="1" applyAlignment="1">
      <alignment horizontal="center" vertical="center" wrapText="1"/>
    </xf>
    <xf numFmtId="1" fontId="0" fillId="0" borderId="13" xfId="0" applyNumberFormat="1" applyFont="1" applyBorder="1" applyAlignment="1">
      <alignment horizontal="center" vertical="center"/>
    </xf>
    <xf numFmtId="1" fontId="0" fillId="0" borderId="10" xfId="0" applyNumberFormat="1" applyFont="1" applyBorder="1" applyAlignment="1">
      <alignment horizontal="center" vertical="center"/>
    </xf>
    <xf numFmtId="0" fontId="15" fillId="0" borderId="12" xfId="0" applyNumberFormat="1" applyFont="1" applyFill="1" applyBorder="1" applyAlignment="1" applyProtection="1">
      <alignment horizontal="center" vertical="top" wrapText="1"/>
      <protection hidden="1"/>
    </xf>
    <xf numFmtId="0" fontId="15" fillId="0" borderId="3" xfId="0" applyFont="1" applyBorder="1" applyAlignment="1">
      <alignment horizontal="justify" vertical="top" wrapText="1"/>
    </xf>
    <xf numFmtId="0" fontId="0" fillId="0" borderId="12" xfId="0" applyNumberFormat="1" applyFill="1" applyBorder="1" applyAlignment="1" applyProtection="1">
      <alignment horizontal="center" vertical="center"/>
      <protection hidden="1"/>
    </xf>
    <xf numFmtId="0" fontId="0" fillId="0" borderId="15" xfId="0" applyBorder="1" applyAlignment="1">
      <alignment horizontal="justify" vertical="top" wrapText="1"/>
    </xf>
    <xf numFmtId="164" fontId="0" fillId="0" borderId="12" xfId="0" applyNumberFormat="1" applyBorder="1" applyAlignment="1">
      <alignment horizontal="center" vertical="top"/>
    </xf>
    <xf numFmtId="0" fontId="0" fillId="0" borderId="13" xfId="0" applyBorder="1" applyAlignment="1">
      <alignment horizontal="center" vertical="center" wrapText="1"/>
    </xf>
    <xf numFmtId="0" fontId="0" fillId="0" borderId="10" xfId="0" applyBorder="1" applyAlignment="1">
      <alignment horizontal="center" vertical="center" wrapText="1"/>
    </xf>
    <xf numFmtId="2" fontId="0" fillId="0" borderId="12" xfId="0" applyNumberFormat="1" applyFont="1" applyBorder="1" applyAlignment="1">
      <alignment horizontal="center" vertical="top"/>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39" fontId="0" fillId="0" borderId="10" xfId="7" applyNumberFormat="1" applyFont="1" applyFill="1" applyBorder="1" applyAlignment="1" applyProtection="1">
      <alignment horizontal="right" vertical="top" wrapText="1"/>
      <protection locked="0" hidden="1"/>
    </xf>
    <xf numFmtId="0" fontId="0" fillId="0" borderId="0" xfId="0" applyFont="1" applyBorder="1" applyAlignment="1" applyProtection="1">
      <alignment horizontal="justify" vertical="top" wrapText="1"/>
      <protection hidden="1"/>
    </xf>
    <xf numFmtId="0" fontId="15" fillId="0" borderId="12" xfId="0" applyNumberFormat="1" applyFont="1" applyFill="1" applyBorder="1" applyAlignment="1" applyProtection="1">
      <alignment horizontal="justify" vertical="top" wrapText="1"/>
      <protection hidden="1"/>
    </xf>
    <xf numFmtId="0" fontId="0" fillId="0" borderId="0" xfId="0" applyFont="1" applyBorder="1" applyAlignment="1" applyProtection="1">
      <alignment vertical="top" wrapText="1"/>
      <protection hidden="1"/>
    </xf>
    <xf numFmtId="0" fontId="15" fillId="0" borderId="15" xfId="0" applyNumberFormat="1" applyFont="1" applyFill="1" applyBorder="1" applyAlignment="1" applyProtection="1">
      <alignment horizontal="justify" vertical="top" wrapText="1"/>
      <protection hidden="1"/>
    </xf>
    <xf numFmtId="0" fontId="0" fillId="0" borderId="15" xfId="0" applyNumberFormat="1" applyFont="1" applyFill="1" applyBorder="1" applyAlignment="1" applyProtection="1">
      <alignment horizontal="justify" vertical="top"/>
      <protection hidden="1"/>
    </xf>
    <xf numFmtId="2" fontId="0" fillId="0" borderId="10" xfId="0" applyNumberFormat="1" applyFont="1" applyFill="1" applyBorder="1" applyAlignment="1" applyProtection="1">
      <alignment horizontal="right" vertical="center"/>
      <protection hidden="1"/>
    </xf>
    <xf numFmtId="1" fontId="0" fillId="0" borderId="12" xfId="0" applyNumberFormat="1" applyFont="1" applyBorder="1" applyAlignment="1">
      <alignment horizontal="center" vertical="center"/>
    </xf>
    <xf numFmtId="0" fontId="0" fillId="0" borderId="11" xfId="0" applyFont="1" applyBorder="1" applyAlignment="1">
      <alignment horizontal="justify" vertical="top" wrapText="1"/>
    </xf>
    <xf numFmtId="0" fontId="15" fillId="9" borderId="12" xfId="0" applyFont="1" applyFill="1" applyBorder="1" applyAlignment="1">
      <alignment horizontal="center" vertical="top" wrapText="1"/>
    </xf>
    <xf numFmtId="0" fontId="15" fillId="9" borderId="15" xfId="0" applyFont="1" applyFill="1" applyBorder="1" applyAlignment="1">
      <alignment horizontal="justify" vertical="top" wrapText="1"/>
    </xf>
    <xf numFmtId="0" fontId="0" fillId="9" borderId="12" xfId="0" applyNumberFormat="1" applyFont="1" applyFill="1" applyBorder="1" applyAlignment="1" applyProtection="1">
      <alignment horizontal="center" vertical="center"/>
      <protection hidden="1"/>
    </xf>
    <xf numFmtId="164" fontId="0" fillId="9" borderId="12" xfId="0" applyNumberFormat="1" applyFont="1" applyFill="1" applyBorder="1" applyAlignment="1" applyProtection="1">
      <alignment horizontal="center" vertical="top" wrapText="1"/>
      <protection hidden="1"/>
    </xf>
    <xf numFmtId="0" fontId="15" fillId="9" borderId="0" xfId="0" applyFont="1" applyFill="1" applyAlignment="1" applyProtection="1">
      <alignment horizontal="left" vertical="center"/>
      <protection hidden="1"/>
    </xf>
    <xf numFmtId="0" fontId="30" fillId="9" borderId="0" xfId="0" applyFont="1" applyFill="1" applyAlignment="1" applyProtection="1">
      <alignment horizontal="center"/>
      <protection hidden="1"/>
    </xf>
    <xf numFmtId="0" fontId="0" fillId="9" borderId="0" xfId="0" applyFont="1" applyFill="1" applyBorder="1" applyAlignment="1" applyProtection="1">
      <alignment vertical="center"/>
      <protection hidden="1"/>
    </xf>
    <xf numFmtId="0" fontId="30" fillId="9" borderId="0" xfId="0" applyFont="1" applyFill="1" applyProtection="1">
      <protection hidden="1"/>
    </xf>
    <xf numFmtId="0" fontId="0" fillId="9" borderId="0" xfId="0" applyFont="1" applyFill="1" applyProtection="1">
      <protection hidden="1"/>
    </xf>
    <xf numFmtId="0" fontId="0" fillId="9" borderId="0" xfId="0" applyFont="1" applyFill="1" applyBorder="1" applyProtection="1">
      <protection hidden="1"/>
    </xf>
    <xf numFmtId="0" fontId="0" fillId="9" borderId="0" xfId="0" applyFont="1" applyFill="1" applyBorder="1" applyAlignment="1" applyProtection="1">
      <alignment horizontal="center"/>
      <protection hidden="1"/>
    </xf>
    <xf numFmtId="15" fontId="0" fillId="9" borderId="0" xfId="0" applyNumberFormat="1" applyFont="1" applyFill="1" applyBorder="1" applyProtection="1">
      <protection hidden="1"/>
    </xf>
    <xf numFmtId="0" fontId="30" fillId="9" borderId="0" xfId="0" applyFont="1" applyFill="1" applyBorder="1" applyProtection="1">
      <protection hidden="1"/>
    </xf>
    <xf numFmtId="0" fontId="15" fillId="9" borderId="3" xfId="36" applyFont="1" applyFill="1" applyBorder="1" applyAlignment="1" applyProtection="1">
      <alignment horizontal="justify" vertical="top" wrapText="1"/>
      <protection hidden="1"/>
    </xf>
    <xf numFmtId="0" fontId="15" fillId="9" borderId="3" xfId="0" applyFont="1" applyFill="1" applyBorder="1" applyAlignment="1" applyProtection="1">
      <alignment horizontal="center" vertical="top" wrapText="1"/>
      <protection hidden="1"/>
    </xf>
    <xf numFmtId="0" fontId="15" fillId="9" borderId="15" xfId="0" applyNumberFormat="1" applyFont="1" applyFill="1" applyBorder="1" applyAlignment="1" applyProtection="1">
      <alignment horizontal="center" vertical="top" wrapText="1"/>
      <protection hidden="1"/>
    </xf>
    <xf numFmtId="39" fontId="15" fillId="9" borderId="12" xfId="7" applyNumberFormat="1" applyFont="1" applyFill="1" applyBorder="1" applyAlignment="1" applyProtection="1">
      <alignment horizontal="right" vertical="top" wrapText="1"/>
      <protection hidden="1"/>
    </xf>
    <xf numFmtId="2" fontId="15" fillId="9" borderId="12" xfId="0" applyNumberFormat="1" applyFont="1" applyFill="1" applyBorder="1" applyAlignment="1" applyProtection="1">
      <alignment horizontal="right" vertical="center"/>
      <protection hidden="1"/>
    </xf>
    <xf numFmtId="0" fontId="0" fillId="0" borderId="12" xfId="0" applyBorder="1" applyAlignment="1">
      <alignment horizontal="justify" vertical="top" wrapText="1"/>
    </xf>
    <xf numFmtId="175" fontId="15" fillId="0" borderId="12" xfId="31" applyNumberFormat="1" applyFont="1" applyBorder="1" applyAlignment="1" applyProtection="1">
      <alignment horizontal="center" vertical="center"/>
      <protection hidden="1"/>
    </xf>
    <xf numFmtId="179" fontId="57" fillId="0" borderId="0" xfId="30" applyNumberFormat="1" applyFont="1" applyFill="1" applyBorder="1" applyAlignment="1" applyProtection="1">
      <alignment vertical="top"/>
      <protection hidden="1"/>
    </xf>
    <xf numFmtId="39" fontId="0" fillId="0" borderId="10" xfId="7" applyNumberFormat="1" applyFont="1" applyFill="1" applyBorder="1" applyAlignment="1" applyProtection="1">
      <alignment horizontal="right" vertical="top" wrapText="1"/>
      <protection hidden="1"/>
    </xf>
    <xf numFmtId="0" fontId="0" fillId="0" borderId="0" xfId="23" applyFont="1" applyAlignment="1" applyProtection="1">
      <alignment vertical="top"/>
    </xf>
    <xf numFmtId="0" fontId="0" fillId="0" borderId="0" xfId="23" applyNumberFormat="1" applyFont="1" applyBorder="1" applyAlignment="1" applyProtection="1">
      <alignment horizontal="justify"/>
    </xf>
    <xf numFmtId="0" fontId="15" fillId="10" borderId="12" xfId="0" applyFont="1" applyFill="1" applyBorder="1" applyAlignment="1">
      <alignment horizontal="center" vertical="top" wrapText="1"/>
    </xf>
    <xf numFmtId="0" fontId="15" fillId="10" borderId="15" xfId="0" applyFont="1" applyFill="1" applyBorder="1" applyAlignment="1">
      <alignment horizontal="justify" vertical="top" wrapText="1"/>
    </xf>
    <xf numFmtId="0" fontId="0" fillId="10" borderId="12"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center" vertical="center" wrapText="1"/>
      <protection hidden="1"/>
    </xf>
    <xf numFmtId="0" fontId="15" fillId="0" borderId="0" xfId="0" applyNumberFormat="1" applyFont="1" applyFill="1" applyBorder="1" applyAlignment="1" applyProtection="1">
      <alignment vertical="center"/>
      <protection hidden="1"/>
    </xf>
    <xf numFmtId="0" fontId="15" fillId="0" borderId="0" xfId="0" applyNumberFormat="1" applyFont="1" applyFill="1" applyBorder="1" applyAlignment="1" applyProtection="1">
      <alignment horizontal="center" vertical="top" wrapText="1"/>
      <protection hidden="1"/>
    </xf>
    <xf numFmtId="0" fontId="30" fillId="0" borderId="0" xfId="32" applyFont="1" applyFill="1" applyBorder="1" applyAlignment="1" applyProtection="1">
      <alignment horizontal="center" vertical="top"/>
      <protection hidden="1"/>
    </xf>
    <xf numFmtId="0" fontId="26" fillId="0" borderId="0" xfId="0" applyNumberFormat="1" applyFont="1" applyFill="1" applyBorder="1" applyAlignment="1" applyProtection="1">
      <alignment horizontal="center" vertical="top" wrapText="1"/>
      <protection hidden="1"/>
    </xf>
    <xf numFmtId="164" fontId="26" fillId="0" borderId="0" xfId="36" applyNumberFormat="1" applyFont="1" applyFill="1" applyBorder="1" applyAlignment="1" applyProtection="1">
      <alignment horizontal="center" vertical="top" wrapText="1"/>
      <protection hidden="1"/>
    </xf>
    <xf numFmtId="164" fontId="30" fillId="0" borderId="0" xfId="36" applyNumberFormat="1" applyFont="1" applyFill="1" applyBorder="1" applyAlignment="1" applyProtection="1">
      <alignment horizontal="center" vertical="top" wrapText="1"/>
      <protection hidden="1"/>
    </xf>
    <xf numFmtId="0" fontId="30" fillId="0" borderId="0" xfId="36" applyFont="1" applyFill="1" applyBorder="1" applyAlignment="1" applyProtection="1">
      <alignment horizontal="center" vertical="top" wrapText="1"/>
      <protection hidden="1"/>
    </xf>
    <xf numFmtId="0" fontId="26" fillId="0" borderId="0" xfId="36" applyFont="1" applyFill="1" applyBorder="1" applyAlignment="1" applyProtection="1">
      <alignment horizontal="center" vertical="top" wrapText="1"/>
      <protection hidden="1"/>
    </xf>
    <xf numFmtId="0" fontId="30" fillId="0" borderId="0" xfId="36" applyNumberFormat="1" applyFont="1" applyFill="1" applyBorder="1" applyAlignment="1" applyProtection="1">
      <alignment horizontal="center" vertical="top"/>
      <protection hidden="1"/>
    </xf>
    <xf numFmtId="0" fontId="60" fillId="0" borderId="0" xfId="0" applyFont="1"/>
    <xf numFmtId="0" fontId="15" fillId="11" borderId="0" xfId="30" applyFont="1" applyFill="1" applyAlignment="1" applyProtection="1">
      <alignment horizontal="center" vertical="center" wrapText="1"/>
      <protection hidden="1"/>
    </xf>
    <xf numFmtId="0" fontId="16" fillId="11" borderId="12" xfId="30" applyFont="1" applyFill="1" applyBorder="1" applyAlignment="1" applyProtection="1">
      <alignment horizontal="center" vertical="top"/>
      <protection hidden="1"/>
    </xf>
    <xf numFmtId="0" fontId="56" fillId="11" borderId="0" xfId="30" applyNumberFormat="1" applyFont="1" applyFill="1" applyBorder="1" applyAlignment="1" applyProtection="1">
      <alignment vertical="center"/>
      <protection hidden="1"/>
    </xf>
    <xf numFmtId="0" fontId="56" fillId="11" borderId="0" xfId="30" applyNumberFormat="1" applyFont="1" applyFill="1" applyBorder="1" applyAlignment="1" applyProtection="1">
      <alignment vertical="top"/>
      <protection hidden="1"/>
    </xf>
    <xf numFmtId="0" fontId="53" fillId="11" borderId="0" xfId="30" applyNumberFormat="1" applyFont="1" applyFill="1" applyBorder="1" applyAlignment="1" applyProtection="1">
      <alignment vertical="top"/>
      <protection hidden="1"/>
    </xf>
    <xf numFmtId="0" fontId="0" fillId="0" borderId="0" xfId="0" applyFont="1" applyBorder="1" applyAlignment="1" applyProtection="1">
      <alignment horizontal="center" vertical="center"/>
      <protection hidden="1"/>
    </xf>
    <xf numFmtId="0" fontId="26" fillId="0" borderId="0" xfId="0" applyNumberFormat="1"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justify" vertical="center" wrapText="1"/>
      <protection hidden="1"/>
    </xf>
    <xf numFmtId="0" fontId="26" fillId="6" borderId="0" xfId="0" applyFont="1" applyFill="1" applyAlignment="1" applyProtection="1">
      <alignment horizontal="center" vertical="center"/>
      <protection hidden="1"/>
    </xf>
    <xf numFmtId="0" fontId="26" fillId="0" borderId="0" xfId="0" applyNumberFormat="1"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protection hidden="1"/>
    </xf>
    <xf numFmtId="0" fontId="30" fillId="0" borderId="0" xfId="0" applyNumberFormat="1" applyFont="1" applyFill="1" applyBorder="1" applyAlignment="1" applyProtection="1">
      <alignment horizontal="justify" vertical="center" wrapText="1"/>
      <protection hidden="1"/>
    </xf>
    <xf numFmtId="0" fontId="16" fillId="0" borderId="12" xfId="31" applyFont="1" applyBorder="1" applyAlignment="1" applyProtection="1">
      <alignment horizontal="center" vertical="center"/>
      <protection hidden="1"/>
    </xf>
    <xf numFmtId="0" fontId="49" fillId="0" borderId="0" xfId="23" applyFont="1" applyAlignment="1" applyProtection="1">
      <alignment horizontal="justify" vertical="top"/>
    </xf>
    <xf numFmtId="0" fontId="49" fillId="0" borderId="0" xfId="23" applyFont="1" applyAlignment="1" applyProtection="1">
      <alignment horizontal="center" vertical="top"/>
    </xf>
    <xf numFmtId="0" fontId="15" fillId="0" borderId="0" xfId="0" applyFont="1" applyAlignment="1" applyProtection="1">
      <alignment vertical="center"/>
      <protection hidden="1"/>
    </xf>
    <xf numFmtId="0" fontId="15" fillId="0" borderId="0" xfId="32" applyFont="1" applyFill="1" applyBorder="1" applyAlignment="1" applyProtection="1">
      <alignment horizontal="center" vertical="center"/>
      <protection hidden="1"/>
    </xf>
    <xf numFmtId="0" fontId="0" fillId="0" borderId="0" xfId="32" applyFont="1" applyFill="1" applyBorder="1" applyAlignment="1" applyProtection="1">
      <alignment horizontal="center" vertical="center"/>
      <protection hidden="1"/>
    </xf>
    <xf numFmtId="0" fontId="26" fillId="0" borderId="0" xfId="32" applyFont="1" applyFill="1" applyBorder="1" applyAlignment="1" applyProtection="1">
      <alignment horizontal="center" vertical="center"/>
      <protection hidden="1"/>
    </xf>
    <xf numFmtId="0" fontId="30" fillId="0" borderId="0" xfId="32" applyFont="1" applyFill="1" applyBorder="1" applyAlignment="1" applyProtection="1">
      <alignment horizontal="center" vertical="center"/>
      <protection hidden="1"/>
    </xf>
    <xf numFmtId="164" fontId="26" fillId="0" borderId="0" xfId="36" applyNumberFormat="1" applyFont="1" applyFill="1" applyBorder="1" applyAlignment="1" applyProtection="1">
      <alignment horizontal="center" vertical="center" wrapText="1"/>
      <protection hidden="1"/>
    </xf>
    <xf numFmtId="164" fontId="30" fillId="0" borderId="0" xfId="36" applyNumberFormat="1" applyFont="1" applyFill="1" applyBorder="1" applyAlignment="1" applyProtection="1">
      <alignment horizontal="center" vertical="center" wrapText="1"/>
      <protection hidden="1"/>
    </xf>
    <xf numFmtId="0" fontId="26" fillId="0" borderId="0" xfId="36" applyFont="1" applyFill="1" applyBorder="1" applyAlignment="1" applyProtection="1">
      <alignment horizontal="center" vertical="center" wrapText="1"/>
      <protection hidden="1"/>
    </xf>
    <xf numFmtId="0" fontId="26" fillId="0" borderId="0" xfId="0" applyNumberFormat="1" applyFont="1" applyFill="1" applyBorder="1" applyAlignment="1" applyProtection="1">
      <alignment vertical="center" wrapText="1"/>
      <protection hidden="1"/>
    </xf>
    <xf numFmtId="0" fontId="30" fillId="0" borderId="0" xfId="0" applyFont="1" applyAlignment="1" applyProtection="1">
      <protection hidden="1"/>
    </xf>
    <xf numFmtId="0" fontId="0" fillId="0" borderId="0" xfId="32" applyFont="1" applyBorder="1" applyAlignment="1" applyProtection="1">
      <alignment vertical="center"/>
      <protection hidden="1"/>
    </xf>
    <xf numFmtId="0" fontId="15" fillId="0" borderId="0" xfId="0" applyNumberFormat="1" applyFont="1" applyFill="1" applyBorder="1" applyAlignment="1" applyProtection="1">
      <alignment vertical="center" wrapText="1"/>
      <protection hidden="1"/>
    </xf>
    <xf numFmtId="0" fontId="0" fillId="0" borderId="0" xfId="0" applyFont="1" applyAlignment="1" applyProtection="1">
      <protection hidden="1"/>
    </xf>
    <xf numFmtId="0" fontId="0" fillId="0" borderId="12" xfId="0" applyFont="1" applyBorder="1" applyAlignment="1" applyProtection="1">
      <alignment vertical="center"/>
      <protection hidden="1"/>
    </xf>
    <xf numFmtId="2" fontId="0" fillId="0" borderId="12" xfId="0" applyNumberFormat="1" applyFont="1" applyFill="1" applyBorder="1" applyAlignment="1" applyProtection="1">
      <alignment vertical="center"/>
      <protection hidden="1"/>
    </xf>
    <xf numFmtId="167" fontId="30" fillId="0" borderId="0" xfId="0" applyNumberFormat="1" applyFont="1" applyFill="1" applyBorder="1" applyAlignment="1" applyProtection="1">
      <alignment vertical="center" wrapText="1"/>
      <protection hidden="1"/>
    </xf>
    <xf numFmtId="166" fontId="30" fillId="0" borderId="0" xfId="0" applyNumberFormat="1" applyFont="1" applyFill="1" applyBorder="1" applyAlignment="1" applyProtection="1">
      <alignment vertical="center" wrapText="1"/>
      <protection hidden="1"/>
    </xf>
    <xf numFmtId="2" fontId="30" fillId="0" borderId="0" xfId="7" applyNumberFormat="1" applyFont="1" applyFill="1" applyBorder="1" applyAlignment="1" applyProtection="1">
      <alignment vertical="center" wrapText="1"/>
      <protection hidden="1"/>
    </xf>
    <xf numFmtId="2" fontId="0" fillId="0" borderId="12" xfId="0" applyNumberFormat="1" applyFont="1" applyFill="1" applyBorder="1" applyAlignment="1" applyProtection="1">
      <alignment horizontal="center" vertical="center"/>
      <protection hidden="1"/>
    </xf>
    <xf numFmtId="2" fontId="15" fillId="9" borderId="12" xfId="0" applyNumberFormat="1" applyFont="1" applyFill="1" applyBorder="1" applyAlignment="1" applyProtection="1">
      <alignment horizontal="center" vertical="center"/>
      <protection hidden="1"/>
    </xf>
    <xf numFmtId="0" fontId="15" fillId="7" borderId="15" xfId="31" applyFont="1" applyFill="1" applyBorder="1" applyAlignment="1" applyProtection="1">
      <alignment horizontal="left" vertical="center" wrapText="1"/>
      <protection hidden="1"/>
    </xf>
    <xf numFmtId="0" fontId="58" fillId="0" borderId="0" xfId="36" applyNumberFormat="1" applyFont="1" applyFill="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30" fillId="0" borderId="12" xfId="0" applyFont="1" applyBorder="1" applyAlignment="1" applyProtection="1">
      <protection hidden="1"/>
    </xf>
    <xf numFmtId="0" fontId="30" fillId="9" borderId="12" xfId="0" applyFont="1" applyFill="1" applyBorder="1" applyAlignment="1" applyProtection="1">
      <protection hidden="1"/>
    </xf>
    <xf numFmtId="0" fontId="0" fillId="9" borderId="12" xfId="0" applyFont="1" applyFill="1" applyBorder="1" applyAlignment="1" applyProtection="1">
      <alignment vertical="center"/>
      <protection hidden="1"/>
    </xf>
    <xf numFmtId="2" fontId="5" fillId="0" borderId="12" xfId="0" applyNumberFormat="1" applyFont="1" applyFill="1" applyBorder="1" applyAlignment="1" applyProtection="1">
      <alignment horizontal="left" vertical="center"/>
    </xf>
    <xf numFmtId="2" fontId="15" fillId="9" borderId="12" xfId="0" applyNumberFormat="1" applyFont="1" applyFill="1" applyBorder="1" applyAlignment="1" applyProtection="1">
      <alignment horizontal="left" vertical="center"/>
      <protection hidden="1"/>
    </xf>
    <xf numFmtId="2" fontId="30" fillId="9" borderId="12" xfId="0" applyNumberFormat="1" applyFont="1" applyFill="1" applyBorder="1" applyAlignment="1" applyProtection="1">
      <protection hidden="1"/>
    </xf>
    <xf numFmtId="0" fontId="0" fillId="0" borderId="0" xfId="0" applyAlignment="1">
      <alignment horizontal="left" vertical="center"/>
    </xf>
    <xf numFmtId="4" fontId="16" fillId="0" borderId="13" xfId="31" applyNumberFormat="1" applyFont="1" applyBorder="1" applyAlignment="1" applyProtection="1">
      <alignment vertical="center"/>
      <protection hidden="1"/>
    </xf>
    <xf numFmtId="4" fontId="15" fillId="0" borderId="13" xfId="31" applyNumberFormat="1" applyFont="1" applyBorder="1" applyAlignment="1" applyProtection="1">
      <alignment vertical="center"/>
      <protection hidden="1"/>
    </xf>
    <xf numFmtId="175" fontId="15" fillId="0" borderId="13" xfId="31" applyNumberFormat="1" applyFont="1" applyBorder="1" applyAlignment="1" applyProtection="1">
      <alignment horizontal="center" vertical="center"/>
      <protection hidden="1"/>
    </xf>
    <xf numFmtId="0" fontId="16" fillId="0" borderId="12" xfId="31" applyFont="1" applyBorder="1" applyAlignment="1" applyProtection="1">
      <alignment horizontal="left" vertical="center" wrapText="1"/>
      <protection hidden="1"/>
    </xf>
    <xf numFmtId="0" fontId="16" fillId="0" borderId="0" xfId="36" applyNumberFormat="1" applyFont="1" applyFill="1" applyBorder="1" applyAlignment="1" applyProtection="1">
      <alignment horizontal="left" vertical="center" wrapText="1"/>
      <protection hidden="1"/>
    </xf>
    <xf numFmtId="2" fontId="5" fillId="0" borderId="12" xfId="28" applyNumberFormat="1" applyFont="1" applyFill="1" applyBorder="1" applyAlignment="1" applyProtection="1">
      <alignment horizontal="center" vertical="center"/>
    </xf>
    <xf numFmtId="4" fontId="15" fillId="0" borderId="12" xfId="31" applyNumberFormat="1" applyFont="1" applyFill="1" applyBorder="1" applyAlignment="1" applyProtection="1">
      <alignment vertical="center"/>
      <protection hidden="1"/>
    </xf>
    <xf numFmtId="4" fontId="15" fillId="0" borderId="13" xfId="31" applyNumberFormat="1" applyFont="1" applyFill="1" applyBorder="1" applyAlignment="1" applyProtection="1">
      <alignment vertical="center"/>
      <protection hidden="1"/>
    </xf>
    <xf numFmtId="0" fontId="15" fillId="7" borderId="14" xfId="31" applyFont="1" applyFill="1" applyBorder="1" applyAlignment="1" applyProtection="1">
      <alignment horizontal="left" vertical="center" wrapText="1"/>
      <protection hidden="1"/>
    </xf>
    <xf numFmtId="0" fontId="15" fillId="0" borderId="0" xfId="30" applyFont="1" applyFill="1" applyAlignment="1" applyProtection="1">
      <alignment horizontal="center" vertical="center" wrapText="1"/>
      <protection hidden="1"/>
    </xf>
    <xf numFmtId="0" fontId="16" fillId="0" borderId="0" xfId="30" applyFont="1" applyFill="1" applyBorder="1" applyAlignment="1" applyProtection="1">
      <alignment vertical="center"/>
      <protection hidden="1"/>
    </xf>
    <xf numFmtId="0" fontId="19" fillId="0" borderId="12"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1" fontId="5" fillId="4" borderId="12" xfId="30" applyNumberFormat="1" applyFont="1" applyFill="1" applyBorder="1" applyAlignment="1" applyProtection="1">
      <alignment horizontal="right" vertical="center"/>
      <protection locked="0"/>
    </xf>
    <xf numFmtId="0" fontId="5" fillId="4" borderId="12" xfId="41" applyNumberFormat="1" applyFont="1" applyFill="1" applyBorder="1" applyAlignment="1" applyProtection="1">
      <alignment horizontal="center" vertical="center"/>
      <protection locked="0"/>
    </xf>
    <xf numFmtId="0" fontId="19" fillId="0" borderId="12" xfId="0" applyFont="1" applyBorder="1" applyAlignment="1">
      <alignment horizontal="center" vertical="center" wrapText="1"/>
    </xf>
    <xf numFmtId="0" fontId="65" fillId="0" borderId="12" xfId="0" applyFont="1" applyBorder="1" applyAlignment="1">
      <alignment horizontal="center" vertical="center"/>
    </xf>
    <xf numFmtId="0" fontId="65" fillId="0" borderId="12" xfId="0" applyFont="1" applyBorder="1" applyAlignment="1">
      <alignment vertical="center" wrapText="1"/>
    </xf>
    <xf numFmtId="0" fontId="65" fillId="0" borderId="12" xfId="0" applyFont="1" applyBorder="1" applyAlignment="1">
      <alignment horizontal="left" vertical="center" wrapText="1"/>
    </xf>
    <xf numFmtId="39" fontId="5" fillId="0" borderId="12" xfId="7" applyNumberFormat="1" applyFont="1" applyFill="1" applyBorder="1" applyAlignment="1" applyProtection="1">
      <alignment horizontal="right" vertical="center" wrapText="1"/>
      <protection locked="0" hidden="1"/>
    </xf>
    <xf numFmtId="2" fontId="5" fillId="0" borderId="12" xfId="0" applyNumberFormat="1" applyFont="1" applyFill="1" applyBorder="1" applyAlignment="1" applyProtection="1">
      <alignment horizontal="right" vertical="center"/>
      <protection hidden="1"/>
    </xf>
    <xf numFmtId="164" fontId="0" fillId="12" borderId="12" xfId="0" applyNumberFormat="1" applyFont="1" applyFill="1" applyBorder="1" applyAlignment="1" applyProtection="1">
      <alignment horizontal="center" vertical="top" wrapText="1"/>
      <protection hidden="1"/>
    </xf>
    <xf numFmtId="164" fontId="0" fillId="12" borderId="12" xfId="0" applyNumberFormat="1" applyFont="1" applyFill="1" applyBorder="1" applyAlignment="1" applyProtection="1">
      <alignment horizontal="center" vertical="center" wrapText="1"/>
      <protection hidden="1"/>
    </xf>
    <xf numFmtId="0" fontId="15" fillId="12" borderId="12" xfId="0" applyFont="1" applyFill="1" applyBorder="1" applyAlignment="1" applyProtection="1">
      <alignment horizontal="center" vertical="top" wrapText="1"/>
      <protection hidden="1"/>
    </xf>
    <xf numFmtId="39" fontId="15" fillId="12" borderId="12" xfId="7" applyNumberFormat="1" applyFont="1" applyFill="1" applyBorder="1" applyAlignment="1" applyProtection="1">
      <alignment horizontal="right" vertical="top" wrapText="1"/>
      <protection hidden="1"/>
    </xf>
    <xf numFmtId="2" fontId="15" fillId="12" borderId="12" xfId="0" applyNumberFormat="1" applyFont="1" applyFill="1" applyBorder="1" applyAlignment="1" applyProtection="1">
      <alignment horizontal="right" vertical="center"/>
      <protection hidden="1"/>
    </xf>
    <xf numFmtId="0" fontId="15" fillId="12" borderId="12" xfId="36" applyFont="1" applyFill="1" applyBorder="1" applyAlignment="1" applyProtection="1">
      <alignment horizontal="right" vertical="top" wrapText="1"/>
      <protection hidden="1"/>
    </xf>
    <xf numFmtId="0" fontId="15" fillId="13" borderId="0" xfId="0" applyNumberFormat="1" applyFont="1" applyFill="1" applyBorder="1" applyAlignment="1" applyProtection="1">
      <alignment horizontal="center" vertical="center" wrapText="1"/>
      <protection hidden="1"/>
    </xf>
    <xf numFmtId="0" fontId="15" fillId="13" borderId="0" xfId="0" applyFont="1" applyFill="1" applyAlignment="1" applyProtection="1">
      <alignment vertical="center"/>
      <protection hidden="1"/>
    </xf>
    <xf numFmtId="0" fontId="30" fillId="13" borderId="0" xfId="0" applyFont="1" applyFill="1" applyAlignment="1" applyProtection="1">
      <protection hidden="1"/>
    </xf>
    <xf numFmtId="0" fontId="0" fillId="13" borderId="0" xfId="0" applyFont="1" applyFill="1" applyBorder="1" applyAlignment="1" applyProtection="1">
      <alignment horizontal="left" vertical="center"/>
      <protection hidden="1"/>
    </xf>
    <xf numFmtId="10" fontId="0" fillId="13" borderId="0" xfId="0" applyNumberFormat="1" applyFont="1" applyFill="1" applyBorder="1" applyAlignment="1" applyProtection="1">
      <alignment horizontal="center" vertical="center"/>
      <protection hidden="1"/>
    </xf>
    <xf numFmtId="0" fontId="0" fillId="13" borderId="0" xfId="0" applyFont="1" applyFill="1" applyBorder="1" applyProtection="1">
      <protection hidden="1"/>
    </xf>
    <xf numFmtId="0" fontId="0" fillId="13" borderId="0" xfId="0" applyFont="1" applyFill="1" applyBorder="1" applyAlignment="1" applyProtection="1">
      <alignment vertical="center"/>
      <protection hidden="1"/>
    </xf>
    <xf numFmtId="0" fontId="30" fillId="13" borderId="0" xfId="0" applyFont="1" applyFill="1" applyBorder="1" applyProtection="1">
      <protection hidden="1"/>
    </xf>
    <xf numFmtId="0" fontId="30" fillId="13" borderId="0" xfId="0" applyFont="1" applyFill="1" applyProtection="1">
      <protection hidden="1"/>
    </xf>
    <xf numFmtId="0" fontId="0" fillId="13" borderId="0" xfId="0" applyFont="1" applyFill="1" applyProtection="1">
      <protection hidden="1"/>
    </xf>
    <xf numFmtId="0" fontId="15" fillId="13" borderId="0" xfId="0" applyFont="1" applyFill="1" applyAlignment="1" applyProtection="1">
      <alignment horizontal="center" vertical="center"/>
      <protection hidden="1"/>
    </xf>
    <xf numFmtId="0" fontId="30" fillId="13" borderId="0" xfId="0" applyFont="1" applyFill="1" applyAlignment="1" applyProtection="1">
      <alignment horizontal="center" vertical="center"/>
      <protection hidden="1"/>
    </xf>
    <xf numFmtId="0" fontId="0" fillId="13" borderId="0" xfId="0" applyFont="1" applyFill="1" applyAlignment="1" applyProtection="1">
      <alignment horizontal="center" vertical="center"/>
      <protection hidden="1"/>
    </xf>
    <xf numFmtId="0" fontId="0" fillId="13" borderId="0" xfId="0" applyFont="1" applyFill="1" applyBorder="1" applyAlignment="1" applyProtection="1">
      <alignment horizontal="center" vertical="center"/>
      <protection hidden="1"/>
    </xf>
    <xf numFmtId="0" fontId="15" fillId="13" borderId="0" xfId="0" applyNumberFormat="1" applyFont="1" applyFill="1" applyBorder="1" applyAlignment="1" applyProtection="1">
      <alignment horizontal="center" vertical="center"/>
      <protection hidden="1"/>
    </xf>
    <xf numFmtId="0" fontId="30" fillId="13" borderId="0" xfId="0" applyFont="1" applyFill="1" applyBorder="1" applyAlignment="1" applyProtection="1">
      <alignment horizontal="center" vertical="center"/>
      <protection hidden="1"/>
    </xf>
    <xf numFmtId="1" fontId="61" fillId="13" borderId="12" xfId="0" applyNumberFormat="1" applyFont="1" applyFill="1" applyBorder="1" applyAlignment="1" applyProtection="1">
      <alignment horizontal="center" vertical="top"/>
    </xf>
    <xf numFmtId="0" fontId="62" fillId="13" borderId="12" xfId="0" applyFont="1" applyFill="1" applyBorder="1" applyAlignment="1">
      <alignment horizontal="center" vertical="top" wrapText="1"/>
    </xf>
    <xf numFmtId="1" fontId="62" fillId="13" borderId="12" xfId="0" applyNumberFormat="1" applyFont="1" applyFill="1" applyBorder="1" applyAlignment="1">
      <alignment horizontal="center" vertical="top" wrapText="1"/>
    </xf>
    <xf numFmtId="0" fontId="61" fillId="13" borderId="12" xfId="0" applyNumberFormat="1" applyFont="1" applyFill="1" applyBorder="1" applyAlignment="1" applyProtection="1">
      <alignment horizontal="center" vertical="top"/>
    </xf>
    <xf numFmtId="0" fontId="61" fillId="13" borderId="0" xfId="0" applyNumberFormat="1" applyFont="1" applyFill="1" applyBorder="1" applyAlignment="1" applyProtection="1">
      <alignment vertical="top"/>
    </xf>
    <xf numFmtId="0" fontId="63" fillId="13" borderId="0" xfId="0" applyFont="1" applyFill="1" applyAlignment="1" applyProtection="1">
      <alignment vertical="center"/>
      <protection hidden="1"/>
    </xf>
    <xf numFmtId="0" fontId="64" fillId="13" borderId="0" xfId="0" applyFont="1" applyFill="1" applyAlignment="1" applyProtection="1">
      <protection hidden="1"/>
    </xf>
    <xf numFmtId="0" fontId="40" fillId="13" borderId="0" xfId="0" applyFont="1" applyFill="1" applyAlignment="1" applyProtection="1">
      <protection hidden="1"/>
    </xf>
    <xf numFmtId="0" fontId="40" fillId="13" borderId="0" xfId="0" applyFont="1" applyFill="1" applyBorder="1" applyProtection="1">
      <protection hidden="1"/>
    </xf>
    <xf numFmtId="0" fontId="63" fillId="13" borderId="0" xfId="0" applyNumberFormat="1" applyFont="1" applyFill="1" applyBorder="1" applyAlignment="1" applyProtection="1">
      <alignment horizontal="center" vertical="center"/>
      <protection hidden="1"/>
    </xf>
    <xf numFmtId="0" fontId="40" fillId="13" borderId="0" xfId="0" applyFont="1" applyFill="1" applyBorder="1" applyAlignment="1" applyProtection="1">
      <alignment horizontal="center"/>
      <protection hidden="1"/>
    </xf>
    <xf numFmtId="0" fontId="40" fillId="13" borderId="0" xfId="0" applyFont="1" applyFill="1" applyBorder="1" applyAlignment="1" applyProtection="1">
      <alignment vertical="center"/>
      <protection hidden="1"/>
    </xf>
    <xf numFmtId="0" fontId="64" fillId="13" borderId="0" xfId="0" applyFont="1" applyFill="1" applyBorder="1" applyProtection="1">
      <protection hidden="1"/>
    </xf>
    <xf numFmtId="0" fontId="64" fillId="13" borderId="0" xfId="0" applyFont="1" applyFill="1" applyProtection="1">
      <protection hidden="1"/>
    </xf>
    <xf numFmtId="0" fontId="40" fillId="13" borderId="0" xfId="0" applyFont="1" applyFill="1" applyProtection="1">
      <protection hidden="1"/>
    </xf>
    <xf numFmtId="1" fontId="61" fillId="13" borderId="15" xfId="0" applyNumberFormat="1" applyFont="1" applyFill="1" applyBorder="1" applyAlignment="1" applyProtection="1">
      <alignment horizontal="center" vertical="top"/>
    </xf>
    <xf numFmtId="0" fontId="5" fillId="0" borderId="15" xfId="0" applyFont="1" applyBorder="1" applyAlignment="1">
      <alignment horizontal="center" vertical="center"/>
    </xf>
    <xf numFmtId="164" fontId="0" fillId="12" borderId="15" xfId="0" applyNumberFormat="1" applyFont="1" applyFill="1" applyBorder="1" applyAlignment="1" applyProtection="1">
      <alignment horizontal="center" vertical="top" wrapText="1"/>
      <protection hidden="1"/>
    </xf>
    <xf numFmtId="0" fontId="0" fillId="14" borderId="12" xfId="0" applyNumberFormat="1" applyFill="1" applyBorder="1" applyAlignment="1" applyProtection="1">
      <alignment horizontal="center" vertical="center"/>
      <protection hidden="1"/>
    </xf>
    <xf numFmtId="0" fontId="0" fillId="14" borderId="12" xfId="0" applyNumberFormat="1" applyFont="1" applyFill="1" applyBorder="1" applyAlignment="1" applyProtection="1">
      <alignment vertical="center"/>
      <protection hidden="1"/>
    </xf>
    <xf numFmtId="0" fontId="0" fillId="14" borderId="0" xfId="0" applyNumberFormat="1" applyFont="1" applyFill="1" applyBorder="1" applyAlignment="1" applyProtection="1">
      <alignment vertical="center"/>
      <protection hidden="1"/>
    </xf>
    <xf numFmtId="0" fontId="15" fillId="14" borderId="0" xfId="0" applyFont="1" applyFill="1" applyAlignment="1" applyProtection="1">
      <alignment vertical="center"/>
      <protection hidden="1"/>
    </xf>
    <xf numFmtId="0" fontId="30" fillId="14" borderId="0" xfId="0" applyFont="1" applyFill="1" applyAlignment="1" applyProtection="1">
      <protection hidden="1"/>
    </xf>
    <xf numFmtId="0" fontId="0" fillId="14" borderId="0" xfId="0" applyFont="1" applyFill="1" applyAlignment="1" applyProtection="1">
      <protection hidden="1"/>
    </xf>
    <xf numFmtId="0" fontId="35" fillId="14" borderId="12" xfId="0" applyNumberFormat="1" applyFont="1" applyFill="1" applyBorder="1" applyAlignment="1" applyProtection="1">
      <alignment vertical="top" wrapText="1"/>
    </xf>
    <xf numFmtId="0" fontId="0" fillId="14" borderId="0" xfId="0" applyFont="1" applyFill="1" applyBorder="1" applyProtection="1">
      <protection hidden="1"/>
    </xf>
    <xf numFmtId="0" fontId="15" fillId="14" borderId="0" xfId="0" applyNumberFormat="1" applyFont="1" applyFill="1" applyBorder="1" applyAlignment="1" applyProtection="1">
      <alignment horizontal="center" vertical="center"/>
      <protection hidden="1"/>
    </xf>
    <xf numFmtId="0" fontId="0" fillId="14" borderId="0" xfId="0" applyFont="1" applyFill="1" applyBorder="1" applyAlignment="1" applyProtection="1">
      <alignment horizontal="center"/>
      <protection hidden="1"/>
    </xf>
    <xf numFmtId="0" fontId="0" fillId="14" borderId="0" xfId="0" applyFont="1" applyFill="1" applyBorder="1" applyAlignment="1" applyProtection="1">
      <alignment vertical="center"/>
      <protection hidden="1"/>
    </xf>
    <xf numFmtId="0" fontId="30" fillId="14" borderId="0" xfId="0" applyFont="1" applyFill="1" applyBorder="1" applyProtection="1">
      <protection hidden="1"/>
    </xf>
    <xf numFmtId="0" fontId="30" fillId="14" borderId="0" xfId="0" applyFont="1" applyFill="1" applyProtection="1">
      <protection hidden="1"/>
    </xf>
    <xf numFmtId="0" fontId="0" fillId="14" borderId="0" xfId="0" applyFont="1" applyFill="1" applyProtection="1">
      <protection hidden="1"/>
    </xf>
    <xf numFmtId="0" fontId="6" fillId="13" borderId="12" xfId="0" applyNumberFormat="1" applyFont="1" applyFill="1" applyBorder="1" applyAlignment="1" applyProtection="1">
      <alignment horizontal="center" vertical="top" wrapText="1"/>
      <protection hidden="1"/>
    </xf>
    <xf numFmtId="0" fontId="6" fillId="13" borderId="15" xfId="0" applyNumberFormat="1" applyFont="1" applyFill="1" applyBorder="1" applyAlignment="1" applyProtection="1">
      <alignment horizontal="center" vertical="top" wrapText="1"/>
      <protection hidden="1"/>
    </xf>
    <xf numFmtId="1" fontId="66" fillId="13" borderId="12" xfId="0" applyNumberFormat="1" applyFont="1" applyFill="1" applyBorder="1" applyAlignment="1">
      <alignment horizontal="center" vertical="top" wrapText="1"/>
    </xf>
    <xf numFmtId="0" fontId="66" fillId="13" borderId="12" xfId="0" applyFont="1" applyFill="1" applyBorder="1" applyAlignment="1">
      <alignment horizontal="center" vertical="top" wrapText="1"/>
    </xf>
    <xf numFmtId="0" fontId="6" fillId="13" borderId="12" xfId="0" applyNumberFormat="1" applyFont="1" applyFill="1" applyBorder="1" applyAlignment="1" applyProtection="1">
      <alignment horizontal="center" vertical="top"/>
      <protection hidden="1"/>
    </xf>
    <xf numFmtId="2" fontId="15" fillId="0" borderId="4" xfId="0" applyNumberFormat="1" applyFont="1" applyFill="1" applyBorder="1" applyAlignment="1" applyProtection="1">
      <alignment horizontal="left" vertical="center"/>
      <protection hidden="1"/>
    </xf>
    <xf numFmtId="2" fontId="0" fillId="0" borderId="0" xfId="0" applyNumberFormat="1" applyFont="1" applyFill="1" applyBorder="1" applyAlignment="1" applyProtection="1">
      <alignment horizontal="left" vertical="center"/>
      <protection hidden="1"/>
    </xf>
    <xf numFmtId="2" fontId="15" fillId="0" borderId="0" xfId="32" applyNumberFormat="1" applyFont="1" applyAlignment="1" applyProtection="1">
      <alignment vertical="center"/>
      <protection hidden="1"/>
    </xf>
    <xf numFmtId="2" fontId="0" fillId="0" borderId="0" xfId="32" applyNumberFormat="1" applyFont="1" applyFill="1" applyBorder="1" applyAlignment="1" applyProtection="1">
      <alignment vertical="center"/>
      <protection hidden="1"/>
    </xf>
    <xf numFmtId="2" fontId="6" fillId="13" borderId="12" xfId="0" applyNumberFormat="1" applyFont="1" applyFill="1" applyBorder="1" applyAlignment="1" applyProtection="1">
      <alignment horizontal="center" vertical="top" wrapText="1"/>
      <protection hidden="1"/>
    </xf>
    <xf numFmtId="2" fontId="61" fillId="13" borderId="12" xfId="0" applyNumberFormat="1" applyFont="1" applyFill="1" applyBorder="1" applyAlignment="1" applyProtection="1">
      <alignment horizontal="center" vertical="top"/>
    </xf>
    <xf numFmtId="2" fontId="0" fillId="14" borderId="12" xfId="0" applyNumberFormat="1" applyFont="1" applyFill="1" applyBorder="1" applyAlignment="1" applyProtection="1">
      <alignment horizontal="center" vertical="center"/>
      <protection hidden="1"/>
    </xf>
    <xf numFmtId="2" fontId="65" fillId="0" borderId="12" xfId="0" applyNumberFormat="1" applyFont="1" applyBorder="1" applyAlignment="1">
      <alignment horizontal="center" vertical="center"/>
    </xf>
    <xf numFmtId="2" fontId="15" fillId="12" borderId="12" xfId="0" applyNumberFormat="1" applyFont="1" applyFill="1" applyBorder="1" applyAlignment="1" applyProtection="1">
      <alignment horizontal="center" vertical="top" wrapText="1"/>
      <protection hidden="1"/>
    </xf>
    <xf numFmtId="2" fontId="0" fillId="0" borderId="0" xfId="0" applyNumberFormat="1" applyFont="1" applyBorder="1" applyAlignment="1" applyProtection="1">
      <alignment vertical="top" wrapText="1"/>
      <protection hidden="1"/>
    </xf>
    <xf numFmtId="2" fontId="0" fillId="0" borderId="0" xfId="0" applyNumberFormat="1" applyFont="1" applyBorder="1" applyAlignment="1" applyProtection="1">
      <alignment horizontal="right" vertical="center"/>
      <protection hidden="1"/>
    </xf>
    <xf numFmtId="2" fontId="30" fillId="0" borderId="0" xfId="0" applyNumberFormat="1" applyFont="1" applyFill="1" applyBorder="1" applyAlignment="1" applyProtection="1">
      <alignment horizontal="center" vertical="center"/>
      <protection hidden="1"/>
    </xf>
    <xf numFmtId="2" fontId="26" fillId="0" borderId="0" xfId="0" applyNumberFormat="1" applyFont="1" applyFill="1" applyBorder="1" applyAlignment="1" applyProtection="1">
      <alignment horizontal="left" vertical="center"/>
      <protection hidden="1"/>
    </xf>
    <xf numFmtId="2" fontId="30" fillId="0" borderId="0" xfId="0" applyNumberFormat="1" applyFont="1" applyFill="1" applyBorder="1" applyAlignment="1" applyProtection="1">
      <alignment horizontal="left" vertical="center"/>
      <protection hidden="1"/>
    </xf>
    <xf numFmtId="2" fontId="26" fillId="0" borderId="0" xfId="32" applyNumberFormat="1" applyFont="1" applyFill="1" applyBorder="1" applyAlignment="1" applyProtection="1">
      <alignment vertical="center"/>
      <protection hidden="1"/>
    </xf>
    <xf numFmtId="2" fontId="30" fillId="0" borderId="0" xfId="32" applyNumberFormat="1" applyFont="1" applyFill="1" applyBorder="1" applyAlignment="1" applyProtection="1">
      <alignment vertical="center"/>
      <protection hidden="1"/>
    </xf>
    <xf numFmtId="2" fontId="26" fillId="0" borderId="0" xfId="0" applyNumberFormat="1" applyFont="1" applyFill="1" applyBorder="1" applyAlignment="1" applyProtection="1">
      <alignment horizontal="center" vertical="center"/>
      <protection hidden="1"/>
    </xf>
    <xf numFmtId="2" fontId="30" fillId="0" borderId="0" xfId="36" applyNumberFormat="1" applyFont="1" applyFill="1" applyBorder="1" applyAlignment="1" applyProtection="1">
      <alignment horizontal="right" vertical="center" wrapText="1"/>
      <protection hidden="1"/>
    </xf>
    <xf numFmtId="2" fontId="30" fillId="0" borderId="0" xfId="36" applyNumberFormat="1" applyFont="1" applyFill="1" applyBorder="1" applyAlignment="1" applyProtection="1">
      <alignment horizontal="center" vertical="center" wrapText="1"/>
      <protection hidden="1"/>
    </xf>
    <xf numFmtId="2" fontId="30" fillId="0" borderId="0" xfId="36" applyNumberFormat="1" applyFont="1" applyFill="1" applyBorder="1" applyAlignment="1" applyProtection="1">
      <alignment vertical="center" wrapText="1"/>
      <protection hidden="1"/>
    </xf>
    <xf numFmtId="2" fontId="30" fillId="0" borderId="0" xfId="36" applyNumberFormat="1" applyFont="1" applyFill="1" applyBorder="1" applyAlignment="1" applyProtection="1">
      <alignment horizontal="right" vertical="center"/>
      <protection hidden="1"/>
    </xf>
    <xf numFmtId="0" fontId="15" fillId="14" borderId="12" xfId="0" applyFont="1" applyFill="1" applyBorder="1" applyAlignment="1">
      <alignment horizontal="center" vertical="center" wrapText="1"/>
    </xf>
    <xf numFmtId="0" fontId="35" fillId="14" borderId="29" xfId="0" applyNumberFormat="1" applyFont="1" applyFill="1" applyBorder="1" applyAlignment="1" applyProtection="1">
      <alignment vertical="top" wrapText="1"/>
    </xf>
    <xf numFmtId="0" fontId="0" fillId="0" borderId="0" xfId="0" applyFont="1" applyBorder="1" applyAlignment="1" applyProtection="1">
      <protection hidden="1"/>
    </xf>
    <xf numFmtId="0" fontId="0" fillId="13" borderId="0" xfId="0" applyFont="1" applyFill="1" applyBorder="1" applyAlignment="1" applyProtection="1">
      <protection hidden="1"/>
    </xf>
    <xf numFmtId="0" fontId="40" fillId="13" borderId="0" xfId="0" applyFont="1" applyFill="1" applyBorder="1" applyAlignment="1" applyProtection="1">
      <protection hidden="1"/>
    </xf>
    <xf numFmtId="0" fontId="35" fillId="14" borderId="0" xfId="0" applyNumberFormat="1" applyFont="1" applyFill="1" applyBorder="1" applyAlignment="1" applyProtection="1">
      <alignment vertical="top" wrapText="1"/>
    </xf>
    <xf numFmtId="2" fontId="5" fillId="0" borderId="0" xfId="0" applyNumberFormat="1" applyFont="1" applyFill="1" applyBorder="1" applyAlignment="1" applyProtection="1">
      <alignment horizontal="center" vertical="center"/>
    </xf>
    <xf numFmtId="2" fontId="0" fillId="9" borderId="0" xfId="0" applyNumberFormat="1" applyFont="1" applyFill="1" applyBorder="1" applyAlignment="1" applyProtection="1">
      <protection hidden="1"/>
    </xf>
    <xf numFmtId="0" fontId="0" fillId="0" borderId="0" xfId="0" applyFont="1" applyFill="1" applyBorder="1" applyAlignment="1" applyProtection="1">
      <protection hidden="1"/>
    </xf>
    <xf numFmtId="0" fontId="59" fillId="0" borderId="0" xfId="0" applyFont="1" applyAlignment="1" applyProtection="1">
      <alignment horizontal="justify" vertical="top" wrapText="1"/>
      <protection hidden="1"/>
    </xf>
    <xf numFmtId="0" fontId="6" fillId="0" borderId="14" xfId="31" applyFont="1" applyFill="1" applyBorder="1" applyAlignment="1" applyProtection="1">
      <alignment horizontal="center" vertical="center"/>
      <protection hidden="1"/>
    </xf>
    <xf numFmtId="0" fontId="6" fillId="0" borderId="3" xfId="31" applyFont="1" applyFill="1" applyBorder="1" applyAlignment="1" applyProtection="1">
      <alignment horizontal="center" vertical="center"/>
      <protection hidden="1"/>
    </xf>
    <xf numFmtId="0" fontId="6" fillId="0" borderId="15" xfId="31" applyFont="1" applyFill="1" applyBorder="1" applyAlignment="1" applyProtection="1">
      <alignment horizontal="center" vertical="center"/>
      <protection hidden="1"/>
    </xf>
    <xf numFmtId="0" fontId="20" fillId="0" borderId="23" xfId="31" applyFont="1" applyBorder="1" applyAlignment="1" applyProtection="1">
      <alignment horizontal="justify" vertical="center"/>
      <protection hidden="1"/>
    </xf>
    <xf numFmtId="0" fontId="20" fillId="0" borderId="19" xfId="31" applyFont="1" applyBorder="1" applyAlignment="1" applyProtection="1">
      <alignment horizontal="justify" vertical="center"/>
      <protection hidden="1"/>
    </xf>
    <xf numFmtId="0" fontId="45" fillId="0" borderId="16" xfId="31" applyFont="1" applyBorder="1" applyAlignment="1" applyProtection="1">
      <alignment horizontal="center" vertical="center" wrapText="1"/>
      <protection hidden="1"/>
    </xf>
    <xf numFmtId="0" fontId="45" fillId="0" borderId="30" xfId="31" applyFont="1" applyBorder="1" applyAlignment="1" applyProtection="1">
      <alignment horizontal="center" vertical="center" wrapText="1"/>
      <protection hidden="1"/>
    </xf>
    <xf numFmtId="0" fontId="45" fillId="0" borderId="17" xfId="31" applyFont="1" applyBorder="1" applyAlignment="1" applyProtection="1">
      <alignment horizontal="center" vertical="center" wrapText="1"/>
      <protection hidden="1"/>
    </xf>
    <xf numFmtId="0" fontId="21" fillId="0" borderId="18" xfId="31" applyFont="1" applyBorder="1" applyAlignment="1" applyProtection="1">
      <alignment horizontal="center" vertical="center"/>
      <protection hidden="1"/>
    </xf>
    <xf numFmtId="0" fontId="21" fillId="0" borderId="23" xfId="31" applyFont="1" applyBorder="1" applyAlignment="1" applyProtection="1">
      <alignment horizontal="center" vertical="center"/>
      <protection hidden="1"/>
    </xf>
    <xf numFmtId="0" fontId="21" fillId="0" borderId="19" xfId="31" applyFont="1" applyBorder="1" applyAlignment="1" applyProtection="1">
      <alignment horizontal="center" vertical="center"/>
      <protection hidden="1"/>
    </xf>
    <xf numFmtId="0" fontId="24" fillId="0" borderId="5" xfId="31" applyFont="1" applyBorder="1" applyAlignment="1" applyProtection="1">
      <alignment horizontal="right" vertical="center"/>
      <protection hidden="1"/>
    </xf>
    <xf numFmtId="0" fontId="24" fillId="0" borderId="0" xfId="31" applyFont="1" applyBorder="1" applyAlignment="1" applyProtection="1">
      <alignment horizontal="right" vertical="center"/>
      <protection hidden="1"/>
    </xf>
    <xf numFmtId="0" fontId="22" fillId="0" borderId="5" xfId="31" applyFont="1" applyBorder="1" applyAlignment="1" applyProtection="1">
      <alignment horizontal="right" vertical="center"/>
      <protection hidden="1"/>
    </xf>
    <xf numFmtId="0" fontId="22" fillId="0" borderId="0" xfId="31" applyFont="1" applyBorder="1" applyAlignment="1" applyProtection="1">
      <alignment horizontal="right" vertical="center"/>
      <protection hidden="1"/>
    </xf>
    <xf numFmtId="0" fontId="25" fillId="0" borderId="12" xfId="31" applyFont="1" applyBorder="1" applyAlignment="1" applyProtection="1">
      <alignment horizontal="center" vertical="center"/>
      <protection hidden="1"/>
    </xf>
    <xf numFmtId="0" fontId="18" fillId="0" borderId="12" xfId="31" applyFont="1" applyBorder="1" applyAlignment="1" applyProtection="1">
      <alignment horizontal="center" vertical="center"/>
      <protection hidden="1"/>
    </xf>
    <xf numFmtId="0" fontId="46" fillId="0" borderId="10" xfId="31" applyFont="1" applyBorder="1" applyAlignment="1" applyProtection="1">
      <alignment horizontal="center" vertical="center" textRotation="180"/>
      <protection hidden="1"/>
    </xf>
    <xf numFmtId="0" fontId="46" fillId="0" borderId="11" xfId="31" applyFont="1" applyBorder="1" applyAlignment="1" applyProtection="1">
      <alignment horizontal="center" vertical="center" textRotation="180"/>
      <protection hidden="1"/>
    </xf>
    <xf numFmtId="0" fontId="46" fillId="0" borderId="13" xfId="31" applyFont="1" applyBorder="1" applyAlignment="1" applyProtection="1">
      <alignment horizontal="center" vertical="center" textRotation="180"/>
      <protection hidden="1"/>
    </xf>
    <xf numFmtId="0" fontId="46" fillId="0" borderId="10" xfId="31" applyFont="1" applyBorder="1" applyAlignment="1" applyProtection="1">
      <alignment horizontal="center" vertical="center" textRotation="90"/>
      <protection hidden="1"/>
    </xf>
    <xf numFmtId="0" fontId="46" fillId="0" borderId="11" xfId="31" applyFont="1" applyBorder="1" applyAlignment="1" applyProtection="1">
      <alignment horizontal="center" vertical="center" textRotation="90"/>
      <protection hidden="1"/>
    </xf>
    <xf numFmtId="0" fontId="46" fillId="0" borderId="13" xfId="31" applyFont="1" applyBorder="1" applyAlignment="1" applyProtection="1">
      <alignment horizontal="center" vertical="center" textRotation="90"/>
      <protection hidden="1"/>
    </xf>
    <xf numFmtId="0" fontId="24" fillId="0" borderId="7" xfId="31" applyFont="1" applyBorder="1" applyAlignment="1" applyProtection="1">
      <alignment horizontal="right" vertical="center"/>
      <protection hidden="1"/>
    </xf>
    <xf numFmtId="0" fontId="24" fillId="0" borderId="4" xfId="31" applyFont="1" applyBorder="1" applyAlignment="1" applyProtection="1">
      <alignment horizontal="right" vertical="center"/>
      <protection hidden="1"/>
    </xf>
    <xf numFmtId="0" fontId="22" fillId="0" borderId="29" xfId="31" applyFont="1" applyBorder="1" applyAlignment="1" applyProtection="1">
      <alignment horizontal="right" vertical="center"/>
      <protection hidden="1"/>
    </xf>
    <xf numFmtId="0" fontId="22" fillId="0" borderId="9" xfId="31" applyFont="1" applyBorder="1" applyAlignment="1" applyProtection="1">
      <alignment horizontal="right" vertical="center"/>
      <protection hidden="1"/>
    </xf>
    <xf numFmtId="0" fontId="1" fillId="0" borderId="5" xfId="31" applyBorder="1"/>
    <xf numFmtId="0" fontId="1" fillId="0" borderId="0" xfId="31" applyBorder="1"/>
    <xf numFmtId="0" fontId="1" fillId="0" borderId="6" xfId="31" applyBorder="1"/>
    <xf numFmtId="0" fontId="39" fillId="0" borderId="0" xfId="0" applyFont="1" applyBorder="1" applyAlignment="1" applyProtection="1">
      <alignment horizontal="center" vertical="top"/>
      <protection hidden="1"/>
    </xf>
    <xf numFmtId="0" fontId="39" fillId="0" borderId="31" xfId="0" applyFont="1" applyBorder="1" applyAlignment="1" applyProtection="1">
      <alignment horizontal="center" vertical="top"/>
      <protection hidden="1"/>
    </xf>
    <xf numFmtId="0" fontId="20" fillId="0" borderId="23" xfId="0" applyFont="1" applyBorder="1" applyAlignment="1" applyProtection="1">
      <alignment horizontal="center" vertical="center"/>
      <protection hidden="1"/>
    </xf>
    <xf numFmtId="0" fontId="20" fillId="0" borderId="0" xfId="0" applyFont="1" applyAlignment="1" applyProtection="1">
      <alignment horizontal="left" vertical="top"/>
      <protection hidden="1"/>
    </xf>
    <xf numFmtId="0" fontId="29" fillId="6" borderId="0" xfId="0" applyFont="1" applyFill="1" applyAlignment="1" applyProtection="1">
      <alignment horizontal="center" vertical="top" wrapText="1"/>
      <protection hidden="1"/>
    </xf>
    <xf numFmtId="0" fontId="0" fillId="4" borderId="16" xfId="26" applyFont="1" applyFill="1" applyBorder="1" applyAlignment="1" applyProtection="1">
      <alignment horizontal="left" vertical="center"/>
      <protection locked="0"/>
    </xf>
    <xf numFmtId="0" fontId="16" fillId="4" borderId="30" xfId="26" applyFont="1" applyFill="1" applyBorder="1" applyAlignment="1" applyProtection="1">
      <alignment horizontal="left" vertical="center"/>
      <protection locked="0"/>
    </xf>
    <xf numFmtId="0" fontId="16" fillId="4" borderId="17" xfId="26" applyFont="1" applyFill="1" applyBorder="1" applyAlignment="1" applyProtection="1">
      <alignment horizontal="left" vertical="center"/>
      <protection locked="0"/>
    </xf>
    <xf numFmtId="0" fontId="36" fillId="0" borderId="4" xfId="26" applyFont="1" applyBorder="1" applyAlignment="1" applyProtection="1">
      <alignment horizontal="justify" vertical="center" wrapText="1"/>
      <protection hidden="1"/>
    </xf>
    <xf numFmtId="0" fontId="15" fillId="0" borderId="0" xfId="26" applyFont="1" applyBorder="1" applyAlignment="1" applyProtection="1">
      <alignment horizontal="center" vertical="center"/>
      <protection hidden="1"/>
    </xf>
    <xf numFmtId="0" fontId="26" fillId="6" borderId="0" xfId="26" applyFont="1" applyFill="1" applyBorder="1" applyAlignment="1" applyProtection="1">
      <alignment horizontal="center" vertical="center"/>
      <protection hidden="1"/>
    </xf>
    <xf numFmtId="0" fontId="5" fillId="4" borderId="12" xfId="26" applyFont="1" applyFill="1" applyBorder="1" applyAlignment="1" applyProtection="1">
      <alignment horizontal="center" vertical="center"/>
      <protection locked="0"/>
    </xf>
    <xf numFmtId="0" fontId="16" fillId="4" borderId="14" xfId="26" applyFont="1" applyFill="1" applyBorder="1" applyAlignment="1" applyProtection="1">
      <alignment horizontal="center" vertical="center" wrapText="1"/>
      <protection locked="0"/>
    </xf>
    <xf numFmtId="0" fontId="16" fillId="4" borderId="3" xfId="26" applyFont="1" applyFill="1" applyBorder="1" applyAlignment="1" applyProtection="1">
      <alignment horizontal="center" vertical="center" wrapText="1"/>
      <protection locked="0"/>
    </xf>
    <xf numFmtId="0" fontId="16" fillId="4" borderId="15" xfId="26" applyFont="1" applyFill="1" applyBorder="1" applyAlignment="1" applyProtection="1">
      <alignment horizontal="center" vertical="center" wrapText="1"/>
      <protection locked="0"/>
    </xf>
    <xf numFmtId="0" fontId="26" fillId="0" borderId="0" xfId="36" applyNumberFormat="1" applyFont="1" applyFill="1" applyBorder="1" applyAlignment="1" applyProtection="1">
      <alignment horizontal="left" vertical="center"/>
      <protection hidden="1"/>
    </xf>
    <xf numFmtId="0" fontId="26" fillId="0" borderId="0" xfId="36" applyNumberFormat="1" applyFont="1" applyFill="1" applyBorder="1" applyAlignment="1" applyProtection="1">
      <alignment horizontal="left" vertical="center" wrapText="1"/>
      <protection hidden="1"/>
    </xf>
    <xf numFmtId="0" fontId="30" fillId="0" borderId="0" xfId="32" applyFont="1" applyFill="1" applyBorder="1" applyAlignment="1" applyProtection="1">
      <alignment horizontal="left" vertical="center"/>
      <protection hidden="1"/>
    </xf>
    <xf numFmtId="0" fontId="26" fillId="0" borderId="0" xfId="36" applyFont="1" applyFill="1" applyBorder="1" applyAlignment="1" applyProtection="1">
      <alignment horizontal="left" vertical="center" wrapText="1"/>
      <protection hidden="1"/>
    </xf>
    <xf numFmtId="0" fontId="30" fillId="0" borderId="0" xfId="0" applyNumberFormat="1" applyFont="1" applyFill="1" applyBorder="1" applyAlignment="1" applyProtection="1">
      <alignment horizontal="justify" vertical="center" wrapText="1"/>
      <protection hidden="1"/>
    </xf>
    <xf numFmtId="0" fontId="0" fillId="13" borderId="0"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26" fillId="0" borderId="0" xfId="0" applyNumberFormat="1" applyFont="1" applyFill="1" applyBorder="1" applyAlignment="1" applyProtection="1">
      <alignment horizontal="center" vertical="center" wrapText="1"/>
      <protection hidden="1"/>
    </xf>
    <xf numFmtId="0" fontId="39" fillId="13" borderId="0" xfId="0" applyNumberFormat="1"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6" fillId="14" borderId="15" xfId="0" applyFont="1" applyFill="1" applyBorder="1" applyAlignment="1">
      <alignment horizontal="left" vertical="center" wrapText="1"/>
    </xf>
    <xf numFmtId="0" fontId="6" fillId="14" borderId="12" xfId="0" applyFont="1" applyFill="1" applyBorder="1" applyAlignment="1">
      <alignment horizontal="left" vertical="center" wrapText="1"/>
    </xf>
    <xf numFmtId="0" fontId="16" fillId="0" borderId="0" xfId="36" applyNumberFormat="1" applyFont="1" applyFill="1" applyBorder="1" applyAlignment="1" applyProtection="1">
      <alignment horizontal="left" vertical="center" wrapText="1"/>
      <protection hidden="1"/>
    </xf>
    <xf numFmtId="0" fontId="15" fillId="0" borderId="4" xfId="0" applyNumberFormat="1" applyFont="1" applyFill="1" applyBorder="1" applyAlignment="1" applyProtection="1">
      <alignment vertical="center"/>
      <protection hidden="1"/>
    </xf>
    <xf numFmtId="0" fontId="26" fillId="0" borderId="0" xfId="0" applyFont="1" applyFill="1" applyBorder="1" applyAlignment="1" applyProtection="1">
      <alignment horizontal="center" vertical="center"/>
      <protection hidden="1"/>
    </xf>
    <xf numFmtId="0" fontId="26" fillId="0" borderId="0" xfId="0" applyNumberFormat="1" applyFont="1" applyFill="1" applyBorder="1" applyAlignment="1" applyProtection="1">
      <alignment horizontal="justify" vertical="center" wrapText="1"/>
      <protection hidden="1"/>
    </xf>
    <xf numFmtId="0" fontId="15" fillId="0" borderId="0" xfId="0" applyNumberFormat="1" applyFont="1" applyFill="1" applyBorder="1" applyAlignment="1" applyProtection="1">
      <alignment horizontal="justify" vertical="center" wrapText="1"/>
      <protection hidden="1"/>
    </xf>
    <xf numFmtId="0" fontId="15" fillId="0" borderId="4" xfId="0" applyNumberFormat="1" applyFont="1" applyFill="1" applyBorder="1" applyAlignment="1" applyProtection="1">
      <alignment horizontal="left" vertical="top"/>
      <protection hidden="1"/>
    </xf>
    <xf numFmtId="0" fontId="15" fillId="0" borderId="0" xfId="32" applyFont="1" applyBorder="1" applyAlignment="1" applyProtection="1">
      <alignment horizontal="left" vertical="top"/>
      <protection hidden="1"/>
    </xf>
    <xf numFmtId="0" fontId="0" fillId="0" borderId="0" xfId="32" applyFont="1" applyFill="1" applyBorder="1" applyAlignment="1" applyProtection="1">
      <alignment horizontal="left" vertical="center"/>
      <protection hidden="1"/>
    </xf>
    <xf numFmtId="0" fontId="58" fillId="0" borderId="9" xfId="36" applyNumberFormat="1" applyFont="1" applyFill="1" applyBorder="1" applyAlignment="1" applyProtection="1">
      <alignment horizontal="center" vertical="center"/>
      <protection hidden="1"/>
    </xf>
    <xf numFmtId="0" fontId="26" fillId="6" borderId="0" xfId="0" applyFont="1" applyFill="1" applyAlignment="1" applyProtection="1">
      <alignment horizontal="center" vertical="center"/>
      <protection hidden="1"/>
    </xf>
    <xf numFmtId="176" fontId="0" fillId="0" borderId="0" xfId="0" applyNumberFormat="1" applyFont="1" applyFill="1" applyBorder="1" applyAlignment="1" applyProtection="1">
      <alignment horizontal="left" vertical="top"/>
      <protection hidden="1"/>
    </xf>
    <xf numFmtId="164" fontId="0" fillId="0" borderId="14" xfId="0" applyNumberFormat="1" applyFont="1" applyFill="1" applyBorder="1" applyAlignment="1" applyProtection="1">
      <alignment horizontal="center" vertical="top" wrapText="1"/>
      <protection hidden="1"/>
    </xf>
    <xf numFmtId="164" fontId="0" fillId="0" borderId="3" xfId="0" applyNumberFormat="1" applyFont="1" applyFill="1" applyBorder="1" applyAlignment="1" applyProtection="1">
      <alignment horizontal="center" vertical="top" wrapText="1"/>
      <protection hidden="1"/>
    </xf>
    <xf numFmtId="164" fontId="0" fillId="0" borderId="15" xfId="0" applyNumberFormat="1" applyFont="1" applyFill="1" applyBorder="1" applyAlignment="1" applyProtection="1">
      <alignment horizontal="center" vertical="top" wrapText="1"/>
      <protection hidden="1"/>
    </xf>
    <xf numFmtId="0" fontId="15" fillId="0" borderId="0" xfId="0" applyNumberFormat="1" applyFont="1" applyFill="1" applyBorder="1" applyAlignment="1" applyProtection="1">
      <alignment horizontal="center" vertical="center" wrapText="1"/>
      <protection hidden="1"/>
    </xf>
    <xf numFmtId="0" fontId="41" fillId="0" borderId="0" xfId="31" applyFont="1" applyBorder="1" applyAlignment="1" applyProtection="1">
      <alignment horizontal="center" vertical="top"/>
      <protection hidden="1"/>
    </xf>
    <xf numFmtId="0" fontId="15" fillId="0" borderId="0" xfId="31" applyFont="1" applyBorder="1" applyAlignment="1" applyProtection="1">
      <alignment horizontal="center" vertical="center" wrapText="1"/>
      <protection hidden="1"/>
    </xf>
    <xf numFmtId="0" fontId="15" fillId="0" borderId="14" xfId="31" applyFont="1" applyBorder="1" applyAlignment="1" applyProtection="1">
      <alignment horizontal="center" vertical="center" wrapText="1"/>
      <protection hidden="1"/>
    </xf>
    <xf numFmtId="0" fontId="15" fillId="0" borderId="15" xfId="31" applyFont="1" applyBorder="1" applyAlignment="1" applyProtection="1">
      <alignment horizontal="center" vertical="center" wrapText="1"/>
      <protection hidden="1"/>
    </xf>
    <xf numFmtId="0" fontId="16" fillId="0" borderId="0" xfId="31" applyFont="1" applyFill="1" applyAlignment="1" applyProtection="1">
      <alignment horizontal="left" vertical="top"/>
      <protection hidden="1"/>
    </xf>
    <xf numFmtId="0" fontId="26" fillId="6" borderId="0" xfId="31" applyFont="1" applyFill="1" applyAlignment="1" applyProtection="1">
      <alignment horizontal="center" vertical="center"/>
      <protection hidden="1"/>
    </xf>
    <xf numFmtId="0" fontId="15" fillId="0" borderId="14" xfId="31" applyFont="1" applyBorder="1" applyAlignment="1" applyProtection="1">
      <alignment horizontal="left" vertical="center" wrapText="1"/>
      <protection hidden="1"/>
    </xf>
    <xf numFmtId="0" fontId="15" fillId="0" borderId="15" xfId="31" applyFont="1" applyBorder="1" applyAlignment="1" applyProtection="1">
      <alignment horizontal="left" vertical="center" wrapText="1"/>
      <protection hidden="1"/>
    </xf>
    <xf numFmtId="0" fontId="15" fillId="0" borderId="12" xfId="31" applyFont="1" applyBorder="1" applyAlignment="1" applyProtection="1">
      <alignment horizontal="left" vertical="center" wrapText="1"/>
      <protection hidden="1"/>
    </xf>
    <xf numFmtId="2" fontId="15" fillId="0" borderId="14" xfId="31" applyNumberFormat="1" applyFont="1" applyBorder="1" applyAlignment="1" applyProtection="1">
      <alignment horizontal="center" vertical="center" wrapText="1"/>
      <protection hidden="1"/>
    </xf>
    <xf numFmtId="2" fontId="15" fillId="7" borderId="14" xfId="31" applyNumberFormat="1" applyFont="1" applyFill="1" applyBorder="1" applyAlignment="1" applyProtection="1">
      <alignment horizontal="center" vertical="center" wrapText="1"/>
      <protection hidden="1"/>
    </xf>
    <xf numFmtId="2" fontId="15" fillId="7" borderId="15" xfId="31" applyNumberFormat="1" applyFont="1" applyFill="1" applyBorder="1" applyAlignment="1" applyProtection="1">
      <alignment horizontal="center" vertical="center" wrapText="1"/>
      <protection hidden="1"/>
    </xf>
    <xf numFmtId="0" fontId="16" fillId="0" borderId="12" xfId="31" applyFont="1" applyBorder="1" applyAlignment="1" applyProtection="1">
      <alignment horizontal="justify" vertical="center" wrapText="1"/>
      <protection hidden="1"/>
    </xf>
    <xf numFmtId="0" fontId="15" fillId="7" borderId="14" xfId="31" applyFont="1" applyFill="1" applyBorder="1" applyAlignment="1" applyProtection="1">
      <alignment horizontal="left" vertical="center" wrapText="1"/>
      <protection hidden="1"/>
    </xf>
    <xf numFmtId="0" fontId="15" fillId="7" borderId="3" xfId="31" applyFont="1" applyFill="1" applyBorder="1" applyAlignment="1" applyProtection="1">
      <alignment horizontal="left" vertical="center" wrapText="1"/>
      <protection hidden="1"/>
    </xf>
    <xf numFmtId="2" fontId="15" fillId="0" borderId="12" xfId="31" applyNumberFormat="1" applyFont="1" applyFill="1" applyBorder="1" applyAlignment="1" applyProtection="1">
      <alignment horizontal="center" vertical="center" wrapText="1"/>
      <protection locked="0"/>
    </xf>
    <xf numFmtId="0" fontId="15" fillId="4" borderId="29" xfId="31" applyFont="1" applyFill="1" applyBorder="1" applyAlignment="1" applyProtection="1">
      <alignment horizontal="center" vertical="center" wrapText="1"/>
      <protection locked="0"/>
    </xf>
    <xf numFmtId="0" fontId="15" fillId="4" borderId="32" xfId="31" applyFont="1" applyFill="1" applyBorder="1" applyAlignment="1" applyProtection="1">
      <alignment horizontal="center" vertical="center" wrapText="1"/>
      <protection locked="0"/>
    </xf>
    <xf numFmtId="0" fontId="15" fillId="4" borderId="5" xfId="31" applyFont="1" applyFill="1" applyBorder="1" applyAlignment="1" applyProtection="1">
      <alignment horizontal="center" vertical="center" wrapText="1"/>
      <protection locked="0"/>
    </xf>
    <xf numFmtId="0" fontId="15" fillId="4" borderId="6" xfId="31" applyFont="1" applyFill="1" applyBorder="1" applyAlignment="1" applyProtection="1">
      <alignment horizontal="center" vertical="center" wrapText="1"/>
      <protection locked="0"/>
    </xf>
    <xf numFmtId="0" fontId="15" fillId="4" borderId="7" xfId="31" applyFont="1" applyFill="1" applyBorder="1" applyAlignment="1" applyProtection="1">
      <alignment horizontal="center" vertical="center" wrapText="1"/>
      <protection locked="0"/>
    </xf>
    <xf numFmtId="0" fontId="15" fillId="4" borderId="8" xfId="31" applyFont="1" applyFill="1" applyBorder="1" applyAlignment="1" applyProtection="1">
      <alignment horizontal="center" vertical="center" wrapText="1"/>
      <protection locked="0"/>
    </xf>
    <xf numFmtId="9" fontId="15" fillId="4" borderId="12" xfId="31" applyNumberFormat="1" applyFont="1" applyFill="1" applyBorder="1" applyAlignment="1" applyProtection="1">
      <alignment horizontal="center" vertical="center" wrapText="1"/>
      <protection locked="0"/>
    </xf>
    <xf numFmtId="0" fontId="15" fillId="7" borderId="15" xfId="31" applyFont="1" applyFill="1" applyBorder="1" applyAlignment="1" applyProtection="1">
      <alignment horizontal="left" vertical="center" wrapText="1"/>
      <protection hidden="1"/>
    </xf>
    <xf numFmtId="2" fontId="15" fillId="7" borderId="12" xfId="31" applyNumberFormat="1" applyFont="1" applyFill="1" applyBorder="1" applyAlignment="1" applyProtection="1">
      <alignment horizontal="center" vertical="center" wrapText="1"/>
      <protection hidden="1"/>
    </xf>
    <xf numFmtId="0" fontId="0" fillId="0" borderId="12" xfId="31" applyNumberFormat="1" applyFont="1" applyBorder="1" applyAlignment="1" applyProtection="1">
      <alignment horizontal="justify" vertical="center" wrapText="1"/>
      <protection hidden="1"/>
    </xf>
    <xf numFmtId="0" fontId="16" fillId="0" borderId="12" xfId="31" applyNumberFormat="1" applyFont="1" applyBorder="1" applyAlignment="1" applyProtection="1">
      <alignment horizontal="justify" vertical="center" wrapText="1"/>
      <protection hidden="1"/>
    </xf>
    <xf numFmtId="0" fontId="15" fillId="4" borderId="12" xfId="31" applyFont="1" applyFill="1" applyBorder="1" applyAlignment="1" applyProtection="1">
      <alignment horizontal="center" vertical="center" wrapText="1"/>
      <protection locked="0"/>
    </xf>
    <xf numFmtId="0" fontId="16" fillId="0" borderId="12" xfId="31" applyFont="1" applyBorder="1" applyAlignment="1" applyProtection="1">
      <alignment horizontal="center" vertical="center"/>
      <protection hidden="1"/>
    </xf>
    <xf numFmtId="0" fontId="15" fillId="7" borderId="29" xfId="31" applyFont="1" applyFill="1" applyBorder="1" applyAlignment="1" applyProtection="1">
      <alignment horizontal="left" vertical="center" wrapText="1"/>
      <protection hidden="1"/>
    </xf>
    <xf numFmtId="0" fontId="15" fillId="7" borderId="32" xfId="31" applyFont="1" applyFill="1" applyBorder="1" applyAlignment="1" applyProtection="1">
      <alignment horizontal="left" vertical="center" wrapText="1"/>
      <protection hidden="1"/>
    </xf>
    <xf numFmtId="2" fontId="15" fillId="7" borderId="10" xfId="31" applyNumberFormat="1" applyFont="1" applyFill="1" applyBorder="1" applyAlignment="1" applyProtection="1">
      <alignment horizontal="center" vertical="center"/>
      <protection hidden="1"/>
    </xf>
    <xf numFmtId="0" fontId="40" fillId="7" borderId="7" xfId="31" applyFont="1" applyFill="1" applyBorder="1" applyAlignment="1" applyProtection="1">
      <alignment horizontal="justify" vertical="center" wrapText="1"/>
      <protection hidden="1"/>
    </xf>
    <xf numFmtId="0" fontId="40" fillId="7" borderId="8" xfId="31" applyFont="1" applyFill="1" applyBorder="1" applyAlignment="1" applyProtection="1">
      <alignment horizontal="justify" vertical="center" wrapText="1"/>
      <protection hidden="1"/>
    </xf>
    <xf numFmtId="0" fontId="15" fillId="7" borderId="7" xfId="31" applyFont="1" applyFill="1" applyBorder="1" applyAlignment="1" applyProtection="1">
      <alignment horizontal="justify" vertical="center" wrapText="1"/>
      <protection hidden="1"/>
    </xf>
    <xf numFmtId="0" fontId="15" fillId="7" borderId="8" xfId="31" applyFont="1" applyFill="1" applyBorder="1" applyAlignment="1" applyProtection="1">
      <alignment horizontal="justify" vertical="center" wrapText="1"/>
      <protection hidden="1"/>
    </xf>
    <xf numFmtId="0" fontId="16" fillId="0" borderId="0" xfId="31" applyFont="1" applyAlignment="1" applyProtection="1">
      <alignment horizontal="justify" vertical="center" wrapText="1"/>
      <protection hidden="1"/>
    </xf>
    <xf numFmtId="0" fontId="16" fillId="0" borderId="14" xfId="31" applyNumberFormat="1" applyFont="1" applyBorder="1" applyAlignment="1" applyProtection="1">
      <alignment horizontal="justify" vertical="center" wrapText="1"/>
      <protection hidden="1"/>
    </xf>
    <xf numFmtId="0" fontId="16" fillId="0" borderId="15" xfId="31" applyNumberFormat="1" applyFont="1" applyBorder="1" applyAlignment="1" applyProtection="1">
      <alignment horizontal="justify" vertical="center" wrapText="1"/>
      <protection hidden="1"/>
    </xf>
    <xf numFmtId="0" fontId="0" fillId="0" borderId="0" xfId="31" applyFont="1" applyFill="1" applyAlignment="1" applyProtection="1">
      <alignment horizontal="left" vertical="top"/>
      <protection hidden="1"/>
    </xf>
    <xf numFmtId="0" fontId="15" fillId="7" borderId="22" xfId="31" applyFont="1" applyFill="1" applyBorder="1" applyAlignment="1" applyProtection="1">
      <alignment horizontal="left" vertical="center" wrapText="1"/>
      <protection hidden="1"/>
    </xf>
    <xf numFmtId="0" fontId="15" fillId="0" borderId="0" xfId="28" applyNumberFormat="1" applyFont="1" applyFill="1" applyBorder="1" applyAlignment="1" applyProtection="1">
      <alignment horizontal="justify" vertical="center" wrapText="1"/>
      <protection hidden="1"/>
    </xf>
    <xf numFmtId="0" fontId="0" fillId="0" borderId="25" xfId="31" applyFont="1" applyBorder="1" applyAlignment="1" applyProtection="1">
      <alignment horizontal="justify" vertical="center" wrapText="1"/>
      <protection hidden="1"/>
    </xf>
    <xf numFmtId="0" fontId="0" fillId="0" borderId="27" xfId="31" applyFont="1" applyBorder="1" applyAlignment="1" applyProtection="1">
      <alignment horizontal="justify" vertical="center" wrapText="1"/>
      <protection hidden="1"/>
    </xf>
    <xf numFmtId="0" fontId="15" fillId="7" borderId="10" xfId="31" applyFont="1" applyFill="1" applyBorder="1" applyAlignment="1" applyProtection="1">
      <alignment horizontal="left" vertical="center" wrapText="1"/>
      <protection hidden="1"/>
    </xf>
    <xf numFmtId="0" fontId="15" fillId="0" borderId="7" xfId="31" applyFont="1" applyBorder="1" applyAlignment="1" applyProtection="1">
      <alignment horizontal="justify" vertical="center" wrapText="1"/>
      <protection hidden="1"/>
    </xf>
    <xf numFmtId="0" fontId="15" fillId="0" borderId="8" xfId="31" applyFont="1" applyBorder="1" applyAlignment="1" applyProtection="1">
      <alignment horizontal="justify" vertical="center" wrapText="1"/>
      <protection hidden="1"/>
    </xf>
    <xf numFmtId="0" fontId="0" fillId="0" borderId="12" xfId="31" applyFont="1" applyBorder="1" applyAlignment="1" applyProtection="1">
      <alignment horizontal="center" vertical="center"/>
      <protection hidden="1"/>
    </xf>
    <xf numFmtId="0" fontId="15" fillId="0" borderId="12" xfId="31" applyFont="1" applyFill="1" applyBorder="1" applyAlignment="1" applyProtection="1">
      <alignment horizontal="left" vertical="center" wrapText="1"/>
      <protection hidden="1"/>
    </xf>
    <xf numFmtId="0" fontId="16" fillId="0" borderId="25" xfId="31" applyFont="1" applyBorder="1" applyAlignment="1" applyProtection="1">
      <alignment horizontal="justify" vertical="center" wrapText="1"/>
      <protection hidden="1"/>
    </xf>
    <xf numFmtId="0" fontId="16" fillId="0" borderId="27" xfId="31" applyFont="1" applyBorder="1" applyAlignment="1" applyProtection="1">
      <alignment horizontal="justify" vertical="center" wrapText="1"/>
      <protection hidden="1"/>
    </xf>
    <xf numFmtId="0" fontId="15" fillId="7" borderId="12" xfId="31" applyFont="1" applyFill="1" applyBorder="1" applyAlignment="1" applyProtection="1">
      <alignment horizontal="left" vertical="center" wrapText="1"/>
      <protection hidden="1"/>
    </xf>
    <xf numFmtId="0" fontId="15" fillId="0" borderId="14" xfId="30" applyFont="1" applyBorder="1" applyAlignment="1" applyProtection="1">
      <alignment horizontal="justify" vertical="top"/>
      <protection hidden="1"/>
    </xf>
    <xf numFmtId="0" fontId="16" fillId="0" borderId="3" xfId="30" applyFont="1" applyBorder="1" applyAlignment="1" applyProtection="1">
      <alignment horizontal="justify" vertical="top"/>
      <protection hidden="1"/>
    </xf>
    <xf numFmtId="0" fontId="16" fillId="0" borderId="15" xfId="30" applyFont="1" applyBorder="1" applyAlignment="1" applyProtection="1">
      <alignment horizontal="justify" vertical="top"/>
      <protection hidden="1"/>
    </xf>
    <xf numFmtId="0" fontId="15" fillId="0" borderId="0" xfId="24" applyFont="1" applyAlignment="1" applyProtection="1">
      <alignment horizontal="left" vertical="center" indent="2"/>
      <protection hidden="1"/>
    </xf>
    <xf numFmtId="0" fontId="15" fillId="0" borderId="16" xfId="30" applyFont="1" applyBorder="1" applyAlignment="1" applyProtection="1">
      <alignment horizontal="justify" vertical="top"/>
      <protection hidden="1"/>
    </xf>
    <xf numFmtId="0" fontId="16" fillId="0" borderId="30" xfId="30" applyFont="1" applyBorder="1" applyAlignment="1" applyProtection="1">
      <alignment horizontal="justify" vertical="top"/>
      <protection hidden="1"/>
    </xf>
    <xf numFmtId="0" fontId="16" fillId="0" borderId="17" xfId="30" applyFont="1" applyBorder="1" applyAlignment="1" applyProtection="1">
      <alignment horizontal="justify" vertical="top"/>
      <protection hidden="1"/>
    </xf>
    <xf numFmtId="0" fontId="15" fillId="0" borderId="16" xfId="30" applyFont="1" applyBorder="1" applyAlignment="1" applyProtection="1">
      <alignment horizontal="justify" vertical="center"/>
      <protection hidden="1"/>
    </xf>
    <xf numFmtId="0" fontId="16" fillId="0" borderId="30" xfId="30" applyFont="1" applyBorder="1" applyAlignment="1" applyProtection="1">
      <alignment horizontal="justify" vertical="center"/>
      <protection hidden="1"/>
    </xf>
    <xf numFmtId="0" fontId="16" fillId="0" borderId="17" xfId="30" applyFont="1" applyBorder="1" applyAlignment="1" applyProtection="1">
      <alignment horizontal="justify" vertical="center"/>
      <protection hidden="1"/>
    </xf>
    <xf numFmtId="0" fontId="0" fillId="0" borderId="9" xfId="30" applyFont="1" applyBorder="1" applyAlignment="1" applyProtection="1">
      <alignment horizontal="justify" vertical="center"/>
      <protection hidden="1"/>
    </xf>
    <xf numFmtId="0" fontId="16" fillId="0" borderId="9" xfId="30" applyFont="1" applyBorder="1" applyAlignment="1" applyProtection="1">
      <alignment horizontal="justify" vertical="center"/>
      <protection hidden="1"/>
    </xf>
    <xf numFmtId="0" fontId="0" fillId="11" borderId="9" xfId="30" applyFont="1" applyFill="1" applyBorder="1" applyAlignment="1" applyProtection="1">
      <alignment horizontal="justify" vertical="center"/>
      <protection hidden="1"/>
    </xf>
    <xf numFmtId="0" fontId="16" fillId="11" borderId="9" xfId="30" applyFont="1" applyFill="1" applyBorder="1" applyAlignment="1" applyProtection="1">
      <alignment horizontal="justify" vertical="center"/>
      <protection hidden="1"/>
    </xf>
    <xf numFmtId="10" fontId="0" fillId="0" borderId="14" xfId="30" applyNumberFormat="1" applyFont="1" applyFill="1" applyBorder="1" applyAlignment="1" applyProtection="1">
      <alignment horizontal="right" vertical="center" wrapText="1"/>
      <protection locked="0"/>
    </xf>
    <xf numFmtId="10" fontId="16" fillId="0" borderId="3" xfId="30" applyNumberFormat="1" applyFont="1" applyFill="1" applyBorder="1" applyAlignment="1" applyProtection="1">
      <alignment horizontal="right" vertical="center" wrapText="1"/>
      <protection locked="0"/>
    </xf>
    <xf numFmtId="10" fontId="16" fillId="0" borderId="15" xfId="30" applyNumberFormat="1" applyFont="1" applyFill="1" applyBorder="1" applyAlignment="1" applyProtection="1">
      <alignment horizontal="right" vertical="center" wrapText="1"/>
      <protection locked="0"/>
    </xf>
    <xf numFmtId="0" fontId="15" fillId="8" borderId="0" xfId="30" applyNumberFormat="1" applyFont="1" applyFill="1" applyBorder="1" applyAlignment="1" applyProtection="1">
      <alignment horizontal="center" vertical="center" wrapText="1"/>
      <protection hidden="1"/>
    </xf>
    <xf numFmtId="0" fontId="15" fillId="0" borderId="0" xfId="0" applyFont="1" applyFill="1" applyAlignment="1" applyProtection="1">
      <alignment horizontal="center" vertical="center"/>
      <protection hidden="1"/>
    </xf>
    <xf numFmtId="0" fontId="16" fillId="0" borderId="0" xfId="0" applyNumberFormat="1" applyFont="1" applyFill="1" applyBorder="1" applyAlignment="1" applyProtection="1">
      <alignment horizontal="justify" vertical="top" wrapText="1"/>
      <protection hidden="1"/>
    </xf>
    <xf numFmtId="0" fontId="16" fillId="0" borderId="0" xfId="30" applyFont="1" applyAlignment="1" applyProtection="1">
      <alignment horizontal="justify" vertical="center"/>
      <protection hidden="1"/>
    </xf>
    <xf numFmtId="0" fontId="57" fillId="0" borderId="0" xfId="30" applyNumberFormat="1" applyFont="1" applyFill="1" applyBorder="1" applyAlignment="1" applyProtection="1">
      <alignment horizontal="center" vertical="top" wrapText="1"/>
      <protection hidden="1"/>
    </xf>
    <xf numFmtId="0" fontId="29" fillId="6" borderId="0" xfId="0" applyFont="1" applyFill="1" applyAlignment="1" applyProtection="1">
      <alignment horizontal="center" vertical="center" wrapText="1"/>
      <protection hidden="1"/>
    </xf>
    <xf numFmtId="0" fontId="29" fillId="6" borderId="6" xfId="0" applyFont="1" applyFill="1" applyBorder="1" applyAlignment="1" applyProtection="1">
      <alignment horizontal="center" vertical="center" wrapText="1"/>
      <protection hidden="1"/>
    </xf>
    <xf numFmtId="0" fontId="49" fillId="0" borderId="31" xfId="0" applyFont="1" applyBorder="1" applyAlignment="1" applyProtection="1">
      <alignment horizontal="left" vertical="center" indent="2"/>
    </xf>
    <xf numFmtId="0" fontId="49" fillId="0" borderId="33" xfId="0" applyFont="1" applyBorder="1" applyAlignment="1" applyProtection="1">
      <alignment horizontal="left" vertical="center" indent="2"/>
    </xf>
    <xf numFmtId="0" fontId="49" fillId="0" borderId="0" xfId="0" applyFont="1" applyBorder="1" applyAlignment="1" applyProtection="1">
      <alignment horizontal="left" vertical="center" indent="2"/>
    </xf>
    <xf numFmtId="0" fontId="49" fillId="4" borderId="23" xfId="0" applyFont="1" applyFill="1" applyBorder="1" applyAlignment="1" applyProtection="1">
      <alignment horizontal="left" vertical="center"/>
      <protection locked="0"/>
    </xf>
    <xf numFmtId="0" fontId="49" fillId="0" borderId="23" xfId="0" applyFont="1" applyBorder="1" applyAlignment="1" applyProtection="1">
      <alignment horizontal="left" vertical="center" indent="2"/>
    </xf>
    <xf numFmtId="0" fontId="0" fillId="0" borderId="0" xfId="23" applyFont="1" applyAlignment="1" applyProtection="1">
      <alignment horizontal="center" vertical="top"/>
    </xf>
    <xf numFmtId="0" fontId="49" fillId="0" borderId="0" xfId="23" applyFont="1" applyAlignment="1" applyProtection="1">
      <alignment horizontal="center" vertical="top"/>
    </xf>
    <xf numFmtId="0" fontId="49" fillId="0" borderId="0" xfId="0" applyFont="1" applyAlignment="1" applyProtection="1">
      <alignment horizontal="left" vertical="center" wrapText="1" indent="2"/>
    </xf>
    <xf numFmtId="176" fontId="15" fillId="0" borderId="0" xfId="23" applyNumberFormat="1" applyFont="1" applyAlignment="1" applyProtection="1">
      <alignment horizontal="left" vertical="center" indent="1"/>
    </xf>
    <xf numFmtId="0" fontId="49" fillId="0" borderId="0" xfId="23" applyFont="1" applyAlignment="1" applyProtection="1">
      <alignment horizontal="justify" vertical="top"/>
    </xf>
    <xf numFmtId="0" fontId="16" fillId="0" borderId="0" xfId="23" applyFont="1" applyFill="1" applyAlignment="1" applyProtection="1">
      <alignment horizontal="left" vertical="top" wrapText="1"/>
    </xf>
    <xf numFmtId="0" fontId="39" fillId="0" borderId="0" xfId="23" quotePrefix="1" applyFont="1" applyAlignment="1" applyProtection="1">
      <alignment horizontal="center" vertical="center"/>
    </xf>
    <xf numFmtId="0" fontId="16" fillId="0" borderId="0" xfId="23" applyFont="1" applyFill="1" applyAlignment="1" applyProtection="1">
      <alignment horizontal="justify" vertical="top"/>
    </xf>
    <xf numFmtId="0" fontId="0" fillId="0" borderId="0" xfId="23" applyFont="1" applyAlignment="1" applyProtection="1">
      <alignment horizontal="justify" vertical="top"/>
    </xf>
    <xf numFmtId="0" fontId="49" fillId="0" borderId="33" xfId="0" applyFont="1" applyBorder="1" applyAlignment="1" applyProtection="1">
      <alignment horizontal="justify" vertical="center" wrapText="1"/>
    </xf>
    <xf numFmtId="0" fontId="15" fillId="0" borderId="0" xfId="23" applyFont="1" applyAlignment="1" applyProtection="1">
      <alignment horizontal="center" vertical="center"/>
    </xf>
    <xf numFmtId="0" fontId="49" fillId="4" borderId="0" xfId="23" applyFont="1" applyFill="1" applyAlignment="1" applyProtection="1">
      <alignment horizontal="left" vertical="center"/>
      <protection locked="0"/>
    </xf>
    <xf numFmtId="176" fontId="49" fillId="0" borderId="0" xfId="23" applyNumberFormat="1" applyFont="1" applyFill="1" applyAlignment="1" applyProtection="1">
      <alignment horizontal="left" vertical="center"/>
    </xf>
    <xf numFmtId="0" fontId="49" fillId="13" borderId="0" xfId="23" applyFont="1" applyFill="1" applyAlignment="1" applyProtection="1">
      <alignment horizontal="justify" vertical="top"/>
    </xf>
    <xf numFmtId="0" fontId="15" fillId="0" borderId="0" xfId="23" applyFont="1" applyAlignment="1" applyProtection="1">
      <alignment horizontal="justify" vertical="center"/>
    </xf>
    <xf numFmtId="0" fontId="49" fillId="0" borderId="0" xfId="23" applyFont="1" applyAlignment="1" applyProtection="1">
      <alignment horizontal="justify" vertical="center"/>
    </xf>
    <xf numFmtId="0" fontId="16" fillId="0" borderId="9" xfId="35" applyFont="1" applyFill="1" applyBorder="1" applyAlignment="1" applyProtection="1">
      <alignment horizontal="left" vertical="center" wrapText="1"/>
      <protection hidden="1"/>
    </xf>
    <xf numFmtId="0" fontId="16" fillId="0" borderId="32" xfId="35" applyFont="1" applyFill="1" applyBorder="1" applyAlignment="1" applyProtection="1">
      <alignment horizontal="left" vertical="center" wrapText="1"/>
      <protection hidden="1"/>
    </xf>
    <xf numFmtId="0" fontId="16" fillId="0" borderId="0" xfId="35" applyFont="1" applyFill="1" applyBorder="1" applyAlignment="1" applyProtection="1">
      <alignment horizontal="left" vertical="center" wrapText="1"/>
      <protection hidden="1"/>
    </xf>
    <xf numFmtId="1" fontId="16" fillId="0" borderId="0" xfId="35" applyNumberFormat="1" applyFont="1" applyFill="1" applyBorder="1" applyAlignment="1" applyProtection="1">
      <alignment horizontal="justify" vertical="top" wrapText="1"/>
      <protection hidden="1"/>
    </xf>
    <xf numFmtId="0" fontId="16" fillId="0" borderId="0" xfId="35" applyFont="1" applyFill="1" applyBorder="1" applyAlignment="1" applyProtection="1">
      <alignment horizontal="justify" vertical="top" wrapText="1"/>
      <protection hidden="1"/>
    </xf>
    <xf numFmtId="0" fontId="16" fillId="0" borderId="6" xfId="35" applyFont="1" applyFill="1" applyBorder="1" applyAlignment="1" applyProtection="1">
      <alignment horizontal="justify" vertical="top" wrapText="1"/>
      <protection hidden="1"/>
    </xf>
    <xf numFmtId="1" fontId="23" fillId="0" borderId="12" xfId="35" applyNumberFormat="1" applyFont="1" applyFill="1" applyBorder="1" applyAlignment="1" applyProtection="1">
      <alignment horizontal="justify"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3" xfId="35" applyNumberFormat="1" applyFont="1" applyBorder="1" applyAlignment="1" applyProtection="1">
      <alignment horizontal="center" vertical="center" wrapText="1"/>
      <protection hidden="1"/>
    </xf>
    <xf numFmtId="1" fontId="15" fillId="0" borderId="0" xfId="35" applyNumberFormat="1" applyFont="1" applyBorder="1" applyAlignment="1" applyProtection="1">
      <alignment horizontal="center" vertical="center" wrapText="1"/>
      <protection hidden="1"/>
    </xf>
    <xf numFmtId="0" fontId="15" fillId="0" borderId="0" xfId="35" applyFont="1" applyBorder="1" applyAlignment="1" applyProtection="1">
      <alignment horizontal="center" vertical="center" wrapText="1"/>
      <protection hidden="1"/>
    </xf>
    <xf numFmtId="4" fontId="15" fillId="0" borderId="0" xfId="35" applyNumberFormat="1" applyFont="1" applyBorder="1" applyAlignment="1" applyProtection="1">
      <alignment horizontal="right" vertical="center" wrapText="1"/>
      <protection hidden="1"/>
    </xf>
    <xf numFmtId="4" fontId="15" fillId="0" borderId="12" xfId="35" applyNumberFormat="1" applyFont="1" applyBorder="1" applyAlignment="1" applyProtection="1">
      <alignment horizontal="center"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1" fontId="15" fillId="0" borderId="14" xfId="35" applyNumberFormat="1" applyFont="1" applyBorder="1" applyAlignment="1" applyProtection="1">
      <alignment horizontal="center" vertical="center" wrapText="1"/>
      <protection hidden="1"/>
    </xf>
    <xf numFmtId="1" fontId="15" fillId="0" borderId="15"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horizontal="center" vertical="center" wrapText="1"/>
      <protection hidden="1"/>
    </xf>
    <xf numFmtId="2" fontId="33" fillId="0" borderId="0" xfId="27" applyNumberFormat="1" applyFont="1" applyFill="1" applyBorder="1" applyAlignment="1" applyProtection="1">
      <alignment horizontal="left" vertical="center"/>
      <protection hidden="1"/>
    </xf>
  </cellXfs>
  <cellStyles count="4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Formula" xfId="16" xr:uid="{00000000-0005-0000-0000-00000F000000}"/>
    <cellStyle name="Header1" xfId="17" xr:uid="{00000000-0005-0000-0000-000010000000}"/>
    <cellStyle name="Header2" xfId="18" xr:uid="{00000000-0005-0000-0000-000011000000}"/>
    <cellStyle name="Hyperlink" xfId="19" builtinId="8"/>
    <cellStyle name="Hypertextový odkaz" xfId="20" xr:uid="{00000000-0005-0000-0000-000013000000}"/>
    <cellStyle name="no dec" xfId="21" xr:uid="{00000000-0005-0000-0000-000014000000}"/>
    <cellStyle name="Normal" xfId="0" builtinId="0"/>
    <cellStyle name="Normal - Style1" xfId="22" xr:uid="{00000000-0005-0000-0000-000016000000}"/>
    <cellStyle name="Normal_Annexures TW 04" xfId="23" xr:uid="{00000000-0005-0000-0000-000017000000}"/>
    <cellStyle name="Normal_Annexures TW 04 2" xfId="24" xr:uid="{00000000-0005-0000-0000-000018000000}"/>
    <cellStyle name="Normal_Attach 3(JV)" xfId="25" xr:uid="{00000000-0005-0000-0000-000019000000}"/>
    <cellStyle name="Normal_Attacments TW 04" xfId="26" xr:uid="{00000000-0005-0000-0000-00001A000000}"/>
    <cellStyle name="Normal_Entertainment Form" xfId="27" xr:uid="{00000000-0005-0000-0000-00001B000000}"/>
    <cellStyle name="Normal_pgcil-tivim-pricesched" xfId="28" xr:uid="{00000000-0005-0000-0000-00001C000000}"/>
    <cellStyle name="Normal_PRICE SCHEDULE-4 to 6-A4" xfId="29" xr:uid="{00000000-0005-0000-0000-00001D000000}"/>
    <cellStyle name="Normal_PRICE SCHEDULE-4 to 6-A4 2" xfId="30" xr:uid="{00000000-0005-0000-0000-00001E000000}"/>
    <cellStyle name="Normal_Price_Schedules for Insulator Package Rev-01" xfId="31" xr:uid="{00000000-0005-0000-0000-00001F000000}"/>
    <cellStyle name="Normal_PRICE-SCHE Bihar-Rev-2-corrections" xfId="32" xr:uid="{00000000-0005-0000-0000-000020000000}"/>
    <cellStyle name="Normal_PRICE-SCHE Bihar-Rev-2-corrections_Annexures TW 04" xfId="33" xr:uid="{00000000-0005-0000-0000-000021000000}"/>
    <cellStyle name="Normal_PRICE-SCHE Bihar-Rev-2-corrections_Price_Schedules for Insulator Package Rev-01" xfId="34" xr:uid="{00000000-0005-0000-0000-000022000000}"/>
    <cellStyle name="Normal_QUOTED CORRECTED" xfId="35" xr:uid="{00000000-0005-0000-0000-000023000000}"/>
    <cellStyle name="Normal_Sch-1" xfId="36" xr:uid="{00000000-0005-0000-0000-000024000000}"/>
    <cellStyle name="Normal_Sheet1" xfId="37" xr:uid="{00000000-0005-0000-0000-000025000000}"/>
    <cellStyle name="Percent" xfId="41" builtinId="5"/>
    <cellStyle name="Popis" xfId="38" xr:uid="{00000000-0005-0000-0000-000027000000}"/>
    <cellStyle name="Sledovaný hypertextový odkaz" xfId="39" xr:uid="{00000000-0005-0000-0000-000028000000}"/>
    <cellStyle name="Standard_BS14" xfId="40" xr:uid="{00000000-0005-0000-0000-000029000000}"/>
  </cellStyles>
  <dxfs count="203">
    <dxf>
      <font>
        <strike/>
      </font>
    </dxf>
    <dxf>
      <fill>
        <patternFill patternType="none">
          <bgColor indexed="65"/>
        </patternFill>
      </fill>
    </dxf>
    <dxf>
      <font>
        <condense val="0"/>
        <extend val="0"/>
        <color indexed="9"/>
      </font>
      <fill>
        <patternFill patternType="none">
          <bgColor indexed="65"/>
        </patternFill>
      </fill>
    </dxf>
    <dxf>
      <fill>
        <patternFill>
          <bgColor rgb="FFCCFFCC"/>
        </patternFill>
      </fill>
    </dxf>
    <dxf>
      <font>
        <condense val="0"/>
        <extend val="0"/>
        <color indexed="10"/>
      </font>
    </dxf>
    <dxf>
      <fill>
        <patternFill patternType="none">
          <bgColor indexed="65"/>
        </patternFill>
      </fill>
    </dxf>
    <dxf>
      <font>
        <b val="0"/>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ont>
        <b val="0"/>
        <condense val="0"/>
        <extend val="0"/>
        <color indexed="10"/>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revisionHeaders" Target="revisions/revisionHeader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2'!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580694" name="Picture 1">
          <a:extLst>
            <a:ext uri="{FF2B5EF4-FFF2-40B4-BE49-F238E27FC236}">
              <a16:creationId xmlns:a16="http://schemas.microsoft.com/office/drawing/2014/main" id="{00000000-0008-0000-0100-0000961E1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0" y="3495675"/>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580696" name="AutoShape 6">
          <a:extLst>
            <a:ext uri="{FF2B5EF4-FFF2-40B4-BE49-F238E27FC236}">
              <a16:creationId xmlns:a16="http://schemas.microsoft.com/office/drawing/2014/main" id="{00000000-0008-0000-0100-0000981E18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580697" name="AutoShape 7">
          <a:extLst>
            <a:ext uri="{FF2B5EF4-FFF2-40B4-BE49-F238E27FC236}">
              <a16:creationId xmlns:a16="http://schemas.microsoft.com/office/drawing/2014/main" id="{00000000-0008-0000-0100-0000991E1800}"/>
            </a:ext>
          </a:extLst>
        </xdr:cNvPr>
        <xdr:cNvSpPr>
          <a:spLocks noChangeArrowheads="1"/>
        </xdr:cNvSpPr>
      </xdr:nvSpPr>
      <xdr:spPr bwMode="auto">
        <a:xfrm>
          <a:off x="8362950"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580698" name="AutoShape 8">
          <a:extLst>
            <a:ext uri="{FF2B5EF4-FFF2-40B4-BE49-F238E27FC236}">
              <a16:creationId xmlns:a16="http://schemas.microsoft.com/office/drawing/2014/main" id="{00000000-0008-0000-0100-00009A1E1800}"/>
            </a:ext>
          </a:extLst>
        </xdr:cNvPr>
        <xdr:cNvSpPr>
          <a:spLocks noChangeArrowheads="1"/>
        </xdr:cNvSpPr>
      </xdr:nvSpPr>
      <xdr:spPr bwMode="auto">
        <a:xfrm>
          <a:off x="104775"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580699" name="AutoShape 9">
          <a:extLst>
            <a:ext uri="{FF2B5EF4-FFF2-40B4-BE49-F238E27FC236}">
              <a16:creationId xmlns:a16="http://schemas.microsoft.com/office/drawing/2014/main" id="{00000000-0008-0000-0100-00009B1E18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0D00-000002000000}"/>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448318" name="Group 10">
          <a:hlinkClick xmlns:r="http://schemas.openxmlformats.org/officeDocument/2006/relationships" r:id="rId1" tooltip="Back to Cover Page"/>
          <a:extLst>
            <a:ext uri="{FF2B5EF4-FFF2-40B4-BE49-F238E27FC236}">
              <a16:creationId xmlns:a16="http://schemas.microsoft.com/office/drawing/2014/main" id="{00000000-0008-0000-0E00-00007E191600}"/>
            </a:ext>
          </a:extLst>
        </xdr:cNvPr>
        <xdr:cNvGrpSpPr>
          <a:grpSpLocks/>
        </xdr:cNvGrpSpPr>
      </xdr:nvGrpSpPr>
      <xdr:grpSpPr bwMode="auto">
        <a:xfrm>
          <a:off x="7325053" y="104775"/>
          <a:ext cx="1126578" cy="742622"/>
          <a:chOff x="744" y="11"/>
          <a:chExt cx="113" cy="74"/>
        </a:xfrm>
      </xdr:grpSpPr>
      <xdr:sp macro="" textlink="">
        <xdr:nvSpPr>
          <xdr:cNvPr id="1448319" name="AutoShape 7">
            <a:extLst>
              <a:ext uri="{FF2B5EF4-FFF2-40B4-BE49-F238E27FC236}">
                <a16:creationId xmlns:a16="http://schemas.microsoft.com/office/drawing/2014/main" id="{00000000-0008-0000-0E00-00007F1916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E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405489" name="Group 1">
          <a:hlinkClick xmlns:r="http://schemas.openxmlformats.org/officeDocument/2006/relationships" r:id="rId1" tooltip="Click to Proceed"/>
          <a:extLst>
            <a:ext uri="{FF2B5EF4-FFF2-40B4-BE49-F238E27FC236}">
              <a16:creationId xmlns:a16="http://schemas.microsoft.com/office/drawing/2014/main" id="{00000000-0008-0000-0200-000031721500}"/>
            </a:ext>
          </a:extLst>
        </xdr:cNvPr>
        <xdr:cNvGrpSpPr>
          <a:grpSpLocks/>
        </xdr:cNvGrpSpPr>
      </xdr:nvGrpSpPr>
      <xdr:grpSpPr bwMode="auto">
        <a:xfrm>
          <a:off x="7105650" y="57150"/>
          <a:ext cx="1209675" cy="771525"/>
          <a:chOff x="804" y="5"/>
          <a:chExt cx="116" cy="73"/>
        </a:xfrm>
      </xdr:grpSpPr>
      <xdr:sp macro="" textlink="">
        <xdr:nvSpPr>
          <xdr:cNvPr id="1405491" name="AutoShape 2">
            <a:extLst>
              <a:ext uri="{FF2B5EF4-FFF2-40B4-BE49-F238E27FC236}">
                <a16:creationId xmlns:a16="http://schemas.microsoft.com/office/drawing/2014/main" id="{00000000-0008-0000-0200-00003372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1405490" name="Picture 4">
          <a:extLst>
            <a:ext uri="{FF2B5EF4-FFF2-40B4-BE49-F238E27FC236}">
              <a16:creationId xmlns:a16="http://schemas.microsoft.com/office/drawing/2014/main" id="{00000000-0008-0000-0200-000032721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05156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600075</xdr:colOff>
      <xdr:row>0</xdr:row>
      <xdr:rowOff>666750</xdr:rowOff>
    </xdr:to>
    <xdr:grpSp>
      <xdr:nvGrpSpPr>
        <xdr:cNvPr id="1414560" name="Group 6">
          <a:hlinkClick xmlns:r="http://schemas.openxmlformats.org/officeDocument/2006/relationships" r:id="rId1" tooltip="Click for Sch-1"/>
          <a:extLst>
            <a:ext uri="{FF2B5EF4-FFF2-40B4-BE49-F238E27FC236}">
              <a16:creationId xmlns:a16="http://schemas.microsoft.com/office/drawing/2014/main" id="{00000000-0008-0000-0300-0000A0951500}"/>
            </a:ext>
          </a:extLst>
        </xdr:cNvPr>
        <xdr:cNvGrpSpPr>
          <a:grpSpLocks/>
        </xdr:cNvGrpSpPr>
      </xdr:nvGrpSpPr>
      <xdr:grpSpPr bwMode="auto">
        <a:xfrm>
          <a:off x="7572375" y="47625"/>
          <a:ext cx="1296591" cy="619125"/>
          <a:chOff x="804" y="5"/>
          <a:chExt cx="116" cy="73"/>
        </a:xfrm>
      </xdr:grpSpPr>
      <xdr:sp macro="" textlink="">
        <xdr:nvSpPr>
          <xdr:cNvPr id="1414561" name="AutoShape 2">
            <a:extLst>
              <a:ext uri="{FF2B5EF4-FFF2-40B4-BE49-F238E27FC236}">
                <a16:creationId xmlns:a16="http://schemas.microsoft.com/office/drawing/2014/main" id="{00000000-0008-0000-0300-0000A195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247650</xdr:colOff>
      <xdr:row>0</xdr:row>
      <xdr:rowOff>28575</xdr:rowOff>
    </xdr:from>
    <xdr:to>
      <xdr:col>17</xdr:col>
      <xdr:colOff>1647825</xdr:colOff>
      <xdr:row>2</xdr:row>
      <xdr:rowOff>266700</xdr:rowOff>
    </xdr:to>
    <xdr:grpSp>
      <xdr:nvGrpSpPr>
        <xdr:cNvPr id="1328641" name="Group 38">
          <a:hlinkClick xmlns:r="http://schemas.openxmlformats.org/officeDocument/2006/relationships" r:id="rId1" tooltip="Click for Sch-2"/>
          <a:extLst>
            <a:ext uri="{FF2B5EF4-FFF2-40B4-BE49-F238E27FC236}">
              <a16:creationId xmlns:a16="http://schemas.microsoft.com/office/drawing/2014/main" id="{00000000-0008-0000-0400-000001461400}"/>
            </a:ext>
          </a:extLst>
        </xdr:cNvPr>
        <xdr:cNvGrpSpPr>
          <a:grpSpLocks/>
        </xdr:cNvGrpSpPr>
      </xdr:nvGrpSpPr>
      <xdr:grpSpPr bwMode="auto">
        <a:xfrm>
          <a:off x="24914679" y="28575"/>
          <a:ext cx="0" cy="442232"/>
          <a:chOff x="804" y="5"/>
          <a:chExt cx="190" cy="73"/>
        </a:xfrm>
      </xdr:grpSpPr>
      <xdr:sp macro="" textlink="">
        <xdr:nvSpPr>
          <xdr:cNvPr id="1328642" name="AutoShape 39">
            <a:extLst>
              <a:ext uri="{FF2B5EF4-FFF2-40B4-BE49-F238E27FC236}">
                <a16:creationId xmlns:a16="http://schemas.microsoft.com/office/drawing/2014/main" id="{00000000-0008-0000-0400-0000024614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00000000-0008-0000-0400-0000280C0000}"/>
              </a:ext>
            </a:extLst>
          </xdr:cNvPr>
          <xdr:cNvSpPr txBox="1">
            <a:spLocks noChangeArrowheads="1"/>
          </xdr:cNvSpPr>
        </xdr:nvSpPr>
        <xdr:spPr bwMode="auto">
          <a:xfrm>
            <a:off x="10706100" y="14582124471055"/>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7</xdr:col>
      <xdr:colOff>0</xdr:colOff>
      <xdr:row>2</xdr:row>
      <xdr:rowOff>266700</xdr:rowOff>
    </xdr:to>
    <xdr:grpSp>
      <xdr:nvGrpSpPr>
        <xdr:cNvPr id="1605831" name="Group 38">
          <a:hlinkClick xmlns:r="http://schemas.openxmlformats.org/officeDocument/2006/relationships" r:id="rId1" tooltip="Click for Sch-2"/>
          <a:extLst>
            <a:ext uri="{FF2B5EF4-FFF2-40B4-BE49-F238E27FC236}">
              <a16:creationId xmlns:a16="http://schemas.microsoft.com/office/drawing/2014/main" id="{00000000-0008-0000-0500-0000C7801800}"/>
            </a:ext>
          </a:extLst>
        </xdr:cNvPr>
        <xdr:cNvGrpSpPr>
          <a:grpSpLocks/>
        </xdr:cNvGrpSpPr>
      </xdr:nvGrpSpPr>
      <xdr:grpSpPr bwMode="auto">
        <a:xfrm>
          <a:off x="9893674" y="28575"/>
          <a:ext cx="1052232" cy="650501"/>
          <a:chOff x="804" y="5"/>
          <a:chExt cx="190" cy="73"/>
        </a:xfrm>
      </xdr:grpSpPr>
      <xdr:sp macro="" textlink="">
        <xdr:nvSpPr>
          <xdr:cNvPr id="1605832" name="AutoShape 39">
            <a:extLst>
              <a:ext uri="{FF2B5EF4-FFF2-40B4-BE49-F238E27FC236}">
                <a16:creationId xmlns:a16="http://schemas.microsoft.com/office/drawing/2014/main" id="{00000000-0008-0000-0500-0000C880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500-000004000000}"/>
              </a:ext>
            </a:extLst>
          </xdr:cNvPr>
          <xdr:cNvSpPr txBox="1">
            <a:spLocks noChangeArrowheads="1"/>
          </xdr:cNvSpPr>
        </xdr:nvSpPr>
        <xdr:spPr bwMode="auto">
          <a:xfrm>
            <a:off x="821" y="24"/>
            <a:ext cx="173"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603803" name="Group 25">
          <a:hlinkClick xmlns:r="http://schemas.openxmlformats.org/officeDocument/2006/relationships" r:id="rId1" tooltip="Click for Sch-6"/>
          <a:extLst>
            <a:ext uri="{FF2B5EF4-FFF2-40B4-BE49-F238E27FC236}">
              <a16:creationId xmlns:a16="http://schemas.microsoft.com/office/drawing/2014/main" id="{00000000-0008-0000-0700-0000DB781800}"/>
            </a:ext>
          </a:extLst>
        </xdr:cNvPr>
        <xdr:cNvGrpSpPr>
          <a:grpSpLocks/>
        </xdr:cNvGrpSpPr>
      </xdr:nvGrpSpPr>
      <xdr:grpSpPr bwMode="auto">
        <a:xfrm>
          <a:off x="7694083" y="47625"/>
          <a:ext cx="1028700" cy="606425"/>
          <a:chOff x="804" y="5"/>
          <a:chExt cx="116" cy="73"/>
        </a:xfrm>
      </xdr:grpSpPr>
      <xdr:sp macro="" textlink="">
        <xdr:nvSpPr>
          <xdr:cNvPr id="1603804" name="AutoShape 26">
            <a:extLst>
              <a:ext uri="{FF2B5EF4-FFF2-40B4-BE49-F238E27FC236}">
                <a16:creationId xmlns:a16="http://schemas.microsoft.com/office/drawing/2014/main" id="{00000000-0008-0000-0700-0000DC78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700-000004000000}"/>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8</xdr:col>
      <xdr:colOff>76200</xdr:colOff>
      <xdr:row>1</xdr:row>
      <xdr:rowOff>209550</xdr:rowOff>
    </xdr:to>
    <xdr:grpSp>
      <xdr:nvGrpSpPr>
        <xdr:cNvPr id="1573122" name="Group 4">
          <a:hlinkClick xmlns:r="http://schemas.openxmlformats.org/officeDocument/2006/relationships" r:id="rId1" tooltip="Click for Bid Form"/>
          <a:extLst>
            <a:ext uri="{FF2B5EF4-FFF2-40B4-BE49-F238E27FC236}">
              <a16:creationId xmlns:a16="http://schemas.microsoft.com/office/drawing/2014/main" id="{00000000-0008-0000-0A00-000002011800}"/>
            </a:ext>
          </a:extLst>
        </xdr:cNvPr>
        <xdr:cNvGrpSpPr>
          <a:grpSpLocks/>
        </xdr:cNvGrpSpPr>
      </xdr:nvGrpSpPr>
      <xdr:grpSpPr bwMode="auto">
        <a:xfrm>
          <a:off x="7715250" y="19050"/>
          <a:ext cx="847725" cy="695325"/>
          <a:chOff x="784" y="2"/>
          <a:chExt cx="116" cy="73"/>
        </a:xfrm>
      </xdr:grpSpPr>
      <xdr:sp macro="" textlink="">
        <xdr:nvSpPr>
          <xdr:cNvPr id="1573123" name="AutoShape 2">
            <a:extLst>
              <a:ext uri="{FF2B5EF4-FFF2-40B4-BE49-F238E27FC236}">
                <a16:creationId xmlns:a16="http://schemas.microsoft.com/office/drawing/2014/main" id="{00000000-0008-0000-0A00-0000030118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796" y="18"/>
            <a:ext cx="86"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B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227994</xdr:colOff>
      <xdr:row>2</xdr:row>
      <xdr:rowOff>100071</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0C00-000002000000}"/>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CC5901A-DB47-4751-8957-52E0E6F2CA40}" protected="1">
  <header guid="{4CC5901A-DB47-4751-8957-52E0E6F2CA40}" dateTime="2021-10-28T16:03:49" maxSheetId="20" userName="Samrat Jain {Samrat Jain}" r:id="rId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11.bin"/><Relationship Id="rId13" Type="http://schemas.openxmlformats.org/officeDocument/2006/relationships/printerSettings" Target="../printerSettings/printerSettings216.bin"/><Relationship Id="rId18" Type="http://schemas.openxmlformats.org/officeDocument/2006/relationships/printerSettings" Target="../printerSettings/printerSettings221.bin"/><Relationship Id="rId3" Type="http://schemas.openxmlformats.org/officeDocument/2006/relationships/printerSettings" Target="../printerSettings/printerSettings206.bin"/><Relationship Id="rId21" Type="http://schemas.openxmlformats.org/officeDocument/2006/relationships/printerSettings" Target="../printerSettings/printerSettings224.bin"/><Relationship Id="rId7" Type="http://schemas.openxmlformats.org/officeDocument/2006/relationships/printerSettings" Target="../printerSettings/printerSettings210.bin"/><Relationship Id="rId12" Type="http://schemas.openxmlformats.org/officeDocument/2006/relationships/printerSettings" Target="../printerSettings/printerSettings215.bin"/><Relationship Id="rId17" Type="http://schemas.openxmlformats.org/officeDocument/2006/relationships/printerSettings" Target="../printerSettings/printerSettings220.bin"/><Relationship Id="rId2" Type="http://schemas.openxmlformats.org/officeDocument/2006/relationships/printerSettings" Target="../printerSettings/printerSettings205.bin"/><Relationship Id="rId16" Type="http://schemas.openxmlformats.org/officeDocument/2006/relationships/printerSettings" Target="../printerSettings/printerSettings219.bin"/><Relationship Id="rId20" Type="http://schemas.openxmlformats.org/officeDocument/2006/relationships/printerSettings" Target="../printerSettings/printerSettings223.bin"/><Relationship Id="rId1" Type="http://schemas.openxmlformats.org/officeDocument/2006/relationships/printerSettings" Target="../printerSettings/printerSettings204.bin"/><Relationship Id="rId6" Type="http://schemas.openxmlformats.org/officeDocument/2006/relationships/printerSettings" Target="../printerSettings/printerSettings209.bin"/><Relationship Id="rId11" Type="http://schemas.openxmlformats.org/officeDocument/2006/relationships/printerSettings" Target="../printerSettings/printerSettings214.bin"/><Relationship Id="rId5" Type="http://schemas.openxmlformats.org/officeDocument/2006/relationships/printerSettings" Target="../printerSettings/printerSettings208.bin"/><Relationship Id="rId15" Type="http://schemas.openxmlformats.org/officeDocument/2006/relationships/printerSettings" Target="../printerSettings/printerSettings218.bin"/><Relationship Id="rId10" Type="http://schemas.openxmlformats.org/officeDocument/2006/relationships/printerSettings" Target="../printerSettings/printerSettings213.bin"/><Relationship Id="rId19" Type="http://schemas.openxmlformats.org/officeDocument/2006/relationships/printerSettings" Target="../printerSettings/printerSettings222.bin"/><Relationship Id="rId4" Type="http://schemas.openxmlformats.org/officeDocument/2006/relationships/printerSettings" Target="../printerSettings/printerSettings207.bin"/><Relationship Id="rId9" Type="http://schemas.openxmlformats.org/officeDocument/2006/relationships/printerSettings" Target="../printerSettings/printerSettings212.bin"/><Relationship Id="rId14" Type="http://schemas.openxmlformats.org/officeDocument/2006/relationships/printerSettings" Target="../printerSettings/printerSettings217.bin"/><Relationship Id="rId22" Type="http://schemas.openxmlformats.org/officeDocument/2006/relationships/printerSettings" Target="../printerSettings/printerSettings225.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33.bin"/><Relationship Id="rId13" Type="http://schemas.openxmlformats.org/officeDocument/2006/relationships/printerSettings" Target="../printerSettings/printerSettings238.bin"/><Relationship Id="rId18" Type="http://schemas.openxmlformats.org/officeDocument/2006/relationships/printerSettings" Target="../printerSettings/printerSettings243.bin"/><Relationship Id="rId3" Type="http://schemas.openxmlformats.org/officeDocument/2006/relationships/printerSettings" Target="../printerSettings/printerSettings228.bin"/><Relationship Id="rId21" Type="http://schemas.openxmlformats.org/officeDocument/2006/relationships/printerSettings" Target="../printerSettings/printerSettings246.bin"/><Relationship Id="rId7" Type="http://schemas.openxmlformats.org/officeDocument/2006/relationships/printerSettings" Target="../printerSettings/printerSettings232.bin"/><Relationship Id="rId12" Type="http://schemas.openxmlformats.org/officeDocument/2006/relationships/printerSettings" Target="../printerSettings/printerSettings237.bin"/><Relationship Id="rId17" Type="http://schemas.openxmlformats.org/officeDocument/2006/relationships/printerSettings" Target="../printerSettings/printerSettings242.bin"/><Relationship Id="rId2" Type="http://schemas.openxmlformats.org/officeDocument/2006/relationships/printerSettings" Target="../printerSettings/printerSettings227.bin"/><Relationship Id="rId16" Type="http://schemas.openxmlformats.org/officeDocument/2006/relationships/printerSettings" Target="../printerSettings/printerSettings241.bin"/><Relationship Id="rId20" Type="http://schemas.openxmlformats.org/officeDocument/2006/relationships/printerSettings" Target="../printerSettings/printerSettings245.bin"/><Relationship Id="rId1" Type="http://schemas.openxmlformats.org/officeDocument/2006/relationships/printerSettings" Target="../printerSettings/printerSettings226.bin"/><Relationship Id="rId6" Type="http://schemas.openxmlformats.org/officeDocument/2006/relationships/printerSettings" Target="../printerSettings/printerSettings231.bin"/><Relationship Id="rId11" Type="http://schemas.openxmlformats.org/officeDocument/2006/relationships/printerSettings" Target="../printerSettings/printerSettings236.bin"/><Relationship Id="rId5" Type="http://schemas.openxmlformats.org/officeDocument/2006/relationships/printerSettings" Target="../printerSettings/printerSettings230.bin"/><Relationship Id="rId15" Type="http://schemas.openxmlformats.org/officeDocument/2006/relationships/printerSettings" Target="../printerSettings/printerSettings240.bin"/><Relationship Id="rId23" Type="http://schemas.openxmlformats.org/officeDocument/2006/relationships/drawing" Target="../drawings/drawing7.xml"/><Relationship Id="rId10" Type="http://schemas.openxmlformats.org/officeDocument/2006/relationships/printerSettings" Target="../printerSettings/printerSettings235.bin"/><Relationship Id="rId19" Type="http://schemas.openxmlformats.org/officeDocument/2006/relationships/printerSettings" Target="../printerSettings/printerSettings244.bin"/><Relationship Id="rId4" Type="http://schemas.openxmlformats.org/officeDocument/2006/relationships/printerSettings" Target="../printerSettings/printerSettings229.bin"/><Relationship Id="rId9" Type="http://schemas.openxmlformats.org/officeDocument/2006/relationships/printerSettings" Target="../printerSettings/printerSettings234.bin"/><Relationship Id="rId14" Type="http://schemas.openxmlformats.org/officeDocument/2006/relationships/printerSettings" Target="../printerSettings/printerSettings239.bin"/><Relationship Id="rId22" Type="http://schemas.openxmlformats.org/officeDocument/2006/relationships/printerSettings" Target="../printerSettings/printerSettings24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55.bin"/><Relationship Id="rId13" Type="http://schemas.openxmlformats.org/officeDocument/2006/relationships/printerSettings" Target="../printerSettings/printerSettings260.bin"/><Relationship Id="rId18" Type="http://schemas.openxmlformats.org/officeDocument/2006/relationships/printerSettings" Target="../printerSettings/printerSettings265.bin"/><Relationship Id="rId3" Type="http://schemas.openxmlformats.org/officeDocument/2006/relationships/printerSettings" Target="../printerSettings/printerSettings250.bin"/><Relationship Id="rId21" Type="http://schemas.openxmlformats.org/officeDocument/2006/relationships/printerSettings" Target="../printerSettings/printerSettings268.bin"/><Relationship Id="rId7" Type="http://schemas.openxmlformats.org/officeDocument/2006/relationships/printerSettings" Target="../printerSettings/printerSettings254.bin"/><Relationship Id="rId12" Type="http://schemas.openxmlformats.org/officeDocument/2006/relationships/printerSettings" Target="../printerSettings/printerSettings259.bin"/><Relationship Id="rId17" Type="http://schemas.openxmlformats.org/officeDocument/2006/relationships/printerSettings" Target="../printerSettings/printerSettings264.bin"/><Relationship Id="rId2" Type="http://schemas.openxmlformats.org/officeDocument/2006/relationships/printerSettings" Target="../printerSettings/printerSettings249.bin"/><Relationship Id="rId16" Type="http://schemas.openxmlformats.org/officeDocument/2006/relationships/printerSettings" Target="../printerSettings/printerSettings263.bin"/><Relationship Id="rId20" Type="http://schemas.openxmlformats.org/officeDocument/2006/relationships/printerSettings" Target="../printerSettings/printerSettings267.bin"/><Relationship Id="rId1" Type="http://schemas.openxmlformats.org/officeDocument/2006/relationships/printerSettings" Target="../printerSettings/printerSettings248.bin"/><Relationship Id="rId6" Type="http://schemas.openxmlformats.org/officeDocument/2006/relationships/printerSettings" Target="../printerSettings/printerSettings253.bin"/><Relationship Id="rId11" Type="http://schemas.openxmlformats.org/officeDocument/2006/relationships/printerSettings" Target="../printerSettings/printerSettings258.bin"/><Relationship Id="rId5" Type="http://schemas.openxmlformats.org/officeDocument/2006/relationships/printerSettings" Target="../printerSettings/printerSettings252.bin"/><Relationship Id="rId15" Type="http://schemas.openxmlformats.org/officeDocument/2006/relationships/printerSettings" Target="../printerSettings/printerSettings262.bin"/><Relationship Id="rId23" Type="http://schemas.openxmlformats.org/officeDocument/2006/relationships/drawing" Target="../drawings/drawing8.xml"/><Relationship Id="rId10" Type="http://schemas.openxmlformats.org/officeDocument/2006/relationships/printerSettings" Target="../printerSettings/printerSettings257.bin"/><Relationship Id="rId19" Type="http://schemas.openxmlformats.org/officeDocument/2006/relationships/printerSettings" Target="../printerSettings/printerSettings266.bin"/><Relationship Id="rId4" Type="http://schemas.openxmlformats.org/officeDocument/2006/relationships/printerSettings" Target="../printerSettings/printerSettings251.bin"/><Relationship Id="rId9" Type="http://schemas.openxmlformats.org/officeDocument/2006/relationships/printerSettings" Target="../printerSettings/printerSettings256.bin"/><Relationship Id="rId14" Type="http://schemas.openxmlformats.org/officeDocument/2006/relationships/printerSettings" Target="../printerSettings/printerSettings261.bin"/><Relationship Id="rId22" Type="http://schemas.openxmlformats.org/officeDocument/2006/relationships/printerSettings" Target="../printerSettings/printerSettings26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77.bin"/><Relationship Id="rId13" Type="http://schemas.openxmlformats.org/officeDocument/2006/relationships/printerSettings" Target="../printerSettings/printerSettings282.bin"/><Relationship Id="rId18" Type="http://schemas.openxmlformats.org/officeDocument/2006/relationships/printerSettings" Target="../printerSettings/printerSettings287.bin"/><Relationship Id="rId3" Type="http://schemas.openxmlformats.org/officeDocument/2006/relationships/printerSettings" Target="../printerSettings/printerSettings272.bin"/><Relationship Id="rId21" Type="http://schemas.openxmlformats.org/officeDocument/2006/relationships/printerSettings" Target="../printerSettings/printerSettings290.bin"/><Relationship Id="rId7" Type="http://schemas.openxmlformats.org/officeDocument/2006/relationships/printerSettings" Target="../printerSettings/printerSettings276.bin"/><Relationship Id="rId12" Type="http://schemas.openxmlformats.org/officeDocument/2006/relationships/printerSettings" Target="../printerSettings/printerSettings281.bin"/><Relationship Id="rId17" Type="http://schemas.openxmlformats.org/officeDocument/2006/relationships/printerSettings" Target="../printerSettings/printerSettings286.bin"/><Relationship Id="rId2" Type="http://schemas.openxmlformats.org/officeDocument/2006/relationships/printerSettings" Target="../printerSettings/printerSettings271.bin"/><Relationship Id="rId16" Type="http://schemas.openxmlformats.org/officeDocument/2006/relationships/printerSettings" Target="../printerSettings/printerSettings285.bin"/><Relationship Id="rId20" Type="http://schemas.openxmlformats.org/officeDocument/2006/relationships/printerSettings" Target="../printerSettings/printerSettings289.bin"/><Relationship Id="rId1" Type="http://schemas.openxmlformats.org/officeDocument/2006/relationships/printerSettings" Target="../printerSettings/printerSettings270.bin"/><Relationship Id="rId6" Type="http://schemas.openxmlformats.org/officeDocument/2006/relationships/printerSettings" Target="../printerSettings/printerSettings275.bin"/><Relationship Id="rId11" Type="http://schemas.openxmlformats.org/officeDocument/2006/relationships/printerSettings" Target="../printerSettings/printerSettings280.bin"/><Relationship Id="rId5" Type="http://schemas.openxmlformats.org/officeDocument/2006/relationships/printerSettings" Target="../printerSettings/printerSettings274.bin"/><Relationship Id="rId15" Type="http://schemas.openxmlformats.org/officeDocument/2006/relationships/printerSettings" Target="../printerSettings/printerSettings284.bin"/><Relationship Id="rId23" Type="http://schemas.openxmlformats.org/officeDocument/2006/relationships/drawing" Target="../drawings/drawing9.xml"/><Relationship Id="rId10" Type="http://schemas.openxmlformats.org/officeDocument/2006/relationships/printerSettings" Target="../printerSettings/printerSettings279.bin"/><Relationship Id="rId19" Type="http://schemas.openxmlformats.org/officeDocument/2006/relationships/printerSettings" Target="../printerSettings/printerSettings288.bin"/><Relationship Id="rId4" Type="http://schemas.openxmlformats.org/officeDocument/2006/relationships/printerSettings" Target="../printerSettings/printerSettings273.bin"/><Relationship Id="rId9" Type="http://schemas.openxmlformats.org/officeDocument/2006/relationships/printerSettings" Target="../printerSettings/printerSettings278.bin"/><Relationship Id="rId14" Type="http://schemas.openxmlformats.org/officeDocument/2006/relationships/printerSettings" Target="../printerSettings/printerSettings283.bin"/><Relationship Id="rId22" Type="http://schemas.openxmlformats.org/officeDocument/2006/relationships/printerSettings" Target="../printerSettings/printerSettings29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99.bin"/><Relationship Id="rId13" Type="http://schemas.openxmlformats.org/officeDocument/2006/relationships/printerSettings" Target="../printerSettings/printerSettings304.bin"/><Relationship Id="rId18" Type="http://schemas.openxmlformats.org/officeDocument/2006/relationships/printerSettings" Target="../printerSettings/printerSettings309.bin"/><Relationship Id="rId3" Type="http://schemas.openxmlformats.org/officeDocument/2006/relationships/printerSettings" Target="../printerSettings/printerSettings294.bin"/><Relationship Id="rId21" Type="http://schemas.openxmlformats.org/officeDocument/2006/relationships/printerSettings" Target="../printerSettings/printerSettings312.bin"/><Relationship Id="rId7" Type="http://schemas.openxmlformats.org/officeDocument/2006/relationships/printerSettings" Target="../printerSettings/printerSettings298.bin"/><Relationship Id="rId12" Type="http://schemas.openxmlformats.org/officeDocument/2006/relationships/printerSettings" Target="../printerSettings/printerSettings303.bin"/><Relationship Id="rId17" Type="http://schemas.openxmlformats.org/officeDocument/2006/relationships/printerSettings" Target="../printerSettings/printerSettings308.bin"/><Relationship Id="rId2" Type="http://schemas.openxmlformats.org/officeDocument/2006/relationships/printerSettings" Target="../printerSettings/printerSettings293.bin"/><Relationship Id="rId16" Type="http://schemas.openxmlformats.org/officeDocument/2006/relationships/printerSettings" Target="../printerSettings/printerSettings307.bin"/><Relationship Id="rId20" Type="http://schemas.openxmlformats.org/officeDocument/2006/relationships/printerSettings" Target="../printerSettings/printerSettings311.bin"/><Relationship Id="rId1" Type="http://schemas.openxmlformats.org/officeDocument/2006/relationships/printerSettings" Target="../printerSettings/printerSettings292.bin"/><Relationship Id="rId6" Type="http://schemas.openxmlformats.org/officeDocument/2006/relationships/printerSettings" Target="../printerSettings/printerSettings297.bin"/><Relationship Id="rId11" Type="http://schemas.openxmlformats.org/officeDocument/2006/relationships/printerSettings" Target="../printerSettings/printerSettings302.bin"/><Relationship Id="rId5" Type="http://schemas.openxmlformats.org/officeDocument/2006/relationships/printerSettings" Target="../printerSettings/printerSettings296.bin"/><Relationship Id="rId15" Type="http://schemas.openxmlformats.org/officeDocument/2006/relationships/printerSettings" Target="../printerSettings/printerSettings306.bin"/><Relationship Id="rId23" Type="http://schemas.openxmlformats.org/officeDocument/2006/relationships/drawing" Target="../drawings/drawing10.xml"/><Relationship Id="rId10" Type="http://schemas.openxmlformats.org/officeDocument/2006/relationships/printerSettings" Target="../printerSettings/printerSettings301.bin"/><Relationship Id="rId19" Type="http://schemas.openxmlformats.org/officeDocument/2006/relationships/printerSettings" Target="../printerSettings/printerSettings310.bin"/><Relationship Id="rId4" Type="http://schemas.openxmlformats.org/officeDocument/2006/relationships/printerSettings" Target="../printerSettings/printerSettings295.bin"/><Relationship Id="rId9" Type="http://schemas.openxmlformats.org/officeDocument/2006/relationships/printerSettings" Target="../printerSettings/printerSettings300.bin"/><Relationship Id="rId14" Type="http://schemas.openxmlformats.org/officeDocument/2006/relationships/printerSettings" Target="../printerSettings/printerSettings305.bin"/><Relationship Id="rId22" Type="http://schemas.openxmlformats.org/officeDocument/2006/relationships/printerSettings" Target="../printerSettings/printerSettings31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321.bin"/><Relationship Id="rId13" Type="http://schemas.openxmlformats.org/officeDocument/2006/relationships/printerSettings" Target="../printerSettings/printerSettings326.bin"/><Relationship Id="rId18" Type="http://schemas.openxmlformats.org/officeDocument/2006/relationships/printerSettings" Target="../printerSettings/printerSettings331.bin"/><Relationship Id="rId26" Type="http://schemas.openxmlformats.org/officeDocument/2006/relationships/drawing" Target="../drawings/drawing11.xml"/><Relationship Id="rId3" Type="http://schemas.openxmlformats.org/officeDocument/2006/relationships/printerSettings" Target="../printerSettings/printerSettings316.bin"/><Relationship Id="rId21" Type="http://schemas.openxmlformats.org/officeDocument/2006/relationships/printerSettings" Target="../printerSettings/printerSettings334.bin"/><Relationship Id="rId7" Type="http://schemas.openxmlformats.org/officeDocument/2006/relationships/printerSettings" Target="../printerSettings/printerSettings320.bin"/><Relationship Id="rId12" Type="http://schemas.openxmlformats.org/officeDocument/2006/relationships/printerSettings" Target="../printerSettings/printerSettings325.bin"/><Relationship Id="rId17" Type="http://schemas.openxmlformats.org/officeDocument/2006/relationships/printerSettings" Target="../printerSettings/printerSettings330.bin"/><Relationship Id="rId25" Type="http://schemas.openxmlformats.org/officeDocument/2006/relationships/printerSettings" Target="../printerSettings/printerSettings338.bin"/><Relationship Id="rId2" Type="http://schemas.openxmlformats.org/officeDocument/2006/relationships/printerSettings" Target="../printerSettings/printerSettings315.bin"/><Relationship Id="rId16" Type="http://schemas.openxmlformats.org/officeDocument/2006/relationships/printerSettings" Target="../printerSettings/printerSettings329.bin"/><Relationship Id="rId20" Type="http://schemas.openxmlformats.org/officeDocument/2006/relationships/printerSettings" Target="../printerSettings/printerSettings333.bin"/><Relationship Id="rId1" Type="http://schemas.openxmlformats.org/officeDocument/2006/relationships/printerSettings" Target="../printerSettings/printerSettings314.bin"/><Relationship Id="rId6" Type="http://schemas.openxmlformats.org/officeDocument/2006/relationships/printerSettings" Target="../printerSettings/printerSettings319.bin"/><Relationship Id="rId11" Type="http://schemas.openxmlformats.org/officeDocument/2006/relationships/printerSettings" Target="../printerSettings/printerSettings324.bin"/><Relationship Id="rId24" Type="http://schemas.openxmlformats.org/officeDocument/2006/relationships/printerSettings" Target="../printerSettings/printerSettings337.bin"/><Relationship Id="rId5" Type="http://schemas.openxmlformats.org/officeDocument/2006/relationships/printerSettings" Target="../printerSettings/printerSettings318.bin"/><Relationship Id="rId15" Type="http://schemas.openxmlformats.org/officeDocument/2006/relationships/printerSettings" Target="../printerSettings/printerSettings328.bin"/><Relationship Id="rId23" Type="http://schemas.openxmlformats.org/officeDocument/2006/relationships/printerSettings" Target="../printerSettings/printerSettings336.bin"/><Relationship Id="rId10" Type="http://schemas.openxmlformats.org/officeDocument/2006/relationships/printerSettings" Target="../printerSettings/printerSettings323.bin"/><Relationship Id="rId19" Type="http://schemas.openxmlformats.org/officeDocument/2006/relationships/printerSettings" Target="../printerSettings/printerSettings332.bin"/><Relationship Id="rId4" Type="http://schemas.openxmlformats.org/officeDocument/2006/relationships/printerSettings" Target="../printerSettings/printerSettings317.bin"/><Relationship Id="rId9" Type="http://schemas.openxmlformats.org/officeDocument/2006/relationships/printerSettings" Target="../printerSettings/printerSettings322.bin"/><Relationship Id="rId14" Type="http://schemas.openxmlformats.org/officeDocument/2006/relationships/printerSettings" Target="../printerSettings/printerSettings327.bin"/><Relationship Id="rId22" Type="http://schemas.openxmlformats.org/officeDocument/2006/relationships/printerSettings" Target="../printerSettings/printerSettings33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46.bin"/><Relationship Id="rId13" Type="http://schemas.openxmlformats.org/officeDocument/2006/relationships/printerSettings" Target="../printerSettings/printerSettings351.bin"/><Relationship Id="rId18" Type="http://schemas.openxmlformats.org/officeDocument/2006/relationships/printerSettings" Target="../printerSettings/printerSettings356.bin"/><Relationship Id="rId3" Type="http://schemas.openxmlformats.org/officeDocument/2006/relationships/printerSettings" Target="../printerSettings/printerSettings341.bin"/><Relationship Id="rId21" Type="http://schemas.openxmlformats.org/officeDocument/2006/relationships/printerSettings" Target="../printerSettings/printerSettings359.bin"/><Relationship Id="rId7" Type="http://schemas.openxmlformats.org/officeDocument/2006/relationships/printerSettings" Target="../printerSettings/printerSettings345.bin"/><Relationship Id="rId12" Type="http://schemas.openxmlformats.org/officeDocument/2006/relationships/printerSettings" Target="../printerSettings/printerSettings350.bin"/><Relationship Id="rId17" Type="http://schemas.openxmlformats.org/officeDocument/2006/relationships/printerSettings" Target="../printerSettings/printerSettings355.bin"/><Relationship Id="rId25" Type="http://schemas.openxmlformats.org/officeDocument/2006/relationships/printerSettings" Target="../printerSettings/printerSettings363.bin"/><Relationship Id="rId2" Type="http://schemas.openxmlformats.org/officeDocument/2006/relationships/printerSettings" Target="../printerSettings/printerSettings340.bin"/><Relationship Id="rId16" Type="http://schemas.openxmlformats.org/officeDocument/2006/relationships/printerSettings" Target="../printerSettings/printerSettings354.bin"/><Relationship Id="rId20" Type="http://schemas.openxmlformats.org/officeDocument/2006/relationships/printerSettings" Target="../printerSettings/printerSettings358.bin"/><Relationship Id="rId1" Type="http://schemas.openxmlformats.org/officeDocument/2006/relationships/printerSettings" Target="../printerSettings/printerSettings339.bin"/><Relationship Id="rId6" Type="http://schemas.openxmlformats.org/officeDocument/2006/relationships/printerSettings" Target="../printerSettings/printerSettings344.bin"/><Relationship Id="rId11" Type="http://schemas.openxmlformats.org/officeDocument/2006/relationships/printerSettings" Target="../printerSettings/printerSettings349.bin"/><Relationship Id="rId24" Type="http://schemas.openxmlformats.org/officeDocument/2006/relationships/printerSettings" Target="../printerSettings/printerSettings362.bin"/><Relationship Id="rId5" Type="http://schemas.openxmlformats.org/officeDocument/2006/relationships/printerSettings" Target="../printerSettings/printerSettings343.bin"/><Relationship Id="rId15" Type="http://schemas.openxmlformats.org/officeDocument/2006/relationships/printerSettings" Target="../printerSettings/printerSettings353.bin"/><Relationship Id="rId23" Type="http://schemas.openxmlformats.org/officeDocument/2006/relationships/printerSettings" Target="../printerSettings/printerSettings361.bin"/><Relationship Id="rId10" Type="http://schemas.openxmlformats.org/officeDocument/2006/relationships/printerSettings" Target="../printerSettings/printerSettings348.bin"/><Relationship Id="rId19" Type="http://schemas.openxmlformats.org/officeDocument/2006/relationships/printerSettings" Target="../printerSettings/printerSettings357.bin"/><Relationship Id="rId4" Type="http://schemas.openxmlformats.org/officeDocument/2006/relationships/printerSettings" Target="../printerSettings/printerSettings342.bin"/><Relationship Id="rId9" Type="http://schemas.openxmlformats.org/officeDocument/2006/relationships/printerSettings" Target="../printerSettings/printerSettings347.bin"/><Relationship Id="rId14" Type="http://schemas.openxmlformats.org/officeDocument/2006/relationships/printerSettings" Target="../printerSettings/printerSettings352.bin"/><Relationship Id="rId22" Type="http://schemas.openxmlformats.org/officeDocument/2006/relationships/printerSettings" Target="../printerSettings/printerSettings360.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71.bin"/><Relationship Id="rId13" Type="http://schemas.openxmlformats.org/officeDocument/2006/relationships/printerSettings" Target="../printerSettings/printerSettings376.bin"/><Relationship Id="rId18" Type="http://schemas.openxmlformats.org/officeDocument/2006/relationships/printerSettings" Target="../printerSettings/printerSettings381.bin"/><Relationship Id="rId3" Type="http://schemas.openxmlformats.org/officeDocument/2006/relationships/printerSettings" Target="../printerSettings/printerSettings366.bin"/><Relationship Id="rId21" Type="http://schemas.openxmlformats.org/officeDocument/2006/relationships/printerSettings" Target="../printerSettings/printerSettings384.bin"/><Relationship Id="rId7" Type="http://schemas.openxmlformats.org/officeDocument/2006/relationships/printerSettings" Target="../printerSettings/printerSettings370.bin"/><Relationship Id="rId12" Type="http://schemas.openxmlformats.org/officeDocument/2006/relationships/printerSettings" Target="../printerSettings/printerSettings375.bin"/><Relationship Id="rId17" Type="http://schemas.openxmlformats.org/officeDocument/2006/relationships/printerSettings" Target="../printerSettings/printerSettings380.bin"/><Relationship Id="rId25" Type="http://schemas.openxmlformats.org/officeDocument/2006/relationships/printerSettings" Target="../printerSettings/printerSettings388.bin"/><Relationship Id="rId2" Type="http://schemas.openxmlformats.org/officeDocument/2006/relationships/printerSettings" Target="../printerSettings/printerSettings365.bin"/><Relationship Id="rId16" Type="http://schemas.openxmlformats.org/officeDocument/2006/relationships/printerSettings" Target="../printerSettings/printerSettings379.bin"/><Relationship Id="rId20" Type="http://schemas.openxmlformats.org/officeDocument/2006/relationships/printerSettings" Target="../printerSettings/printerSettings383.bin"/><Relationship Id="rId1" Type="http://schemas.openxmlformats.org/officeDocument/2006/relationships/printerSettings" Target="../printerSettings/printerSettings364.bin"/><Relationship Id="rId6" Type="http://schemas.openxmlformats.org/officeDocument/2006/relationships/printerSettings" Target="../printerSettings/printerSettings369.bin"/><Relationship Id="rId11" Type="http://schemas.openxmlformats.org/officeDocument/2006/relationships/printerSettings" Target="../printerSettings/printerSettings374.bin"/><Relationship Id="rId24" Type="http://schemas.openxmlformats.org/officeDocument/2006/relationships/printerSettings" Target="../printerSettings/printerSettings387.bin"/><Relationship Id="rId5" Type="http://schemas.openxmlformats.org/officeDocument/2006/relationships/printerSettings" Target="../printerSettings/printerSettings368.bin"/><Relationship Id="rId15" Type="http://schemas.openxmlformats.org/officeDocument/2006/relationships/printerSettings" Target="../printerSettings/printerSettings378.bin"/><Relationship Id="rId23" Type="http://schemas.openxmlformats.org/officeDocument/2006/relationships/printerSettings" Target="../printerSettings/printerSettings386.bin"/><Relationship Id="rId10" Type="http://schemas.openxmlformats.org/officeDocument/2006/relationships/printerSettings" Target="../printerSettings/printerSettings373.bin"/><Relationship Id="rId19" Type="http://schemas.openxmlformats.org/officeDocument/2006/relationships/printerSettings" Target="../printerSettings/printerSettings382.bin"/><Relationship Id="rId4" Type="http://schemas.openxmlformats.org/officeDocument/2006/relationships/printerSettings" Target="../printerSettings/printerSettings367.bin"/><Relationship Id="rId9" Type="http://schemas.openxmlformats.org/officeDocument/2006/relationships/printerSettings" Target="../printerSettings/printerSettings372.bin"/><Relationship Id="rId14" Type="http://schemas.openxmlformats.org/officeDocument/2006/relationships/printerSettings" Target="../printerSettings/printerSettings377.bin"/><Relationship Id="rId22" Type="http://schemas.openxmlformats.org/officeDocument/2006/relationships/printerSettings" Target="../printerSettings/printerSettings38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18" Type="http://schemas.openxmlformats.org/officeDocument/2006/relationships/printerSettings" Target="../printerSettings/printerSettings34.bin"/><Relationship Id="rId26" Type="http://schemas.openxmlformats.org/officeDocument/2006/relationships/drawing" Target="../drawings/drawing1.xml"/><Relationship Id="rId3" Type="http://schemas.openxmlformats.org/officeDocument/2006/relationships/printerSettings" Target="../printerSettings/printerSettings19.bin"/><Relationship Id="rId21" Type="http://schemas.openxmlformats.org/officeDocument/2006/relationships/printerSettings" Target="../printerSettings/printerSettings37.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printerSettings" Target="../printerSettings/printerSettings33.bin"/><Relationship Id="rId25" Type="http://schemas.openxmlformats.org/officeDocument/2006/relationships/printerSettings" Target="../printerSettings/printerSettings41.bin"/><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20" Type="http://schemas.openxmlformats.org/officeDocument/2006/relationships/printerSettings" Target="../printerSettings/printerSettings36.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24" Type="http://schemas.openxmlformats.org/officeDocument/2006/relationships/printerSettings" Target="../printerSettings/printerSettings40.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23" Type="http://schemas.openxmlformats.org/officeDocument/2006/relationships/printerSettings" Target="../printerSettings/printerSettings39.bin"/><Relationship Id="rId10" Type="http://schemas.openxmlformats.org/officeDocument/2006/relationships/printerSettings" Target="../printerSettings/printerSettings26.bin"/><Relationship Id="rId19" Type="http://schemas.openxmlformats.org/officeDocument/2006/relationships/printerSettings" Target="../printerSettings/printerSettings35.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 Id="rId22"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9.bin"/><Relationship Id="rId13" Type="http://schemas.openxmlformats.org/officeDocument/2006/relationships/printerSettings" Target="../printerSettings/printerSettings54.bin"/><Relationship Id="rId18" Type="http://schemas.openxmlformats.org/officeDocument/2006/relationships/printerSettings" Target="../printerSettings/printerSettings59.bin"/><Relationship Id="rId3" Type="http://schemas.openxmlformats.org/officeDocument/2006/relationships/printerSettings" Target="../printerSettings/printerSettings44.bin"/><Relationship Id="rId21" Type="http://schemas.openxmlformats.org/officeDocument/2006/relationships/printerSettings" Target="../printerSettings/printerSettings62.bin"/><Relationship Id="rId7" Type="http://schemas.openxmlformats.org/officeDocument/2006/relationships/printerSettings" Target="../printerSettings/printerSettings48.bin"/><Relationship Id="rId12" Type="http://schemas.openxmlformats.org/officeDocument/2006/relationships/printerSettings" Target="../printerSettings/printerSettings53.bin"/><Relationship Id="rId17" Type="http://schemas.openxmlformats.org/officeDocument/2006/relationships/printerSettings" Target="../printerSettings/printerSettings58.bin"/><Relationship Id="rId2" Type="http://schemas.openxmlformats.org/officeDocument/2006/relationships/printerSettings" Target="../printerSettings/printerSettings43.bin"/><Relationship Id="rId16" Type="http://schemas.openxmlformats.org/officeDocument/2006/relationships/printerSettings" Target="../printerSettings/printerSettings57.bin"/><Relationship Id="rId20" Type="http://schemas.openxmlformats.org/officeDocument/2006/relationships/printerSettings" Target="../printerSettings/printerSettings61.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5" Type="http://schemas.openxmlformats.org/officeDocument/2006/relationships/printerSettings" Target="../printerSettings/printerSettings56.bin"/><Relationship Id="rId23" Type="http://schemas.openxmlformats.org/officeDocument/2006/relationships/drawing" Target="../drawings/drawing2.xml"/><Relationship Id="rId10" Type="http://schemas.openxmlformats.org/officeDocument/2006/relationships/printerSettings" Target="../printerSettings/printerSettings51.bin"/><Relationship Id="rId19" Type="http://schemas.openxmlformats.org/officeDocument/2006/relationships/printerSettings" Target="../printerSettings/printerSettings60.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 Id="rId14" Type="http://schemas.openxmlformats.org/officeDocument/2006/relationships/printerSettings" Target="../printerSettings/printerSettings55.bin"/><Relationship Id="rId22" Type="http://schemas.openxmlformats.org/officeDocument/2006/relationships/printerSettings" Target="../printerSettings/printerSettings6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1.bin"/><Relationship Id="rId13" Type="http://schemas.openxmlformats.org/officeDocument/2006/relationships/printerSettings" Target="../printerSettings/printerSettings76.bin"/><Relationship Id="rId18" Type="http://schemas.openxmlformats.org/officeDocument/2006/relationships/printerSettings" Target="../printerSettings/printerSettings81.bin"/><Relationship Id="rId26" Type="http://schemas.openxmlformats.org/officeDocument/2006/relationships/drawing" Target="../drawings/drawing3.xml"/><Relationship Id="rId3" Type="http://schemas.openxmlformats.org/officeDocument/2006/relationships/printerSettings" Target="../printerSettings/printerSettings66.bin"/><Relationship Id="rId21" Type="http://schemas.openxmlformats.org/officeDocument/2006/relationships/printerSettings" Target="../printerSettings/printerSettings84.bin"/><Relationship Id="rId7" Type="http://schemas.openxmlformats.org/officeDocument/2006/relationships/printerSettings" Target="../printerSettings/printerSettings70.bin"/><Relationship Id="rId12" Type="http://schemas.openxmlformats.org/officeDocument/2006/relationships/printerSettings" Target="../printerSettings/printerSettings75.bin"/><Relationship Id="rId17" Type="http://schemas.openxmlformats.org/officeDocument/2006/relationships/printerSettings" Target="../printerSettings/printerSettings80.bin"/><Relationship Id="rId25" Type="http://schemas.openxmlformats.org/officeDocument/2006/relationships/printerSettings" Target="../printerSettings/printerSettings88.bin"/><Relationship Id="rId2" Type="http://schemas.openxmlformats.org/officeDocument/2006/relationships/printerSettings" Target="../printerSettings/printerSettings65.bin"/><Relationship Id="rId16" Type="http://schemas.openxmlformats.org/officeDocument/2006/relationships/printerSettings" Target="../printerSettings/printerSettings79.bin"/><Relationship Id="rId20" Type="http://schemas.openxmlformats.org/officeDocument/2006/relationships/printerSettings" Target="../printerSettings/printerSettings83.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24" Type="http://schemas.openxmlformats.org/officeDocument/2006/relationships/printerSettings" Target="../printerSettings/printerSettings87.bin"/><Relationship Id="rId5" Type="http://schemas.openxmlformats.org/officeDocument/2006/relationships/printerSettings" Target="../printerSettings/printerSettings68.bin"/><Relationship Id="rId15" Type="http://schemas.openxmlformats.org/officeDocument/2006/relationships/printerSettings" Target="../printerSettings/printerSettings78.bin"/><Relationship Id="rId23" Type="http://schemas.openxmlformats.org/officeDocument/2006/relationships/printerSettings" Target="../printerSettings/printerSettings86.bin"/><Relationship Id="rId10" Type="http://schemas.openxmlformats.org/officeDocument/2006/relationships/printerSettings" Target="../printerSettings/printerSettings73.bin"/><Relationship Id="rId19" Type="http://schemas.openxmlformats.org/officeDocument/2006/relationships/printerSettings" Target="../printerSettings/printerSettings82.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 Id="rId14" Type="http://schemas.openxmlformats.org/officeDocument/2006/relationships/printerSettings" Target="../printerSettings/printerSettings77.bin"/><Relationship Id="rId22" Type="http://schemas.openxmlformats.org/officeDocument/2006/relationships/printerSettings" Target="../printerSettings/printerSettings8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6.bin"/><Relationship Id="rId13" Type="http://schemas.openxmlformats.org/officeDocument/2006/relationships/printerSettings" Target="../printerSettings/printerSettings101.bin"/><Relationship Id="rId18" Type="http://schemas.openxmlformats.org/officeDocument/2006/relationships/printerSettings" Target="../printerSettings/printerSettings106.bin"/><Relationship Id="rId26" Type="http://schemas.openxmlformats.org/officeDocument/2006/relationships/drawing" Target="../drawings/drawing4.xml"/><Relationship Id="rId3" Type="http://schemas.openxmlformats.org/officeDocument/2006/relationships/printerSettings" Target="../printerSettings/printerSettings91.bin"/><Relationship Id="rId21" Type="http://schemas.openxmlformats.org/officeDocument/2006/relationships/printerSettings" Target="../printerSettings/printerSettings109.bin"/><Relationship Id="rId7" Type="http://schemas.openxmlformats.org/officeDocument/2006/relationships/printerSettings" Target="../printerSettings/printerSettings95.bin"/><Relationship Id="rId12" Type="http://schemas.openxmlformats.org/officeDocument/2006/relationships/printerSettings" Target="../printerSettings/printerSettings100.bin"/><Relationship Id="rId17" Type="http://schemas.openxmlformats.org/officeDocument/2006/relationships/printerSettings" Target="../printerSettings/printerSettings105.bin"/><Relationship Id="rId25" Type="http://schemas.openxmlformats.org/officeDocument/2006/relationships/printerSettings" Target="../printerSettings/printerSettings113.bin"/><Relationship Id="rId2" Type="http://schemas.openxmlformats.org/officeDocument/2006/relationships/printerSettings" Target="../printerSettings/printerSettings90.bin"/><Relationship Id="rId16" Type="http://schemas.openxmlformats.org/officeDocument/2006/relationships/printerSettings" Target="../printerSettings/printerSettings104.bin"/><Relationship Id="rId20" Type="http://schemas.openxmlformats.org/officeDocument/2006/relationships/printerSettings" Target="../printerSettings/printerSettings108.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11" Type="http://schemas.openxmlformats.org/officeDocument/2006/relationships/printerSettings" Target="../printerSettings/printerSettings99.bin"/><Relationship Id="rId24" Type="http://schemas.openxmlformats.org/officeDocument/2006/relationships/printerSettings" Target="../printerSettings/printerSettings112.bin"/><Relationship Id="rId5" Type="http://schemas.openxmlformats.org/officeDocument/2006/relationships/printerSettings" Target="../printerSettings/printerSettings93.bin"/><Relationship Id="rId15" Type="http://schemas.openxmlformats.org/officeDocument/2006/relationships/printerSettings" Target="../printerSettings/printerSettings103.bin"/><Relationship Id="rId23" Type="http://schemas.openxmlformats.org/officeDocument/2006/relationships/printerSettings" Target="../printerSettings/printerSettings111.bin"/><Relationship Id="rId10" Type="http://schemas.openxmlformats.org/officeDocument/2006/relationships/printerSettings" Target="../printerSettings/printerSettings98.bin"/><Relationship Id="rId19" Type="http://schemas.openxmlformats.org/officeDocument/2006/relationships/printerSettings" Target="../printerSettings/printerSettings107.bin"/><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 Id="rId14" Type="http://schemas.openxmlformats.org/officeDocument/2006/relationships/printerSettings" Target="../printerSettings/printerSettings102.bin"/><Relationship Id="rId22" Type="http://schemas.openxmlformats.org/officeDocument/2006/relationships/printerSettings" Target="../printerSettings/printerSettings11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21.bin"/><Relationship Id="rId13" Type="http://schemas.openxmlformats.org/officeDocument/2006/relationships/printerSettings" Target="../printerSettings/printerSettings126.bin"/><Relationship Id="rId18" Type="http://schemas.openxmlformats.org/officeDocument/2006/relationships/printerSettings" Target="../printerSettings/printerSettings131.bin"/><Relationship Id="rId3" Type="http://schemas.openxmlformats.org/officeDocument/2006/relationships/printerSettings" Target="../printerSettings/printerSettings116.bin"/><Relationship Id="rId7" Type="http://schemas.openxmlformats.org/officeDocument/2006/relationships/printerSettings" Target="../printerSettings/printerSettings120.bin"/><Relationship Id="rId12" Type="http://schemas.openxmlformats.org/officeDocument/2006/relationships/printerSettings" Target="../printerSettings/printerSettings125.bin"/><Relationship Id="rId17" Type="http://schemas.openxmlformats.org/officeDocument/2006/relationships/printerSettings" Target="../printerSettings/printerSettings130.bin"/><Relationship Id="rId2" Type="http://schemas.openxmlformats.org/officeDocument/2006/relationships/printerSettings" Target="../printerSettings/printerSettings115.bin"/><Relationship Id="rId16" Type="http://schemas.openxmlformats.org/officeDocument/2006/relationships/printerSettings" Target="../printerSettings/printerSettings129.bin"/><Relationship Id="rId1" Type="http://schemas.openxmlformats.org/officeDocument/2006/relationships/printerSettings" Target="../printerSettings/printerSettings114.bin"/><Relationship Id="rId6" Type="http://schemas.openxmlformats.org/officeDocument/2006/relationships/printerSettings" Target="../printerSettings/printerSettings119.bin"/><Relationship Id="rId11" Type="http://schemas.openxmlformats.org/officeDocument/2006/relationships/printerSettings" Target="../printerSettings/printerSettings124.bin"/><Relationship Id="rId5" Type="http://schemas.openxmlformats.org/officeDocument/2006/relationships/printerSettings" Target="../printerSettings/printerSettings118.bin"/><Relationship Id="rId15" Type="http://schemas.openxmlformats.org/officeDocument/2006/relationships/printerSettings" Target="../printerSettings/printerSettings128.bin"/><Relationship Id="rId10" Type="http://schemas.openxmlformats.org/officeDocument/2006/relationships/printerSettings" Target="../printerSettings/printerSettings123.bin"/><Relationship Id="rId19" Type="http://schemas.openxmlformats.org/officeDocument/2006/relationships/drawing" Target="../drawings/drawing5.xml"/><Relationship Id="rId4" Type="http://schemas.openxmlformats.org/officeDocument/2006/relationships/printerSettings" Target="../printerSettings/printerSettings117.bin"/><Relationship Id="rId9" Type="http://schemas.openxmlformats.org/officeDocument/2006/relationships/printerSettings" Target="../printerSettings/printerSettings122.bin"/><Relationship Id="rId14" Type="http://schemas.openxmlformats.org/officeDocument/2006/relationships/printerSettings" Target="../printerSettings/printerSettings12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39.bin"/><Relationship Id="rId13" Type="http://schemas.openxmlformats.org/officeDocument/2006/relationships/printerSettings" Target="../printerSettings/printerSettings144.bin"/><Relationship Id="rId18" Type="http://schemas.openxmlformats.org/officeDocument/2006/relationships/printerSettings" Target="../printerSettings/printerSettings149.bin"/><Relationship Id="rId3" Type="http://schemas.openxmlformats.org/officeDocument/2006/relationships/printerSettings" Target="../printerSettings/printerSettings134.bin"/><Relationship Id="rId21" Type="http://schemas.openxmlformats.org/officeDocument/2006/relationships/printerSettings" Target="../printerSettings/printerSettings152.bin"/><Relationship Id="rId7" Type="http://schemas.openxmlformats.org/officeDocument/2006/relationships/printerSettings" Target="../printerSettings/printerSettings138.bin"/><Relationship Id="rId12" Type="http://schemas.openxmlformats.org/officeDocument/2006/relationships/printerSettings" Target="../printerSettings/printerSettings143.bin"/><Relationship Id="rId17" Type="http://schemas.openxmlformats.org/officeDocument/2006/relationships/printerSettings" Target="../printerSettings/printerSettings148.bin"/><Relationship Id="rId25" Type="http://schemas.openxmlformats.org/officeDocument/2006/relationships/printerSettings" Target="../printerSettings/printerSettings156.bin"/><Relationship Id="rId2" Type="http://schemas.openxmlformats.org/officeDocument/2006/relationships/printerSettings" Target="../printerSettings/printerSettings133.bin"/><Relationship Id="rId16" Type="http://schemas.openxmlformats.org/officeDocument/2006/relationships/printerSettings" Target="../printerSettings/printerSettings147.bin"/><Relationship Id="rId20" Type="http://schemas.openxmlformats.org/officeDocument/2006/relationships/printerSettings" Target="../printerSettings/printerSettings151.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24" Type="http://schemas.openxmlformats.org/officeDocument/2006/relationships/printerSettings" Target="../printerSettings/printerSettings155.bin"/><Relationship Id="rId5" Type="http://schemas.openxmlformats.org/officeDocument/2006/relationships/printerSettings" Target="../printerSettings/printerSettings136.bin"/><Relationship Id="rId15" Type="http://schemas.openxmlformats.org/officeDocument/2006/relationships/printerSettings" Target="../printerSettings/printerSettings146.bin"/><Relationship Id="rId23" Type="http://schemas.openxmlformats.org/officeDocument/2006/relationships/printerSettings" Target="../printerSettings/printerSettings154.bin"/><Relationship Id="rId10" Type="http://schemas.openxmlformats.org/officeDocument/2006/relationships/printerSettings" Target="../printerSettings/printerSettings141.bin"/><Relationship Id="rId19" Type="http://schemas.openxmlformats.org/officeDocument/2006/relationships/printerSettings" Target="../printerSettings/printerSettings150.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 Id="rId14" Type="http://schemas.openxmlformats.org/officeDocument/2006/relationships/printerSettings" Target="../printerSettings/printerSettings145.bin"/><Relationship Id="rId22" Type="http://schemas.openxmlformats.org/officeDocument/2006/relationships/printerSettings" Target="../printerSettings/printerSettings15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64.bin"/><Relationship Id="rId13" Type="http://schemas.openxmlformats.org/officeDocument/2006/relationships/printerSettings" Target="../printerSettings/printerSettings169.bin"/><Relationship Id="rId18" Type="http://schemas.openxmlformats.org/officeDocument/2006/relationships/printerSettings" Target="../printerSettings/printerSettings174.bin"/><Relationship Id="rId3" Type="http://schemas.openxmlformats.org/officeDocument/2006/relationships/printerSettings" Target="../printerSettings/printerSettings159.bin"/><Relationship Id="rId21" Type="http://schemas.openxmlformats.org/officeDocument/2006/relationships/printerSettings" Target="../printerSettings/printerSettings177.bin"/><Relationship Id="rId7" Type="http://schemas.openxmlformats.org/officeDocument/2006/relationships/printerSettings" Target="../printerSettings/printerSettings163.bin"/><Relationship Id="rId12" Type="http://schemas.openxmlformats.org/officeDocument/2006/relationships/printerSettings" Target="../printerSettings/printerSettings168.bin"/><Relationship Id="rId17" Type="http://schemas.openxmlformats.org/officeDocument/2006/relationships/printerSettings" Target="../printerSettings/printerSettings173.bin"/><Relationship Id="rId2" Type="http://schemas.openxmlformats.org/officeDocument/2006/relationships/printerSettings" Target="../printerSettings/printerSettings158.bin"/><Relationship Id="rId16" Type="http://schemas.openxmlformats.org/officeDocument/2006/relationships/printerSettings" Target="../printerSettings/printerSettings172.bin"/><Relationship Id="rId20" Type="http://schemas.openxmlformats.org/officeDocument/2006/relationships/printerSettings" Target="../printerSettings/printerSettings176.bin"/><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11" Type="http://schemas.openxmlformats.org/officeDocument/2006/relationships/printerSettings" Target="../printerSettings/printerSettings167.bin"/><Relationship Id="rId5" Type="http://schemas.openxmlformats.org/officeDocument/2006/relationships/printerSettings" Target="../printerSettings/printerSettings161.bin"/><Relationship Id="rId15" Type="http://schemas.openxmlformats.org/officeDocument/2006/relationships/printerSettings" Target="../printerSettings/printerSettings171.bin"/><Relationship Id="rId23" Type="http://schemas.openxmlformats.org/officeDocument/2006/relationships/drawing" Target="../drawings/drawing6.xml"/><Relationship Id="rId10" Type="http://schemas.openxmlformats.org/officeDocument/2006/relationships/printerSettings" Target="../printerSettings/printerSettings166.bin"/><Relationship Id="rId19" Type="http://schemas.openxmlformats.org/officeDocument/2006/relationships/printerSettings" Target="../printerSettings/printerSettings175.bin"/><Relationship Id="rId4" Type="http://schemas.openxmlformats.org/officeDocument/2006/relationships/printerSettings" Target="../printerSettings/printerSettings160.bin"/><Relationship Id="rId9" Type="http://schemas.openxmlformats.org/officeDocument/2006/relationships/printerSettings" Target="../printerSettings/printerSettings165.bin"/><Relationship Id="rId14" Type="http://schemas.openxmlformats.org/officeDocument/2006/relationships/printerSettings" Target="../printerSettings/printerSettings170.bin"/><Relationship Id="rId22" Type="http://schemas.openxmlformats.org/officeDocument/2006/relationships/printerSettings" Target="../printerSettings/printerSettings17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86.bin"/><Relationship Id="rId13" Type="http://schemas.openxmlformats.org/officeDocument/2006/relationships/printerSettings" Target="../printerSettings/printerSettings191.bin"/><Relationship Id="rId18" Type="http://schemas.openxmlformats.org/officeDocument/2006/relationships/printerSettings" Target="../printerSettings/printerSettings196.bin"/><Relationship Id="rId3" Type="http://schemas.openxmlformats.org/officeDocument/2006/relationships/printerSettings" Target="../printerSettings/printerSettings181.bin"/><Relationship Id="rId21" Type="http://schemas.openxmlformats.org/officeDocument/2006/relationships/printerSettings" Target="../printerSettings/printerSettings199.bin"/><Relationship Id="rId7" Type="http://schemas.openxmlformats.org/officeDocument/2006/relationships/printerSettings" Target="../printerSettings/printerSettings185.bin"/><Relationship Id="rId12" Type="http://schemas.openxmlformats.org/officeDocument/2006/relationships/printerSettings" Target="../printerSettings/printerSettings190.bin"/><Relationship Id="rId17" Type="http://schemas.openxmlformats.org/officeDocument/2006/relationships/printerSettings" Target="../printerSettings/printerSettings195.bin"/><Relationship Id="rId25" Type="http://schemas.openxmlformats.org/officeDocument/2006/relationships/printerSettings" Target="../printerSettings/printerSettings203.bin"/><Relationship Id="rId2" Type="http://schemas.openxmlformats.org/officeDocument/2006/relationships/printerSettings" Target="../printerSettings/printerSettings180.bin"/><Relationship Id="rId16" Type="http://schemas.openxmlformats.org/officeDocument/2006/relationships/printerSettings" Target="../printerSettings/printerSettings194.bin"/><Relationship Id="rId20" Type="http://schemas.openxmlformats.org/officeDocument/2006/relationships/printerSettings" Target="../printerSettings/printerSettings198.bin"/><Relationship Id="rId1" Type="http://schemas.openxmlformats.org/officeDocument/2006/relationships/printerSettings" Target="../printerSettings/printerSettings179.bin"/><Relationship Id="rId6" Type="http://schemas.openxmlformats.org/officeDocument/2006/relationships/printerSettings" Target="../printerSettings/printerSettings184.bin"/><Relationship Id="rId11" Type="http://schemas.openxmlformats.org/officeDocument/2006/relationships/printerSettings" Target="../printerSettings/printerSettings189.bin"/><Relationship Id="rId24" Type="http://schemas.openxmlformats.org/officeDocument/2006/relationships/printerSettings" Target="../printerSettings/printerSettings202.bin"/><Relationship Id="rId5" Type="http://schemas.openxmlformats.org/officeDocument/2006/relationships/printerSettings" Target="../printerSettings/printerSettings183.bin"/><Relationship Id="rId15" Type="http://schemas.openxmlformats.org/officeDocument/2006/relationships/printerSettings" Target="../printerSettings/printerSettings193.bin"/><Relationship Id="rId23" Type="http://schemas.openxmlformats.org/officeDocument/2006/relationships/printerSettings" Target="../printerSettings/printerSettings201.bin"/><Relationship Id="rId10" Type="http://schemas.openxmlformats.org/officeDocument/2006/relationships/printerSettings" Target="../printerSettings/printerSettings188.bin"/><Relationship Id="rId19" Type="http://schemas.openxmlformats.org/officeDocument/2006/relationships/printerSettings" Target="../printerSettings/printerSettings197.bin"/><Relationship Id="rId4" Type="http://schemas.openxmlformats.org/officeDocument/2006/relationships/printerSettings" Target="../printerSettings/printerSettings182.bin"/><Relationship Id="rId9" Type="http://schemas.openxmlformats.org/officeDocument/2006/relationships/printerSettings" Target="../printerSettings/printerSettings187.bin"/><Relationship Id="rId14" Type="http://schemas.openxmlformats.org/officeDocument/2006/relationships/printerSettings" Target="../printerSettings/printerSettings192.bin"/><Relationship Id="rId22" Type="http://schemas.openxmlformats.org/officeDocument/2006/relationships/printerSettings" Target="../printerSettings/printerSettings20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H5"/>
  <sheetViews>
    <sheetView workbookViewId="0">
      <selection activeCell="B15" sqref="B15"/>
    </sheetView>
  </sheetViews>
  <sheetFormatPr defaultRowHeight="16.5"/>
  <cols>
    <col min="1" max="1" width="18" customWidth="1"/>
    <col min="2" max="2" width="71.875" customWidth="1"/>
  </cols>
  <sheetData>
    <row r="1" spans="1:8" ht="52.9" customHeight="1">
      <c r="A1" s="642" t="s">
        <v>432</v>
      </c>
      <c r="B1" s="754" t="s">
        <v>458</v>
      </c>
      <c r="C1" s="754"/>
      <c r="D1" s="240"/>
      <c r="E1" s="240"/>
      <c r="F1" s="240"/>
      <c r="G1" s="240"/>
      <c r="H1" s="240"/>
    </row>
    <row r="2" spans="1:8">
      <c r="B2" s="328"/>
    </row>
    <row r="3" spans="1:8">
      <c r="A3" t="s">
        <v>291</v>
      </c>
      <c r="B3" t="s">
        <v>459</v>
      </c>
    </row>
    <row r="5" spans="1:8">
      <c r="A5" t="s">
        <v>292</v>
      </c>
      <c r="B5" s="596" t="s">
        <v>460</v>
      </c>
    </row>
  </sheetData>
  <sheetProtection password="CBD2" sheet="1" selectLockedCells="1" selectUnlockedCells="1"/>
  <customSheetViews>
    <customSheetView guid="{FC366365-2136-48B2-A9F6-DEB708B66B93}" state="hidden">
      <selection activeCell="B15" sqref="B15"/>
      <pageMargins left="0.75" right="0.75" top="1" bottom="1" header="0.5" footer="0.5"/>
      <pageSetup paperSize="9" orientation="portrait" r:id="rId1"/>
      <headerFooter alignWithMargins="0"/>
    </customSheetView>
    <customSheetView guid="{25F14B1D-FADD-4C44-AA48-5D402D65337D}" state="hidden">
      <selection activeCell="B10" sqref="B10"/>
      <pageMargins left="0.75" right="0.75" top="1" bottom="1" header="0.5" footer="0.5"/>
      <pageSetup paperSize="9" orientation="portrait" r:id="rId2"/>
      <headerFooter alignWithMargins="0"/>
    </customSheetView>
    <customSheetView guid="{2D068FA3-47E3-4516-81A6-894AA90F7864}" state="hidden">
      <selection activeCell="B6" sqref="B6"/>
      <pageMargins left="0.75" right="0.75" top="1" bottom="1" header="0.5" footer="0.5"/>
      <pageSetup paperSize="9" orientation="portrait" r:id="rId3"/>
      <headerFooter alignWithMargins="0"/>
    </customSheetView>
    <customSheetView guid="{97B2ED79-AE3F-4DF3-959D-96AE4A0B76A0}" state="hidden">
      <selection activeCell="B9" sqref="B9"/>
      <pageMargins left="0.75" right="0.75" top="1" bottom="1" header="0.5" footer="0.5"/>
      <pageSetup paperSize="9" orientation="portrait" r:id="rId4"/>
      <headerFooter alignWithMargins="0"/>
    </customSheetView>
    <customSheetView guid="{CB39F8EE-FAD8-4C4E-B5E9-5EC27AC08528}" state="hidden">
      <selection activeCell="B5" sqref="B5"/>
      <pageMargins left="0.75" right="0.75" top="1" bottom="1" header="0.5" footer="0.5"/>
      <pageSetup paperSize="9" orientation="portrait" r:id="rId5"/>
      <headerFooter alignWithMargins="0"/>
    </customSheetView>
    <customSheetView guid="{E8B8E0BD-9CB3-4C7D-9BC6-088FDFCB0B45}" state="hidden">
      <selection activeCell="A16" sqref="A16"/>
      <pageMargins left="0.75" right="0.75" top="1" bottom="1" header="0.5" footer="0.5"/>
      <headerFooter alignWithMargins="0"/>
    </customSheetView>
    <customSheetView guid="{E2E57CA5-082B-4C11-AB34-2A298199576B}" state="hidden">
      <selection activeCell="D5" sqref="D5"/>
      <pageMargins left="0.75" right="0.75" top="1" bottom="1" header="0.5" footer="0.5"/>
      <headerFooter alignWithMargins="0"/>
    </customSheetView>
    <customSheetView guid="{EEE4E2D7-4BFE-4C24-8B93-9FD441A50336}" state="hidden">
      <selection activeCell="B5" sqref="B5"/>
      <pageMargins left="0.75" right="0.75" top="1" bottom="1" header="0.5" footer="0.5"/>
      <headerFooter alignWithMargins="0"/>
    </customSheetView>
    <customSheetView guid="{091A6405-72DB-46E0-B81A-EC53A5C58396}" state="hidden">
      <selection activeCell="B2" sqref="B2"/>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27A45B7A-04F2-4516-B80B-5ED0825D4ED3}" fitToPage="1" state="hidden">
      <selection activeCell="B8" sqref="B8"/>
      <pageMargins left="0.75" right="0.75" top="1" bottom="1" header="0.5" footer="0.5"/>
      <pageSetup paperSize="9" scale="98" orientation="portrait" r:id="rId6"/>
      <headerFooter alignWithMargins="0"/>
    </customSheetView>
    <customSheetView guid="{1F4837C2-36FF-4422-95DC-EAAD1B4FAC2F}" state="hidden">
      <selection activeCell="E8" sqref="E8"/>
      <pageMargins left="0.75" right="0.75" top="1" bottom="1" header="0.5" footer="0.5"/>
      <pageSetup scale="90" orientation="portrait" r:id="rId7"/>
      <headerFooter alignWithMargins="0"/>
    </customSheetView>
    <customSheetView guid="{FD7F7BE1-8CB1-460B-98AB-D33E15FD14E6}" state="hidden">
      <selection activeCell="B8" sqref="B8"/>
      <pageMargins left="0.75" right="0.75" top="1" bottom="1" header="0.5" footer="0.5"/>
      <pageSetup scale="90" orientation="portrait" r:id="rId8"/>
      <headerFooter alignWithMargins="0"/>
    </customSheetView>
    <customSheetView guid="{8C0E2163-61BB-48DF-AFAF-5E75147ED450}" state="hidden">
      <selection activeCell="D17" sqref="D17"/>
      <pageMargins left="0.75" right="0.75" top="1" bottom="1" header="0.5" footer="0.5"/>
      <pageSetup scale="90" orientation="portrait" r:id="rId9"/>
      <headerFooter alignWithMargins="0"/>
    </customSheetView>
    <customSheetView guid="{3DA0B320-DAF7-4F4A-921A-9FCFD188E8C7}" state="hidden">
      <selection activeCell="B12" sqref="B12"/>
      <pageMargins left="0.75" right="0.75" top="1" bottom="1" header="0.5" footer="0.5"/>
      <pageSetup scale="90" orientation="portrait" r:id="rId10"/>
      <headerFooter alignWithMargins="0"/>
    </customSheetView>
    <customSheetView guid="{BE0CEA4D-1A4E-4C32-BF92-B8DA3D3423E5}" state="hidden">
      <selection activeCell="B9" sqref="B9"/>
      <pageMargins left="0.75" right="0.75" top="1" bottom="1" header="0.5" footer="0.5"/>
      <headerFooter alignWithMargins="0"/>
    </customSheetView>
    <customSheetView guid="{714760DF-5EB1-4543-9C04-C1A23AAE4384}" state="hidden">
      <selection activeCell="B9" sqref="B9"/>
      <pageMargins left="0.75" right="0.75" top="1" bottom="1" header="0.5" footer="0.5"/>
      <headerFooter alignWithMargins="0"/>
    </customSheetView>
    <customSheetView guid="{D4A148BB-8D25-43B9-8797-A9D3AE767B49}" state="hidden">
      <pageMargins left="0.75" right="0.75" top="1" bottom="1" header="0.5" footer="0.5"/>
      <pageSetup paperSize="9" orientation="portrait" r:id="rId11"/>
      <headerFooter alignWithMargins="0"/>
    </customSheetView>
    <customSheetView guid="{9658319F-66FC-48F8-AB8A-302F6F77BA10}" state="hidden">
      <selection activeCell="B9" sqref="B9"/>
      <pageMargins left="0.75" right="0.75" top="1" bottom="1" header="0.5" footer="0.5"/>
      <pageSetup paperSize="9" orientation="portrait" r:id="rId12"/>
      <headerFooter alignWithMargins="0"/>
    </customSheetView>
    <customSheetView guid="{EF8F60CB-82F3-477F-A7D3-94F4C70843DC}" state="hidden">
      <selection activeCell="B6" sqref="B6"/>
      <pageMargins left="0.75" right="0.75" top="1" bottom="1" header="0.5" footer="0.5"/>
      <pageSetup paperSize="9" orientation="portrait" r:id="rId13"/>
      <headerFooter alignWithMargins="0"/>
    </customSheetView>
    <customSheetView guid="{427AF4ED-2BDF-478F-9F0A-595838FA0EC8}" state="hidden">
      <selection activeCell="B15" sqref="B15"/>
      <pageMargins left="0.75" right="0.75" top="1" bottom="1" header="0.5" footer="0.5"/>
      <pageSetup paperSize="9" orientation="portrait" r:id="rId14"/>
      <headerFooter alignWithMargins="0"/>
    </customSheetView>
    <customSheetView guid="{D4DE57C7-E521-4428-80BD-545B19793C78}" state="hidden">
      <selection activeCell="B15" sqref="B15"/>
      <pageMargins left="0.75" right="0.75" top="1" bottom="1" header="0.5" footer="0.5"/>
      <pageSetup paperSize="9" orientation="portrait" r:id="rId15"/>
      <headerFooter alignWithMargins="0"/>
    </customSheetView>
  </customSheetViews>
  <mergeCells count="1">
    <mergeCell ref="B1:C1"/>
  </mergeCells>
  <phoneticPr fontId="28" type="noConversion"/>
  <pageMargins left="0.75" right="0.75" top="1" bottom="1" header="0.5" footer="0.5"/>
  <pageSetup paperSize="9"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FF0000"/>
  </sheetPr>
  <dimension ref="A1:F35"/>
  <sheetViews>
    <sheetView view="pageBreakPreview" zoomScaleNormal="100" zoomScaleSheetLayoutView="100" workbookViewId="0">
      <selection activeCell="B31" sqref="B31"/>
    </sheetView>
  </sheetViews>
  <sheetFormatPr defaultColWidth="10" defaultRowHeight="16.5"/>
  <cols>
    <col min="1" max="1" width="10.625" style="31" customWidth="1"/>
    <col min="2" max="2" width="27.5" style="31" customWidth="1"/>
    <col min="3" max="3" width="21" style="31" customWidth="1"/>
    <col min="4" max="4" width="34.375" style="31" customWidth="1"/>
    <col min="5" max="16384" width="10" style="28"/>
  </cols>
  <sheetData>
    <row r="1" spans="1:6" ht="18" customHeight="1">
      <c r="A1" s="67" t="str">
        <f>Cover!B3</f>
        <v>5002001954/CONSULTANCY GIVEN/DOM/A04-CC CS -5</v>
      </c>
      <c r="B1" s="68"/>
      <c r="C1" s="70"/>
      <c r="D1" s="71" t="s">
        <v>435</v>
      </c>
    </row>
    <row r="2" spans="1:6" ht="18" customHeight="1">
      <c r="A2" s="59"/>
      <c r="B2" s="72"/>
      <c r="C2" s="74"/>
      <c r="D2" s="74"/>
    </row>
    <row r="3" spans="1:6" ht="85.5" customHeight="1">
      <c r="A3" s="829" t="str">
        <f>Cover!$B$2</f>
        <v>Township Works Package-C for construction of Residential and Non-residential buildings including external infrastructural development in various substations of Meghalaya state associated with NER Power System Improvement Project (Intra State: Meghalaya).</v>
      </c>
      <c r="B3" s="829"/>
      <c r="C3" s="829"/>
      <c r="D3" s="829"/>
      <c r="E3" s="44"/>
      <c r="F3" s="44"/>
    </row>
    <row r="4" spans="1:6" ht="21.95" customHeight="1">
      <c r="A4" s="833" t="s">
        <v>393</v>
      </c>
      <c r="B4" s="833"/>
      <c r="C4" s="833"/>
      <c r="D4" s="833"/>
    </row>
    <row r="5" spans="1:6" ht="18" customHeight="1">
      <c r="A5" s="30"/>
    </row>
    <row r="6" spans="1:6" ht="18" customHeight="1">
      <c r="A6" s="25" t="str">
        <f>'Sch-1'!A6</f>
        <v>Bidder’s Name and Address (Sole Bidder) :</v>
      </c>
      <c r="D6" s="56" t="s">
        <v>345</v>
      </c>
    </row>
    <row r="7" spans="1:6" ht="36" customHeight="1">
      <c r="A7" s="869" t="str">
        <f>'Sch-1'!A7</f>
        <v/>
      </c>
      <c r="B7" s="869"/>
      <c r="C7" s="869"/>
      <c r="D7" s="57" t="str">
        <f>'Sch-1'!O7</f>
        <v>Contract Services</v>
      </c>
    </row>
    <row r="8" spans="1:6" ht="18" customHeight="1">
      <c r="A8" s="32" t="s">
        <v>355</v>
      </c>
      <c r="B8" s="832" t="str">
        <f>IF('Sch-1'!F8=0, "", 'Sch-1'!F8)</f>
        <v/>
      </c>
      <c r="C8" s="832"/>
      <c r="D8" s="57" t="str">
        <f>'Sch-1'!O8</f>
        <v>Power Grid Corporation of India Ltd.,</v>
      </c>
    </row>
    <row r="9" spans="1:6" ht="18" customHeight="1">
      <c r="A9" s="32" t="s">
        <v>356</v>
      </c>
      <c r="B9" s="832" t="str">
        <f>IF('Sch-1'!F9=0, "", 'Sch-1'!F9)</f>
        <v/>
      </c>
      <c r="C9" s="832"/>
      <c r="D9" s="57" t="str">
        <f>'Sch-1'!O9</f>
        <v>"Saudamini", Plot No.-2</v>
      </c>
    </row>
    <row r="10" spans="1:6" ht="18" customHeight="1">
      <c r="A10" s="33"/>
      <c r="B10" s="832" t="str">
        <f>IF('Sch-1'!F10=0, "", 'Sch-1'!F10)</f>
        <v/>
      </c>
      <c r="C10" s="832"/>
      <c r="D10" s="57" t="str">
        <f>'Sch-1'!O10</f>
        <v xml:space="preserve">Sector-29, </v>
      </c>
    </row>
    <row r="11" spans="1:6" ht="18" customHeight="1">
      <c r="A11" s="33"/>
      <c r="B11" s="832" t="str">
        <f>IF('Sch-1'!F11=0, "", 'Sch-1'!F11)</f>
        <v/>
      </c>
      <c r="C11" s="832"/>
      <c r="D11" s="57" t="str">
        <f>'Sch-1'!O11</f>
        <v>Gurgaon (Haryana) - 122001</v>
      </c>
    </row>
    <row r="12" spans="1:6" ht="18" customHeight="1">
      <c r="A12" s="45"/>
      <c r="B12" s="45"/>
      <c r="C12" s="45"/>
      <c r="D12" s="58"/>
    </row>
    <row r="13" spans="1:6" ht="21.95" customHeight="1">
      <c r="A13" s="46" t="s">
        <v>324</v>
      </c>
      <c r="B13" s="830" t="s">
        <v>321</v>
      </c>
      <c r="C13" s="831"/>
      <c r="D13" s="47" t="s">
        <v>326</v>
      </c>
    </row>
    <row r="14" spans="1:6" ht="21.95" customHeight="1">
      <c r="A14" s="578" t="s">
        <v>327</v>
      </c>
      <c r="B14" s="879" t="s">
        <v>359</v>
      </c>
      <c r="C14" s="879"/>
      <c r="D14" s="649">
        <f>'Sch-1'!T239</f>
        <v>0</v>
      </c>
    </row>
    <row r="15" spans="1:6" ht="21.95" customHeight="1">
      <c r="A15" s="645" t="s">
        <v>329</v>
      </c>
      <c r="B15" s="651" t="s">
        <v>360</v>
      </c>
      <c r="C15" s="633" t="s">
        <v>433</v>
      </c>
      <c r="D15" s="650">
        <f>'Sch-1'!V239</f>
        <v>0</v>
      </c>
    </row>
    <row r="16" spans="1:6" ht="35.1" customHeight="1">
      <c r="A16" s="48"/>
      <c r="B16" s="873" t="s">
        <v>434</v>
      </c>
      <c r="C16" s="874"/>
      <c r="D16" s="643">
        <f>D14+D15</f>
        <v>0</v>
      </c>
    </row>
    <row r="17" spans="1:6" ht="21.95" hidden="1" customHeight="1">
      <c r="A17" s="35" t="s">
        <v>329</v>
      </c>
      <c r="B17" s="868" t="s">
        <v>360</v>
      </c>
      <c r="C17" s="868"/>
      <c r="D17" s="60" t="e">
        <f>#REF!</f>
        <v>#REF!</v>
      </c>
    </row>
    <row r="18" spans="1:6" ht="35.1" hidden="1" customHeight="1">
      <c r="A18" s="48"/>
      <c r="B18" s="877" t="s">
        <v>333</v>
      </c>
      <c r="C18" s="878"/>
      <c r="D18" s="38"/>
    </row>
    <row r="19" spans="1:6" ht="21.95" hidden="1" customHeight="1">
      <c r="A19" s="35" t="s">
        <v>330</v>
      </c>
      <c r="B19" s="868" t="s">
        <v>361</v>
      </c>
      <c r="C19" s="868"/>
      <c r="D19" s="60" t="e">
        <f>#REF!</f>
        <v>#REF!</v>
      </c>
    </row>
    <row r="20" spans="1:6" ht="30" hidden="1" customHeight="1">
      <c r="A20" s="48"/>
      <c r="B20" s="877" t="s">
        <v>334</v>
      </c>
      <c r="C20" s="878"/>
      <c r="D20" s="38"/>
    </row>
    <row r="21" spans="1:6" ht="21.95" hidden="1" customHeight="1">
      <c r="A21" s="35" t="s">
        <v>331</v>
      </c>
      <c r="B21" s="868" t="s">
        <v>362</v>
      </c>
      <c r="C21" s="868"/>
      <c r="D21" s="204" t="s">
        <v>370</v>
      </c>
    </row>
    <row r="22" spans="1:6" ht="30" hidden="1" customHeight="1">
      <c r="A22" s="48"/>
      <c r="B22" s="877" t="s">
        <v>335</v>
      </c>
      <c r="C22" s="878"/>
      <c r="D22" s="38"/>
    </row>
    <row r="23" spans="1:6" ht="30" hidden="1" customHeight="1">
      <c r="A23" s="35">
        <v>5</v>
      </c>
      <c r="B23" s="868" t="s">
        <v>368</v>
      </c>
      <c r="C23" s="868"/>
      <c r="D23" s="60" t="e">
        <f>'Sch-5 Dis'!D36:E36</f>
        <v>#REF!</v>
      </c>
    </row>
    <row r="24" spans="1:6" ht="51" hidden="1" customHeight="1">
      <c r="A24" s="48"/>
      <c r="B24" s="877" t="s">
        <v>337</v>
      </c>
      <c r="C24" s="878"/>
      <c r="D24" s="203" t="s">
        <v>265</v>
      </c>
    </row>
    <row r="25" spans="1:6" ht="21.95" hidden="1" customHeight="1">
      <c r="A25" s="35" t="s">
        <v>338</v>
      </c>
      <c r="B25" s="868" t="s">
        <v>369</v>
      </c>
      <c r="C25" s="868"/>
      <c r="D25" s="204" t="e">
        <f>#REF!</f>
        <v>#REF!</v>
      </c>
    </row>
    <row r="26" spans="1:6" ht="35.1" hidden="1" customHeight="1">
      <c r="A26" s="48"/>
      <c r="B26" s="877" t="s">
        <v>52</v>
      </c>
      <c r="C26" s="878"/>
      <c r="D26" s="38"/>
    </row>
    <row r="27" spans="1:6" ht="28.5" hidden="1" customHeight="1">
      <c r="A27" s="856"/>
      <c r="B27" s="876" t="s">
        <v>339</v>
      </c>
      <c r="C27" s="876"/>
      <c r="D27" s="61" t="e">
        <f>SUM(D14,D17,D19,D21,D23)</f>
        <v>#REF!</v>
      </c>
    </row>
    <row r="28" spans="1:6" ht="60.75" hidden="1" customHeight="1">
      <c r="A28" s="856"/>
      <c r="B28" s="876"/>
      <c r="C28" s="876"/>
      <c r="D28" s="167" t="str">
        <f>D24</f>
        <v>Plus Octroi, Entry Tax , Other Taxes &amp; Duties quoted by bidder at Sl. No. 4,5 &amp; 6 of Sch-5</v>
      </c>
    </row>
    <row r="29" spans="1:6" ht="18.75" customHeight="1">
      <c r="A29" s="64"/>
      <c r="B29" s="65"/>
      <c r="C29" s="65"/>
      <c r="D29" s="66"/>
    </row>
    <row r="30" spans="1:6" ht="27.95" customHeight="1">
      <c r="A30" s="64"/>
      <c r="B30" s="65"/>
      <c r="C30" s="76"/>
      <c r="D30" s="66"/>
    </row>
    <row r="31" spans="1:6" ht="27.95" customHeight="1">
      <c r="A31" s="75" t="s">
        <v>351</v>
      </c>
      <c r="B31" s="83" t="str">
        <f>IF('Sch-1'!D243=0,"", 'Sch-1'!D243)</f>
        <v>--</v>
      </c>
      <c r="C31" s="76" t="s">
        <v>353</v>
      </c>
      <c r="D31" s="81" t="str">
        <f>IF('Sch-1'!O244=0,"",'Sch-1'!O244)</f>
        <v/>
      </c>
      <c r="F31" s="77"/>
    </row>
    <row r="32" spans="1:6" ht="27.95" customHeight="1">
      <c r="A32" s="75" t="s">
        <v>352</v>
      </c>
      <c r="B32" s="83" t="str">
        <f>IF('Sch-1'!D244=0,"", 'Sch-1'!D244)</f>
        <v/>
      </c>
      <c r="C32" s="76" t="s">
        <v>354</v>
      </c>
      <c r="D32" s="81" t="str">
        <f>IF('Sch-1'!O245=0,"",'Sch-1'!O245)</f>
        <v/>
      </c>
      <c r="F32" s="132"/>
    </row>
    <row r="33" spans="1:6" ht="27.95" customHeight="1">
      <c r="A33" s="73"/>
      <c r="B33" s="72"/>
      <c r="C33" s="76"/>
      <c r="F33" s="132"/>
    </row>
    <row r="34" spans="1:6" ht="30" customHeight="1">
      <c r="A34" s="73"/>
      <c r="B34" s="72"/>
      <c r="C34" s="76"/>
      <c r="D34" s="73"/>
      <c r="F34" s="77"/>
    </row>
    <row r="35" spans="1:6" ht="30" customHeight="1">
      <c r="A35" s="43"/>
      <c r="B35" s="43"/>
      <c r="C35" s="49"/>
      <c r="E35" s="50"/>
    </row>
  </sheetData>
  <sheetProtection password="CBD2" sheet="1" formatColumns="0" formatRows="0" selectLockedCells="1"/>
  <customSheetViews>
    <customSheetView guid="{FC366365-2136-48B2-A9F6-DEB708B66B93}" showPageBreaks="1" printArea="1" hiddenRows="1" view="pageBreakPreview">
      <selection activeCell="D15" sqref="D15"/>
      <pageMargins left="0.5" right="0.38" top="0.56999999999999995" bottom="0.48" header="0.38" footer="0.24"/>
      <printOptions horizontalCentered="1"/>
      <pageSetup paperSize="9" scale="85" fitToHeight="0" orientation="portrait" r:id="rId1"/>
      <headerFooter alignWithMargins="0">
        <oddFooter>&amp;R&amp;"Book Antiqua,Bold"&amp;10Schedule-6/ Page &amp;P of &amp;N</oddFooter>
      </headerFooter>
    </customSheetView>
    <customSheetView guid="{25F14B1D-FADD-4C44-AA48-5D402D65337D}" showPageBreaks="1" printArea="1" hiddenRows="1" view="pageBreakPreview">
      <selection activeCell="D15" sqref="D15"/>
      <pageMargins left="0.5" right="0.38" top="0.56999999999999995" bottom="0.48" header="0.38" footer="0.24"/>
      <printOptions horizontalCentered="1"/>
      <pageSetup paperSize="9" scale="85" fitToHeight="0" orientation="portrait" r:id="rId2"/>
      <headerFooter alignWithMargins="0">
        <oddFooter>&amp;R&amp;"Book Antiqua,Bold"&amp;10Schedule-6/ Page &amp;P of &amp;N</oddFooter>
      </headerFooter>
    </customSheetView>
    <customSheetView guid="{2D068FA3-47E3-4516-81A6-894AA90F7864}"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3"/>
      <headerFooter alignWithMargins="0">
        <oddFooter>&amp;R&amp;"Book Antiqua,Bold"&amp;10Schedule-6/ Page &amp;P of &amp;N</oddFooter>
      </headerFooter>
    </customSheetView>
    <customSheetView guid="{97B2ED79-AE3F-4DF3-959D-96AE4A0B76A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4"/>
      <headerFooter alignWithMargins="0">
        <oddFooter>&amp;R&amp;"Book Antiqua,Bold"&amp;10Schedule-6/ Page &amp;P of &amp;N</oddFooter>
      </headerFooter>
    </customSheetView>
    <customSheetView guid="{CB39F8EE-FAD8-4C4E-B5E9-5EC27AC08528}" hiddenRows="1">
      <selection activeCell="D29" sqref="D29"/>
      <pageMargins left="0.5" right="0.38" top="0.56999999999999995" bottom="0.48" header="0.38" footer="0.24"/>
      <printOptions horizontalCentered="1"/>
      <pageSetup paperSize="9" scale="85" fitToHeight="0" orientation="portrait" r:id="rId5"/>
      <headerFooter alignWithMargins="0">
        <oddFooter>&amp;R&amp;"Book Antiqua,Bold"&amp;10Schedule-6/ Page &amp;P of &amp;N</oddFooter>
      </headerFooter>
    </customSheetView>
    <customSheetView guid="{E8B8E0BD-9CB3-4C7D-9BC6-088FDFCB0B45}" hiddenRows="1">
      <selection activeCell="D29" sqref="D29"/>
      <pageMargins left="0.5" right="0.38" top="0.56999999999999995" bottom="0.48" header="0.38" footer="0.24"/>
      <printOptions horizontalCentered="1"/>
      <pageSetup paperSize="9" scale="85" fitToHeight="0" orientation="portrait" r:id="rId6"/>
      <headerFooter alignWithMargins="0">
        <oddFooter>&amp;R&amp;"Book Antiqua,Bold"&amp;10Schedule-6/ Page &amp;P of &amp;N</oddFooter>
      </headerFooter>
    </customSheetView>
    <customSheetView guid="{E2E57CA5-082B-4C11-AB34-2A298199576B}" topLeftCell="A13">
      <selection activeCell="D24" sqref="D24"/>
      <pageMargins left="0.5" right="0.38" top="0.56999999999999995" bottom="0.48" header="0.38" footer="0.24"/>
      <printOptions horizontalCentered="1"/>
      <pageSetup paperSize="9" scale="85" fitToHeight="0" orientation="portrait" r:id="rId7"/>
      <headerFooter alignWithMargins="0">
        <oddFooter>&amp;R&amp;"Book Antiqua,Bold"&amp;10Schedule-6/ Page &amp;P of &amp;N</oddFooter>
      </headerFooter>
    </customSheetView>
    <customSheetView guid="{EEE4E2D7-4BFE-4C24-8B93-9FD441A50336}" topLeftCell="A8">
      <selection activeCell="E13" sqref="E13"/>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091A6405-72DB-46E0-B81A-EC53A5C58396}">
      <selection activeCell="D17" sqref="D17"/>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27A45B7A-04F2-4516-B80B-5ED0825D4ED3}" topLeftCell="A28">
      <selection activeCell="E13" sqref="E13"/>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1F4837C2-36FF-4422-95DC-EAAD1B4FAC2F}" hiddenRows="1" topLeftCell="A4">
      <selection activeCell="D14" sqref="D14"/>
      <pageMargins left="0.5" right="0.38" top="0.56999999999999995" bottom="0.48" header="0.38" footer="0.24"/>
      <printOptions horizontalCentered="1"/>
      <pageSetup paperSize="9" scale="85" fitToHeight="0" orientation="portrait" r:id="rId11"/>
      <headerFooter alignWithMargins="0">
        <oddFooter>&amp;R&amp;"Book Antiqua,Bold"&amp;10Schedule-6/ Page &amp;P of &amp;N</oddFooter>
      </headerFooter>
    </customSheetView>
    <customSheetView guid="{FD7F7BE1-8CB1-460B-98AB-D33E15FD14E6}" hiddenRows="1" topLeftCell="A9">
      <selection activeCell="D14" sqref="D14"/>
      <pageMargins left="0.5" right="0.38" top="0.56999999999999995" bottom="0.48" header="0.38" footer="0.24"/>
      <printOptions horizontalCentered="1"/>
      <pageSetup paperSize="9" scale="85" fitToHeight="0" orientation="portrait" r:id="rId12"/>
      <headerFooter alignWithMargins="0">
        <oddFooter>&amp;R&amp;"Book Antiqua,Bold"&amp;10Schedule-6/ Page &amp;P of &amp;N</oddFooter>
      </headerFooter>
    </customSheetView>
    <customSheetView guid="{8C0E2163-61BB-48DF-AFAF-5E75147ED450}" hiddenRows="1" topLeftCell="A4">
      <selection activeCell="D29" sqref="D29"/>
      <pageMargins left="0.5" right="0.38" top="0.56999999999999995" bottom="0.48" header="0.38" footer="0.24"/>
      <printOptions horizontalCentered="1"/>
      <pageSetup paperSize="9" scale="85" fitToHeight="0" orientation="portrait" r:id="rId13"/>
      <headerFooter alignWithMargins="0">
        <oddFooter>&amp;R&amp;"Book Antiqua,Bold"&amp;10Schedule-6/ Page &amp;P of &amp;N</oddFooter>
      </headerFooter>
    </customSheetView>
    <customSheetView guid="{3DA0B320-DAF7-4F4A-921A-9FCFD188E8C7}" hiddenRows="1" topLeftCell="A6">
      <selection activeCell="D29" sqref="D29"/>
      <pageMargins left="0.5" right="0.38" top="0.56999999999999995" bottom="0.48" header="0.38" footer="0.24"/>
      <printOptions horizontalCentered="1"/>
      <pageSetup paperSize="9" scale="85" fitToHeight="0" orientation="portrait" r:id="rId14"/>
      <headerFooter alignWithMargins="0">
        <oddFooter>&amp;R&amp;"Book Antiqua,Bold"&amp;10Schedule-6/ Page &amp;P of &amp;N</oddFooter>
      </headerFooter>
    </customSheetView>
    <customSheetView guid="{BE0CEA4D-1A4E-4C32-BF92-B8DA3D3423E5}" hiddenRows="1" topLeftCell="A7">
      <selection activeCell="D29" sqref="D29"/>
      <pageMargins left="0.5" right="0.38" top="0.56999999999999995" bottom="0.48" header="0.38" footer="0.24"/>
      <printOptions horizontalCentered="1"/>
      <pageSetup paperSize="9" scale="85" fitToHeight="0" orientation="portrait" r:id="rId15"/>
      <headerFooter alignWithMargins="0">
        <oddFooter>&amp;R&amp;"Book Antiqua,Bold"&amp;10Schedule-6/ Page &amp;P of &amp;N</oddFooter>
      </headerFooter>
    </customSheetView>
    <customSheetView guid="{714760DF-5EB1-4543-9C04-C1A23AAE4384}" hiddenRows="1" topLeftCell="A13">
      <selection activeCell="D29" sqref="D29"/>
      <pageMargins left="0.5" right="0.38" top="0.56999999999999995" bottom="0.48" header="0.38" footer="0.24"/>
      <printOptions horizontalCentered="1"/>
      <pageSetup paperSize="9" scale="85" fitToHeight="0" orientation="portrait" r:id="rId16"/>
      <headerFooter alignWithMargins="0">
        <oddFooter>&amp;R&amp;"Book Antiqua,Bold"&amp;10Schedule-6/ Page &amp;P of &amp;N</oddFooter>
      </headerFooter>
    </customSheetView>
    <customSheetView guid="{D4A148BB-8D25-43B9-8797-A9D3AE767B49}" hiddenRows="1">
      <selection activeCell="D2" sqref="D2"/>
      <pageMargins left="0.5" right="0.38" top="0.56999999999999995" bottom="0.48" header="0.38" footer="0.24"/>
      <printOptions horizontalCentered="1"/>
      <pageSetup paperSize="9" scale="85" fitToHeight="0" orientation="portrait" r:id="rId17"/>
      <headerFooter alignWithMargins="0">
        <oddFooter>&amp;R&amp;"Book Antiqua,Bold"&amp;10Schedule-6/ Page &amp;P of &amp;N</oddFooter>
      </headerFooter>
    </customSheetView>
    <customSheetView guid="{9658319F-66FC-48F8-AB8A-302F6F77BA1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18"/>
      <headerFooter alignWithMargins="0">
        <oddFooter>&amp;R&amp;"Book Antiqua,Bold"&amp;10Schedule-6/ Page &amp;P of &amp;N</oddFooter>
      </headerFooter>
    </customSheetView>
    <customSheetView guid="{EF8F60CB-82F3-477F-A7D3-94F4C70843DC}"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19"/>
      <headerFooter alignWithMargins="0">
        <oddFooter>&amp;R&amp;"Book Antiqua,Bold"&amp;10Schedule-6/ Page &amp;P of &amp;N</oddFooter>
      </headerFooter>
    </customSheetView>
    <customSheetView guid="{427AF4ED-2BDF-478F-9F0A-595838FA0EC8}" showPageBreaks="1" printArea="1" hiddenRows="1" view="pageBreakPreview">
      <selection activeCell="D15" sqref="D15"/>
      <pageMargins left="0.5" right="0.38" top="0.56999999999999995" bottom="0.48" header="0.38" footer="0.24"/>
      <printOptions horizontalCentered="1"/>
      <pageSetup paperSize="9" scale="85" fitToHeight="0" orientation="portrait" r:id="rId20"/>
      <headerFooter alignWithMargins="0">
        <oddFooter>&amp;R&amp;"Book Antiqua,Bold"&amp;10Schedule-6/ Page &amp;P of &amp;N</oddFooter>
      </headerFooter>
    </customSheetView>
    <customSheetView guid="{D4DE57C7-E521-4428-80BD-545B19793C78}" showPageBreaks="1" printArea="1" hiddenRows="1" view="pageBreakPreview">
      <selection activeCell="B31" sqref="B31"/>
      <pageMargins left="0.5" right="0.38" top="0.56999999999999995" bottom="0.48" header="0.38" footer="0.24"/>
      <printOptions horizontalCentered="1"/>
      <pageSetup paperSize="9" scale="85" fitToHeight="0" orientation="portrait" r:id="rId21"/>
      <headerFooter alignWithMargins="0">
        <oddFooter>&amp;R&amp;"Book Antiqua,Bold"&amp;10Schedule-6/ Page &amp;P of &amp;N</oddFooter>
      </headerFooter>
    </customSheetView>
  </customSheetViews>
  <mergeCells count="22">
    <mergeCell ref="B25:C25"/>
    <mergeCell ref="B26:C26"/>
    <mergeCell ref="A27:A28"/>
    <mergeCell ref="B27:C28"/>
    <mergeCell ref="B23:C23"/>
    <mergeCell ref="B24:C24"/>
    <mergeCell ref="B22:C22"/>
    <mergeCell ref="B19:C19"/>
    <mergeCell ref="B20:C20"/>
    <mergeCell ref="B11:C11"/>
    <mergeCell ref="B13:C13"/>
    <mergeCell ref="B14:C14"/>
    <mergeCell ref="B16:C16"/>
    <mergeCell ref="B17:C17"/>
    <mergeCell ref="B18:C18"/>
    <mergeCell ref="B21:C21"/>
    <mergeCell ref="B9:C9"/>
    <mergeCell ref="B10:C10"/>
    <mergeCell ref="A3:D3"/>
    <mergeCell ref="A4:D4"/>
    <mergeCell ref="A7:C7"/>
    <mergeCell ref="B8:C8"/>
  </mergeCells>
  <phoneticPr fontId="28" type="noConversion"/>
  <printOptions horizontalCentered="1"/>
  <pageMargins left="0.5" right="0.38" top="0.56999999999999995" bottom="0.48" header="0.38" footer="0.24"/>
  <pageSetup paperSize="9" scale="85" fitToHeight="0" orientation="portrait" r:id="rId22"/>
  <headerFooter alignWithMargins="0">
    <oddFooter>&amp;R&amp;"Book Antiqua,Bold"&amp;10Schedule-6/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1"/>
  </sheetPr>
  <dimension ref="A1:W42"/>
  <sheetViews>
    <sheetView showZeros="0" view="pageBreakPreview" zoomScaleSheetLayoutView="100" workbookViewId="0">
      <selection activeCell="G15" sqref="G15"/>
    </sheetView>
  </sheetViews>
  <sheetFormatPr defaultColWidth="9" defaultRowHeight="16.5"/>
  <cols>
    <col min="1" max="2" width="6.625" style="343" customWidth="1"/>
    <col min="3" max="3" width="21.625" style="343" customWidth="1"/>
    <col min="4" max="4" width="13.375" style="343" customWidth="1"/>
    <col min="5" max="5" width="23.625" style="343" customWidth="1"/>
    <col min="6" max="6" width="11.875" style="343" customWidth="1"/>
    <col min="7" max="7" width="14.375" style="343" customWidth="1"/>
    <col min="8" max="8" width="14.25" style="334" customWidth="1"/>
    <col min="9" max="9" width="14.25" style="335" hidden="1" customWidth="1"/>
    <col min="10" max="10" width="20" style="336" hidden="1" customWidth="1"/>
    <col min="11" max="11" width="0.125" style="336" hidden="1" customWidth="1"/>
    <col min="12" max="13" width="14.25" style="336" hidden="1" customWidth="1"/>
    <col min="14" max="14" width="21.125" style="336" hidden="1" customWidth="1"/>
    <col min="15" max="15" width="21.25" style="336" customWidth="1"/>
    <col min="16" max="17" width="14.25" style="336" customWidth="1"/>
    <col min="18" max="19" width="9" style="336" customWidth="1"/>
    <col min="20" max="23" width="9" style="336"/>
    <col min="24" max="16384" width="9" style="337"/>
  </cols>
  <sheetData>
    <row r="1" spans="1:23" s="333" customFormat="1" ht="39.950000000000003" customHeight="1">
      <c r="A1" s="897" t="s">
        <v>0</v>
      </c>
      <c r="B1" s="897"/>
      <c r="C1" s="897"/>
      <c r="D1" s="897"/>
      <c r="E1" s="897"/>
      <c r="F1" s="897"/>
      <c r="G1" s="897"/>
      <c r="H1" s="330"/>
      <c r="I1" s="331"/>
      <c r="J1" s="332"/>
      <c r="K1" s="332"/>
      <c r="L1" s="332"/>
      <c r="M1" s="332"/>
      <c r="N1" s="332"/>
      <c r="O1" s="332"/>
      <c r="P1" s="332"/>
      <c r="Q1" s="332"/>
      <c r="R1" s="332"/>
      <c r="S1" s="332"/>
      <c r="T1" s="332"/>
      <c r="U1" s="332"/>
      <c r="V1" s="332"/>
      <c r="W1" s="332"/>
    </row>
    <row r="2" spans="1:23" ht="18" customHeight="1">
      <c r="A2" s="67" t="str">
        <f>Cover!B3</f>
        <v>5002001954/CONSULTANCY GIVEN/DOM/A04-CC CS -5</v>
      </c>
      <c r="B2" s="67"/>
      <c r="C2" s="68"/>
      <c r="D2" s="69"/>
      <c r="E2" s="69"/>
      <c r="F2" s="69"/>
      <c r="G2" s="71" t="s">
        <v>1</v>
      </c>
    </row>
    <row r="3" spans="1:23" ht="10.5" customHeight="1">
      <c r="A3" s="59"/>
      <c r="B3" s="59"/>
      <c r="C3" s="72"/>
      <c r="D3" s="73"/>
      <c r="E3" s="73"/>
      <c r="F3" s="73"/>
      <c r="G3" s="74"/>
    </row>
    <row r="4" spans="1:23" ht="15">
      <c r="A4" s="898" t="s">
        <v>2</v>
      </c>
      <c r="B4" s="898"/>
      <c r="C4" s="898"/>
      <c r="D4" s="898"/>
      <c r="E4" s="898"/>
      <c r="F4" s="898"/>
      <c r="G4" s="898"/>
    </row>
    <row r="5" spans="1:23">
      <c r="A5" s="55" t="s">
        <v>345</v>
      </c>
      <c r="B5" s="55"/>
      <c r="C5" s="338"/>
      <c r="D5" s="338"/>
      <c r="E5" s="338"/>
      <c r="F5" s="338"/>
      <c r="G5" s="338"/>
    </row>
    <row r="6" spans="1:23">
      <c r="A6" s="54" t="s">
        <v>346</v>
      </c>
      <c r="B6" s="54"/>
      <c r="C6" s="338"/>
      <c r="D6" s="338"/>
      <c r="E6" s="338"/>
      <c r="F6" s="338"/>
      <c r="G6" s="338"/>
    </row>
    <row r="7" spans="1:23">
      <c r="A7" s="54" t="s">
        <v>347</v>
      </c>
      <c r="B7" s="54"/>
      <c r="C7" s="338"/>
      <c r="D7" s="338"/>
      <c r="E7" s="338"/>
      <c r="F7" s="338"/>
      <c r="G7" s="338"/>
    </row>
    <row r="8" spans="1:23">
      <c r="A8" s="54" t="s">
        <v>348</v>
      </c>
      <c r="B8" s="54"/>
      <c r="C8" s="338"/>
      <c r="D8" s="338"/>
      <c r="E8" s="338"/>
      <c r="F8" s="338"/>
      <c r="G8" s="338"/>
    </row>
    <row r="9" spans="1:23">
      <c r="A9" s="54" t="s">
        <v>3</v>
      </c>
      <c r="B9" s="54"/>
      <c r="C9" s="338"/>
      <c r="D9" s="338"/>
      <c r="E9" s="338"/>
      <c r="F9" s="338"/>
      <c r="G9" s="338"/>
    </row>
    <row r="10" spans="1:23">
      <c r="A10" s="54" t="s">
        <v>349</v>
      </c>
      <c r="B10" s="54"/>
      <c r="C10" s="338"/>
      <c r="D10" s="338"/>
      <c r="E10" s="338"/>
      <c r="F10" s="338"/>
      <c r="G10" s="338"/>
    </row>
    <row r="11" spans="1:23" ht="15">
      <c r="A11" s="338"/>
      <c r="B11" s="338"/>
      <c r="C11" s="338"/>
      <c r="D11" s="338"/>
      <c r="E11" s="338"/>
      <c r="F11" s="338"/>
      <c r="G11" s="338"/>
    </row>
    <row r="12" spans="1:23" ht="78" customHeight="1">
      <c r="A12" s="339" t="s">
        <v>4</v>
      </c>
      <c r="B12" s="339"/>
      <c r="C12" s="899" t="str">
        <f>Cover!$B$2</f>
        <v>Township Works Package-C for construction of Residential and Non-residential buildings including external infrastructural development in various substations of Meghalaya state associated with NER Power System Improvement Project (Intra State: Meghalaya).</v>
      </c>
      <c r="D12" s="899"/>
      <c r="E12" s="899"/>
      <c r="F12" s="899"/>
      <c r="G12" s="899"/>
    </row>
    <row r="13" spans="1:23" ht="23.25" customHeight="1">
      <c r="A13" s="340" t="s">
        <v>5</v>
      </c>
      <c r="B13" s="340"/>
      <c r="C13" s="341"/>
      <c r="D13" s="340"/>
      <c r="E13" s="340"/>
      <c r="F13" s="340"/>
      <c r="G13" s="340"/>
    </row>
    <row r="14" spans="1:23" ht="41.25" customHeight="1">
      <c r="A14" s="900" t="s">
        <v>6</v>
      </c>
      <c r="B14" s="900"/>
      <c r="C14" s="900"/>
      <c r="D14" s="900"/>
      <c r="E14" s="900"/>
      <c r="F14" s="900"/>
      <c r="G14" s="900"/>
      <c r="J14" s="901" t="s">
        <v>7</v>
      </c>
      <c r="K14" s="901"/>
      <c r="L14" s="901"/>
      <c r="M14" s="901"/>
      <c r="N14" s="342" t="s">
        <v>8</v>
      </c>
    </row>
    <row r="15" spans="1:23" ht="31.5" customHeight="1">
      <c r="B15" s="344">
        <v>1</v>
      </c>
      <c r="C15" s="880" t="s">
        <v>417</v>
      </c>
      <c r="D15" s="881"/>
      <c r="E15" s="881"/>
      <c r="F15" s="882"/>
      <c r="G15" s="345"/>
      <c r="I15" s="346">
        <f>'Sch-1'!P239</f>
        <v>0</v>
      </c>
      <c r="J15" s="347">
        <f>IF(I15=0,0,G15/I15)</f>
        <v>0</v>
      </c>
      <c r="N15" s="579">
        <f>J15+J16</f>
        <v>0</v>
      </c>
    </row>
    <row r="16" spans="1:23" ht="34.15" customHeight="1">
      <c r="B16" s="344">
        <v>2</v>
      </c>
      <c r="C16" s="880" t="s">
        <v>416</v>
      </c>
      <c r="D16" s="881"/>
      <c r="E16" s="881"/>
      <c r="F16" s="882"/>
      <c r="G16" s="348"/>
      <c r="I16" s="346">
        <f>'Sch-1'!P239</f>
        <v>0</v>
      </c>
      <c r="J16" s="349">
        <f>G16</f>
        <v>0</v>
      </c>
    </row>
    <row r="17" spans="1:23" s="350" customFormat="1" ht="54.95" hidden="1" customHeight="1">
      <c r="B17" s="351">
        <v>3</v>
      </c>
      <c r="C17" s="884" t="s">
        <v>9</v>
      </c>
      <c r="D17" s="885"/>
      <c r="E17" s="885"/>
      <c r="F17" s="886"/>
      <c r="G17" s="352"/>
      <c r="H17" s="334"/>
      <c r="I17" s="334"/>
      <c r="J17" s="353"/>
      <c r="K17" s="353"/>
      <c r="L17" s="353"/>
      <c r="M17" s="353"/>
      <c r="N17" s="353"/>
      <c r="O17" s="353"/>
      <c r="P17" s="353"/>
      <c r="Q17" s="353"/>
      <c r="R17" s="353"/>
      <c r="S17" s="353"/>
      <c r="T17" s="353"/>
      <c r="U17" s="353"/>
      <c r="V17" s="353"/>
      <c r="W17" s="353"/>
    </row>
    <row r="18" spans="1:23" s="350" customFormat="1" ht="21" hidden="1" customHeight="1">
      <c r="B18" s="354"/>
      <c r="C18" s="355" t="s">
        <v>10</v>
      </c>
      <c r="D18" s="356"/>
      <c r="E18" s="357"/>
      <c r="F18" s="358" t="s">
        <v>11</v>
      </c>
      <c r="G18" s="359"/>
      <c r="H18" s="334"/>
      <c r="I18" s="360">
        <f>'Sch-1'!P239</f>
        <v>0</v>
      </c>
      <c r="J18" s="361">
        <f>IF(I18=0,0,G18/I18)</f>
        <v>0</v>
      </c>
      <c r="K18" s="353"/>
      <c r="L18" s="353"/>
      <c r="M18" s="353"/>
      <c r="N18" s="362" t="s">
        <v>12</v>
      </c>
      <c r="O18" s="361" t="e">
        <f>J15+J16+J18+J24+J29+J30</f>
        <v>#REF!</v>
      </c>
      <c r="P18" s="353"/>
      <c r="Q18" s="353"/>
      <c r="R18" s="353"/>
      <c r="S18" s="353"/>
      <c r="T18" s="353"/>
      <c r="U18" s="353"/>
      <c r="V18" s="353"/>
      <c r="W18" s="353"/>
    </row>
    <row r="19" spans="1:23" s="350" customFormat="1" ht="21" hidden="1" customHeight="1">
      <c r="B19" s="354"/>
      <c r="C19" s="355" t="s">
        <v>13</v>
      </c>
      <c r="D19" s="356"/>
      <c r="E19" s="357"/>
      <c r="F19" s="358" t="s">
        <v>11</v>
      </c>
      <c r="G19" s="359"/>
      <c r="H19" s="334"/>
      <c r="I19" s="360" t="e">
        <f>'Sch-1'!#REF!</f>
        <v>#REF!</v>
      </c>
      <c r="J19" s="361" t="e">
        <f>IF(I19=0,0,G19/I19)</f>
        <v>#REF!</v>
      </c>
      <c r="K19" s="353"/>
      <c r="L19" s="353"/>
      <c r="M19" s="353"/>
      <c r="N19" s="362" t="s">
        <v>14</v>
      </c>
      <c r="O19" s="361" t="e">
        <f>J15+J16+J19+J25+J29+J30</f>
        <v>#REF!</v>
      </c>
      <c r="P19" s="353"/>
      <c r="Q19" s="353"/>
      <c r="R19" s="353"/>
      <c r="S19" s="353"/>
      <c r="T19" s="353"/>
      <c r="U19" s="353"/>
      <c r="V19" s="353"/>
      <c r="W19" s="353"/>
    </row>
    <row r="20" spans="1:23" s="350" customFormat="1" ht="21" hidden="1" customHeight="1">
      <c r="B20" s="354"/>
      <c r="C20" s="355" t="s">
        <v>15</v>
      </c>
      <c r="D20" s="356"/>
      <c r="E20" s="357"/>
      <c r="F20" s="358" t="s">
        <v>11</v>
      </c>
      <c r="G20" s="359"/>
      <c r="H20" s="334"/>
      <c r="I20" s="360" t="e">
        <f>#REF!</f>
        <v>#REF!</v>
      </c>
      <c r="J20" s="361" t="e">
        <f>IF(I20=0,0,G20/I20)</f>
        <v>#REF!</v>
      </c>
      <c r="K20" s="353"/>
      <c r="L20" s="353"/>
      <c r="M20" s="353"/>
      <c r="N20" s="355" t="s">
        <v>15</v>
      </c>
      <c r="O20" s="361" t="e">
        <f>J15+J16+J20+J26+J29+J30</f>
        <v>#REF!</v>
      </c>
      <c r="P20" s="353"/>
      <c r="Q20" s="353"/>
      <c r="R20" s="353"/>
      <c r="S20" s="353"/>
      <c r="T20" s="353"/>
      <c r="U20" s="353"/>
      <c r="V20" s="353"/>
      <c r="W20" s="353"/>
    </row>
    <row r="21" spans="1:23" s="350" customFormat="1" ht="21" hidden="1" customHeight="1">
      <c r="B21" s="354"/>
      <c r="C21" s="355" t="s">
        <v>16</v>
      </c>
      <c r="D21" s="356"/>
      <c r="E21" s="357"/>
      <c r="F21" s="358" t="s">
        <v>11</v>
      </c>
      <c r="G21" s="359"/>
      <c r="H21" s="334"/>
      <c r="I21" s="360" t="e">
        <f>#REF!</f>
        <v>#REF!</v>
      </c>
      <c r="J21" s="361" t="e">
        <f>IF(I21=0,0,G21/I21)</f>
        <v>#REF!</v>
      </c>
      <c r="K21" s="353"/>
      <c r="L21" s="353"/>
      <c r="M21" s="353"/>
      <c r="N21" s="355" t="s">
        <v>16</v>
      </c>
      <c r="O21" s="361" t="e">
        <f>J15+J16+J21+J27+J29+J30</f>
        <v>#REF!</v>
      </c>
      <c r="P21" s="353"/>
      <c r="Q21" s="353"/>
      <c r="R21" s="353"/>
      <c r="S21" s="353"/>
      <c r="T21" s="353"/>
      <c r="U21" s="353"/>
      <c r="V21" s="353"/>
      <c r="W21" s="353"/>
    </row>
    <row r="22" spans="1:23" s="350" customFormat="1" ht="21" hidden="1" customHeight="1">
      <c r="B22" s="363"/>
      <c r="C22" s="364" t="s">
        <v>48</v>
      </c>
      <c r="D22" s="365"/>
      <c r="E22" s="357"/>
      <c r="F22" s="366" t="s">
        <v>11</v>
      </c>
      <c r="G22" s="367"/>
      <c r="H22" s="334"/>
      <c r="I22" s="360" t="e">
        <f>#REF!</f>
        <v>#REF!</v>
      </c>
      <c r="J22" s="361" t="e">
        <f>IF(I22=0,0,G22/I22)</f>
        <v>#REF!</v>
      </c>
      <c r="K22" s="353"/>
      <c r="L22" s="353"/>
      <c r="M22" s="353"/>
      <c r="N22" s="364" t="s">
        <v>17</v>
      </c>
      <c r="O22" s="361" t="e">
        <f>J15+J16+J22+J28+J29+J30</f>
        <v>#REF!</v>
      </c>
      <c r="P22" s="353"/>
      <c r="Q22" s="353"/>
      <c r="R22" s="353"/>
      <c r="S22" s="353"/>
      <c r="T22" s="353"/>
      <c r="U22" s="353"/>
      <c r="V22" s="353"/>
      <c r="W22" s="353"/>
    </row>
    <row r="23" spans="1:23" s="350" customFormat="1" ht="54.95" hidden="1" customHeight="1">
      <c r="B23" s="351">
        <v>4</v>
      </c>
      <c r="C23" s="887" t="s">
        <v>18</v>
      </c>
      <c r="D23" s="888"/>
      <c r="E23" s="888"/>
      <c r="F23" s="889"/>
      <c r="G23" s="352"/>
      <c r="H23" s="334"/>
      <c r="I23" s="334"/>
      <c r="J23" s="353"/>
      <c r="K23" s="353"/>
      <c r="L23" s="353"/>
      <c r="M23" s="353"/>
      <c r="N23" s="353"/>
      <c r="O23" s="353"/>
      <c r="P23" s="353"/>
      <c r="Q23" s="353"/>
      <c r="R23" s="353"/>
      <c r="S23" s="353"/>
      <c r="T23" s="353"/>
      <c r="U23" s="353"/>
      <c r="V23" s="353"/>
      <c r="W23" s="353"/>
    </row>
    <row r="24" spans="1:23" s="350" customFormat="1" ht="21" hidden="1" customHeight="1">
      <c r="A24" s="368"/>
      <c r="B24" s="354"/>
      <c r="C24" s="355" t="s">
        <v>10</v>
      </c>
      <c r="D24" s="356"/>
      <c r="E24" s="369"/>
      <c r="F24" s="358" t="s">
        <v>19</v>
      </c>
      <c r="G24" s="370"/>
      <c r="H24" s="334"/>
      <c r="I24" s="360">
        <f>'Sch-1'!P239</f>
        <v>0</v>
      </c>
      <c r="J24" s="371">
        <f>G24</f>
        <v>0</v>
      </c>
      <c r="K24" s="353"/>
      <c r="L24" s="353"/>
      <c r="M24" s="353"/>
      <c r="N24" s="353"/>
      <c r="O24" s="353"/>
      <c r="P24" s="353"/>
      <c r="Q24" s="353"/>
      <c r="R24" s="353"/>
      <c r="S24" s="353"/>
      <c r="T24" s="353"/>
      <c r="U24" s="353"/>
      <c r="V24" s="353"/>
      <c r="W24" s="353"/>
    </row>
    <row r="25" spans="1:23" s="350" customFormat="1" ht="21" hidden="1" customHeight="1">
      <c r="A25" s="368"/>
      <c r="B25" s="354"/>
      <c r="C25" s="355" t="s">
        <v>13</v>
      </c>
      <c r="D25" s="356"/>
      <c r="E25" s="369"/>
      <c r="F25" s="358" t="s">
        <v>19</v>
      </c>
      <c r="G25" s="370"/>
      <c r="H25" s="334"/>
      <c r="I25" s="360" t="e">
        <f>'Sch-1'!#REF!</f>
        <v>#REF!</v>
      </c>
      <c r="J25" s="371">
        <f>G25</f>
        <v>0</v>
      </c>
      <c r="K25" s="353"/>
      <c r="L25" s="353"/>
      <c r="M25" s="353"/>
      <c r="N25" s="353"/>
      <c r="O25" s="353"/>
      <c r="P25" s="353"/>
      <c r="Q25" s="353"/>
      <c r="R25" s="353"/>
      <c r="S25" s="353"/>
      <c r="T25" s="353"/>
      <c r="U25" s="353"/>
      <c r="V25" s="353"/>
      <c r="W25" s="353"/>
    </row>
    <row r="26" spans="1:23" s="350" customFormat="1" ht="21" hidden="1" customHeight="1">
      <c r="A26" s="368"/>
      <c r="B26" s="354"/>
      <c r="C26" s="355" t="s">
        <v>15</v>
      </c>
      <c r="D26" s="356"/>
      <c r="E26" s="369"/>
      <c r="F26" s="358" t="s">
        <v>19</v>
      </c>
      <c r="G26" s="370"/>
      <c r="H26" s="334"/>
      <c r="I26" s="360" t="e">
        <f>#REF!</f>
        <v>#REF!</v>
      </c>
      <c r="J26" s="371">
        <f>G26</f>
        <v>0</v>
      </c>
      <c r="K26" s="353"/>
      <c r="L26" s="353"/>
      <c r="M26" s="353"/>
      <c r="N26" s="353"/>
      <c r="O26" s="353"/>
      <c r="P26" s="353"/>
      <c r="Q26" s="353"/>
      <c r="R26" s="353"/>
      <c r="S26" s="353"/>
      <c r="T26" s="353"/>
      <c r="U26" s="353"/>
      <c r="V26" s="353"/>
      <c r="W26" s="353"/>
    </row>
    <row r="27" spans="1:23" s="350" customFormat="1" ht="21" hidden="1" customHeight="1">
      <c r="A27" s="368"/>
      <c r="B27" s="354"/>
      <c r="C27" s="355" t="s">
        <v>16</v>
      </c>
      <c r="D27" s="356"/>
      <c r="E27" s="369"/>
      <c r="F27" s="358" t="s">
        <v>19</v>
      </c>
      <c r="G27" s="370"/>
      <c r="H27" s="334"/>
      <c r="I27" s="360" t="e">
        <f>#REF!</f>
        <v>#REF!</v>
      </c>
      <c r="J27" s="371">
        <f>G27</f>
        <v>0</v>
      </c>
      <c r="K27" s="353"/>
      <c r="L27" s="353"/>
      <c r="M27" s="353"/>
      <c r="N27" s="353"/>
      <c r="O27" s="353"/>
      <c r="P27" s="353"/>
      <c r="Q27" s="353"/>
      <c r="R27" s="353"/>
      <c r="S27" s="353"/>
      <c r="T27" s="353"/>
      <c r="U27" s="353"/>
      <c r="V27" s="353"/>
      <c r="W27" s="353"/>
    </row>
    <row r="28" spans="1:23" s="350" customFormat="1" ht="21" hidden="1" customHeight="1">
      <c r="A28" s="368"/>
      <c r="B28" s="363"/>
      <c r="C28" s="364" t="s">
        <v>48</v>
      </c>
      <c r="D28" s="365"/>
      <c r="E28" s="372"/>
      <c r="F28" s="366" t="s">
        <v>19</v>
      </c>
      <c r="G28" s="373"/>
      <c r="H28" s="334"/>
      <c r="I28" s="360" t="e">
        <f>#REF!</f>
        <v>#REF!</v>
      </c>
      <c r="J28" s="371">
        <f>G28</f>
        <v>0</v>
      </c>
      <c r="K28" s="353"/>
      <c r="L28" s="353"/>
      <c r="M28" s="353"/>
      <c r="N28" s="353"/>
      <c r="O28" s="353"/>
      <c r="P28" s="353"/>
      <c r="Q28" s="353"/>
      <c r="R28" s="353"/>
      <c r="S28" s="353"/>
      <c r="T28" s="353"/>
      <c r="U28" s="353"/>
      <c r="V28" s="353"/>
      <c r="W28" s="353"/>
    </row>
    <row r="29" spans="1:23" s="350" customFormat="1" ht="99.75" hidden="1" customHeight="1">
      <c r="A29" s="368"/>
      <c r="B29" s="344">
        <v>5</v>
      </c>
      <c r="C29" s="880" t="s">
        <v>50</v>
      </c>
      <c r="D29" s="881"/>
      <c r="E29" s="881"/>
      <c r="F29" s="882"/>
      <c r="G29" s="345"/>
      <c r="H29" s="334"/>
      <c r="I29" s="360" t="e">
        <f>'Sch-1'!#REF!+#REF!+#REF!+#REF!</f>
        <v>#REF!</v>
      </c>
      <c r="J29" s="361" t="e">
        <f>IF(I29=0,0,G29/I29)</f>
        <v>#REF!</v>
      </c>
      <c r="K29" s="353"/>
      <c r="L29" s="353"/>
      <c r="M29" s="353"/>
      <c r="N29" s="353"/>
      <c r="O29" s="353"/>
      <c r="P29" s="353"/>
      <c r="Q29" s="353"/>
      <c r="R29" s="353"/>
      <c r="S29" s="353"/>
      <c r="T29" s="353"/>
      <c r="U29" s="353"/>
      <c r="V29" s="353"/>
      <c r="W29" s="353"/>
    </row>
    <row r="30" spans="1:23" s="350" customFormat="1" ht="99.75" hidden="1" customHeight="1">
      <c r="A30" s="368"/>
      <c r="B30" s="344">
        <v>3</v>
      </c>
      <c r="C30" s="880" t="s">
        <v>49</v>
      </c>
      <c r="D30" s="881"/>
      <c r="E30" s="881"/>
      <c r="F30" s="882"/>
      <c r="G30" s="348"/>
      <c r="H30" s="334"/>
      <c r="I30" s="360" t="e">
        <f>'Sch-1'!#REF!+#REF!+#REF!+#REF!</f>
        <v>#REF!</v>
      </c>
      <c r="J30" s="371">
        <f>G30</f>
        <v>0</v>
      </c>
      <c r="K30" s="353"/>
      <c r="L30" s="353"/>
      <c r="M30" s="353"/>
      <c r="N30" s="353"/>
      <c r="O30" s="353"/>
      <c r="P30" s="353"/>
      <c r="Q30" s="353"/>
      <c r="R30" s="353"/>
      <c r="S30" s="353"/>
      <c r="T30" s="353"/>
      <c r="U30" s="353"/>
      <c r="V30" s="353"/>
      <c r="W30" s="353"/>
    </row>
    <row r="31" spans="1:23" s="350" customFormat="1" ht="36.75" customHeight="1">
      <c r="A31" s="368"/>
      <c r="B31" s="374"/>
      <c r="C31" s="890" t="s">
        <v>405</v>
      </c>
      <c r="D31" s="891"/>
      <c r="E31" s="891"/>
      <c r="F31" s="891"/>
      <c r="G31" s="891"/>
      <c r="H31" s="334"/>
      <c r="I31" s="334"/>
      <c r="J31" s="353"/>
      <c r="K31" s="353"/>
      <c r="L31" s="353"/>
      <c r="M31" s="353"/>
      <c r="N31" s="353"/>
      <c r="O31" s="353"/>
      <c r="P31" s="353"/>
      <c r="Q31" s="353"/>
      <c r="R31" s="353"/>
      <c r="S31" s="353"/>
      <c r="T31" s="353"/>
      <c r="U31" s="353"/>
      <c r="V31" s="353"/>
      <c r="W31" s="353"/>
    </row>
    <row r="32" spans="1:23" s="601" customFormat="1" ht="37.5" hidden="1" customHeight="1">
      <c r="A32" s="597"/>
      <c r="B32" s="598"/>
      <c r="C32" s="892"/>
      <c r="D32" s="893"/>
      <c r="E32" s="893"/>
      <c r="F32" s="893"/>
      <c r="G32" s="893"/>
      <c r="H32" s="599"/>
      <c r="I32" s="599"/>
      <c r="J32" s="600"/>
      <c r="K32" s="600"/>
      <c r="L32" s="600"/>
      <c r="M32" s="600"/>
      <c r="N32" s="600"/>
      <c r="O32" s="600"/>
      <c r="P32" s="600"/>
      <c r="Q32" s="600"/>
      <c r="R32" s="600"/>
      <c r="S32" s="600"/>
      <c r="T32" s="600"/>
      <c r="U32" s="600"/>
      <c r="V32" s="600"/>
      <c r="W32" s="600"/>
    </row>
    <row r="33" spans="1:23" s="601" customFormat="1" ht="10.5" customHeight="1">
      <c r="A33" s="652"/>
      <c r="B33" s="653"/>
      <c r="C33" s="894"/>
      <c r="D33" s="895"/>
      <c r="E33" s="895"/>
      <c r="F33" s="895"/>
      <c r="G33" s="896"/>
      <c r="H33" s="599"/>
      <c r="I33" s="599"/>
      <c r="J33" s="600"/>
      <c r="K33" s="600"/>
      <c r="L33" s="600"/>
      <c r="M33" s="600"/>
      <c r="N33" s="600"/>
      <c r="O33" s="600"/>
      <c r="P33" s="600"/>
      <c r="Q33" s="600"/>
      <c r="R33" s="600"/>
      <c r="S33" s="600"/>
      <c r="T33" s="600"/>
      <c r="U33" s="600"/>
      <c r="V33" s="600"/>
      <c r="W33" s="600"/>
    </row>
    <row r="34" spans="1:23" s="350" customFormat="1">
      <c r="A34" s="340" t="s">
        <v>20</v>
      </c>
      <c r="B34" s="375"/>
      <c r="C34" s="376"/>
      <c r="E34" s="377"/>
      <c r="F34" s="377"/>
      <c r="G34" s="378"/>
      <c r="H34" s="334"/>
      <c r="I34" s="334"/>
      <c r="J34" s="353"/>
      <c r="K34" s="353"/>
      <c r="L34" s="353"/>
      <c r="M34" s="353"/>
      <c r="N34" s="353"/>
      <c r="O34" s="353"/>
      <c r="P34" s="353"/>
      <c r="Q34" s="353"/>
      <c r="R34" s="353"/>
      <c r="S34" s="353"/>
      <c r="T34" s="353"/>
      <c r="U34" s="353"/>
      <c r="V34" s="353"/>
      <c r="W34" s="353"/>
    </row>
    <row r="35" spans="1:23" s="350" customFormat="1">
      <c r="A35" s="379" t="s">
        <v>68</v>
      </c>
      <c r="B35" s="375"/>
      <c r="C35" s="376"/>
      <c r="E35" s="377"/>
      <c r="F35" s="377"/>
      <c r="G35" s="378"/>
      <c r="H35" s="334"/>
      <c r="I35" s="334"/>
      <c r="J35" s="353"/>
      <c r="K35" s="353"/>
      <c r="L35" s="353"/>
      <c r="M35" s="353"/>
      <c r="N35" s="353"/>
      <c r="O35" s="353"/>
      <c r="P35" s="353"/>
      <c r="Q35" s="353"/>
      <c r="R35" s="353"/>
      <c r="S35" s="353"/>
      <c r="T35" s="353"/>
      <c r="U35" s="353"/>
      <c r="V35" s="353"/>
      <c r="W35" s="353"/>
    </row>
    <row r="36" spans="1:23" s="350" customFormat="1" ht="15" customHeight="1">
      <c r="B36" s="379"/>
      <c r="D36" s="380"/>
      <c r="E36" s="381"/>
      <c r="F36" s="381"/>
      <c r="G36" s="381"/>
      <c r="H36" s="382"/>
      <c r="I36" s="334"/>
      <c r="J36" s="353"/>
      <c r="K36" s="353"/>
      <c r="L36" s="353"/>
      <c r="M36" s="353"/>
      <c r="N36" s="353"/>
      <c r="O36" s="353"/>
      <c r="P36" s="353"/>
      <c r="Q36" s="353"/>
      <c r="R36" s="353"/>
      <c r="S36" s="353"/>
      <c r="T36" s="353"/>
      <c r="U36" s="353"/>
      <c r="V36" s="353"/>
      <c r="W36" s="353"/>
    </row>
    <row r="37" spans="1:23">
      <c r="A37" s="383"/>
      <c r="B37" s="383"/>
      <c r="C37" s="384"/>
      <c r="D37" s="381"/>
      <c r="E37" s="379"/>
      <c r="F37" s="379"/>
      <c r="G37" s="385" t="s">
        <v>69</v>
      </c>
      <c r="H37" s="336"/>
    </row>
    <row r="38" spans="1:23">
      <c r="A38" s="383"/>
      <c r="B38" s="383"/>
      <c r="C38" s="384"/>
      <c r="D38" s="381"/>
      <c r="E38" s="379"/>
      <c r="F38" s="379"/>
      <c r="G38" s="385" t="str">
        <f>"For and on behalf of " &amp; 'Sch-1'!F8</f>
        <v xml:space="preserve">For and on behalf of </v>
      </c>
      <c r="H38" s="336"/>
    </row>
    <row r="39" spans="1:23" ht="7.5" customHeight="1">
      <c r="A39" s="386"/>
      <c r="B39" s="386"/>
      <c r="C39" s="386"/>
      <c r="D39" s="387"/>
      <c r="E39" s="388"/>
      <c r="F39" s="388"/>
      <c r="G39" s="337"/>
      <c r="H39" s="389"/>
    </row>
    <row r="40" spans="1:23" ht="15">
      <c r="A40" s="390" t="s">
        <v>235</v>
      </c>
      <c r="B40" s="390"/>
      <c r="C40" s="387" t="str">
        <f>IF('Sch-1'!D243=0,"", 'Sch-1'!D243)</f>
        <v>--</v>
      </c>
      <c r="D40" s="387"/>
      <c r="E40" s="388" t="s">
        <v>70</v>
      </c>
      <c r="F40" s="883" t="str">
        <f>'Sch-1'!O244</f>
        <v/>
      </c>
      <c r="G40" s="883"/>
      <c r="H40" s="336"/>
    </row>
    <row r="41" spans="1:23">
      <c r="A41" s="390" t="s">
        <v>236</v>
      </c>
      <c r="B41" s="390"/>
      <c r="C41" s="387" t="str">
        <f>IF('Sch-1'!D244=0,"", 'Sch-1'!D244)</f>
        <v/>
      </c>
      <c r="D41" s="391"/>
      <c r="E41" s="388" t="s">
        <v>71</v>
      </c>
      <c r="F41" s="883" t="str">
        <f>'Sch-1'!O245</f>
        <v/>
      </c>
      <c r="G41" s="883"/>
      <c r="H41" s="336"/>
    </row>
    <row r="42" spans="1:23">
      <c r="A42" s="383"/>
      <c r="B42" s="383"/>
      <c r="C42" s="383"/>
      <c r="D42" s="383"/>
      <c r="E42" s="388"/>
      <c r="F42" s="388"/>
      <c r="G42" s="337"/>
      <c r="H42" s="392"/>
    </row>
  </sheetData>
  <sheetProtection password="CBD2" sheet="1" formatColumns="0" formatRows="0" selectLockedCells="1"/>
  <customSheetViews>
    <customSheetView guid="{FC366365-2136-48B2-A9F6-DEB708B66B93}" showPageBreaks="1" zeroValues="0" printArea="1" hiddenRows="1" hiddenColumns="1" view="pageBreakPreview">
      <selection activeCell="G15" sqref="G15"/>
      <pageMargins left="0.72" right="0.49" top="0.62" bottom="0.52" header="0.32" footer="0.27"/>
      <pageSetup scale="93" orientation="portrait" r:id="rId1"/>
      <headerFooter alignWithMargins="0">
        <oddFooter>&amp;R&amp;"Book Antiqua,Bold"&amp;10Letter of Discount  / Page &amp;P of &amp;N</oddFooter>
      </headerFooter>
    </customSheetView>
    <customSheetView guid="{25F14B1D-FADD-4C44-AA48-5D402D65337D}" showPageBreaks="1" zeroValues="0" printArea="1" hiddenRows="1" hiddenColumns="1" view="pageBreakPreview">
      <selection activeCell="G15" sqref="G15"/>
      <pageMargins left="0.72" right="0.49" top="0.62" bottom="0.52" header="0.32" footer="0.27"/>
      <pageSetup scale="93" orientation="portrait" r:id="rId2"/>
      <headerFooter alignWithMargins="0">
        <oddFooter>&amp;R&amp;"Book Antiqua,Bold"&amp;10Letter of Discount  / Page &amp;P of &amp;N</oddFooter>
      </headerFooter>
    </customSheetView>
    <customSheetView guid="{2D068FA3-47E3-4516-81A6-894AA90F7864}" showPageBreaks="1" zeroValues="0" printArea="1" hiddenRows="1" hiddenColumns="1" view="pageBreakPreview" topLeftCell="A7">
      <selection activeCell="G15" sqref="G15:G16"/>
      <pageMargins left="0.72" right="0.49" top="0.62" bottom="0.52" header="0.32" footer="0.27"/>
      <pageSetup scale="93" orientation="portrait" r:id="rId3"/>
      <headerFooter alignWithMargins="0">
        <oddFooter>&amp;R&amp;"Book Antiqua,Bold"&amp;10Letter of Discount  / Page &amp;P of &amp;N</oddFooter>
      </headerFooter>
    </customSheetView>
    <customSheetView guid="{97B2ED79-AE3F-4DF3-959D-96AE4A0B76A0}" showPageBreaks="1" zeroValues="0" printArea="1" hiddenRows="1" hiddenColumns="1" view="pageBreakPreview" topLeftCell="A4">
      <selection activeCell="G15" sqref="G15"/>
      <pageMargins left="0.72" right="0.49" top="0.62" bottom="0.52" header="0.32" footer="0.27"/>
      <pageSetup scale="93" orientation="portrait" r:id="rId4"/>
      <headerFooter alignWithMargins="0">
        <oddFooter>&amp;R&amp;"Book Antiqua,Bold"&amp;10Letter of Discount  / Page &amp;P of &amp;N</oddFooter>
      </headerFooter>
    </customSheetView>
    <customSheetView guid="{CB39F8EE-FAD8-4C4E-B5E9-5EC27AC08528}" showPageBreaks="1" zeroValues="0" printArea="1" hiddenRows="1" view="pageBreakPreview">
      <selection activeCell="G15" sqref="G15"/>
      <pageMargins left="0.72" right="0.49" top="0.62" bottom="0.52" header="0.32" footer="0.27"/>
      <pageSetup scale="93" orientation="portrait" r:id="rId5"/>
      <headerFooter alignWithMargins="0">
        <oddFooter>&amp;R&amp;"Book Antiqua,Bold"&amp;10Letter of Discount  / Page &amp;P of &amp;N</oddFooter>
      </headerFooter>
    </customSheetView>
    <customSheetView guid="{E8B8E0BD-9CB3-4C7D-9BC6-088FDFCB0B45}" showPageBreaks="1" zeroValues="0" printArea="1" hiddenRows="1" view="pageBreakPreview">
      <selection activeCell="G15" sqref="G15"/>
      <pageMargins left="0.72" right="0.49" top="0.62" bottom="0.52" header="0.32" footer="0.27"/>
      <pageSetup scale="93" orientation="portrait" r:id="rId6"/>
      <headerFooter alignWithMargins="0">
        <oddFooter>&amp;R&amp;"Book Antiqua,Bold"&amp;10Letter of Discount  / Page &amp;P of &amp;N</oddFooter>
      </headerFooter>
    </customSheetView>
    <customSheetView guid="{E2E57CA5-082B-4C11-AB34-2A298199576B}" showPageBreaks="1" zeroValues="0" printArea="1" hiddenRows="1" hiddenColumns="1" view="pageBreakPreview" topLeftCell="A21">
      <selection activeCell="G16" sqref="G16"/>
      <pageMargins left="0.72" right="0.49" top="0.62" bottom="0.52" header="0.32" footer="0.27"/>
      <pageSetup scale="93" orientation="portrait" r:id="rId7"/>
      <headerFooter alignWithMargins="0">
        <oddFooter>&amp;R&amp;"Book Antiqua,Bold"&amp;10Letter of Discount  / Page &amp;P of &amp;N</oddFooter>
      </headerFooter>
    </customSheetView>
    <customSheetView guid="{EEE4E2D7-4BFE-4C24-8B93-9FD441A50336}" zeroValues="0" printArea="1" hiddenRows="1" hiddenColumns="1" topLeftCell="A10">
      <selection activeCell="G24" sqref="G24:G27"/>
      <pageMargins left="0.72" right="0.49" top="0.62" bottom="0.52" header="0.32" footer="0.27"/>
      <pageSetup scale="96" orientation="portrait" r:id="rId8"/>
      <headerFooter alignWithMargins="0">
        <oddFooter>&amp;R&amp;"Book Antiqua,Bold"&amp;10Letter of Discount  / Page &amp;P of &amp;N</oddFooter>
      </headerFooter>
    </customSheetView>
    <customSheetView guid="{091A6405-72DB-46E0-B81A-EC53A5C58396}" scale="70" zeroValues="0" hiddenRows="1" hiddenColumns="1">
      <selection activeCell="G15" sqref="G15"/>
      <pageMargins left="0.72" right="0.49" top="0.62" bottom="0.52" header="0.32" footer="0.27"/>
      <pageSetup scale="96" orientation="portrait" r:id="rId9"/>
      <headerFooter alignWithMargins="0">
        <oddFooter>&amp;R&amp;"Book Antiqua,Bold"&amp;10Letter of Discount  / Page &amp;P of &amp;N</oddFooter>
      </headerFooter>
    </customSheetView>
    <customSheetView guid="{27A45B7A-04F2-4516-B80B-5ED0825D4ED3}" zeroValues="0" hiddenRows="1" hiddenColumns="1" topLeftCell="A19">
      <selection activeCell="G28" sqref="G28"/>
      <pageMargins left="0.72" right="0.49" top="0.62" bottom="0.52" header="0.32" footer="0.27"/>
      <pageSetup scale="96" orientation="portrait" r:id="rId10"/>
      <headerFooter alignWithMargins="0">
        <oddFooter>&amp;R&amp;"Book Antiqua,Bold"&amp;10Letter of Discount  / Page &amp;P of &amp;N</oddFooter>
      </headerFooter>
    </customSheetView>
    <customSheetView guid="{1F4837C2-36FF-4422-95DC-EAAD1B4FAC2F}" showPageBreaks="1" zeroValues="0" printArea="1" hiddenRows="1" hiddenColumns="1" view="pageBreakPreview" topLeftCell="A16">
      <selection activeCell="G16" sqref="G16"/>
      <pageMargins left="0.72" right="0.49" top="0.62" bottom="0.52" header="0.32" footer="0.27"/>
      <pageSetup scale="93" orientation="portrait" r:id="rId11"/>
      <headerFooter alignWithMargins="0">
        <oddFooter>&amp;R&amp;"Book Antiqua,Bold"&amp;10Letter of Discount  / Page &amp;P of &amp;N</oddFooter>
      </headerFooter>
    </customSheetView>
    <customSheetView guid="{FD7F7BE1-8CB1-460B-98AB-D33E15FD14E6}" showPageBreaks="1" zeroValues="0" printArea="1" hiddenRows="1" hiddenColumns="1" view="pageBreakPreview" topLeftCell="A16">
      <selection activeCell="G16" sqref="G16"/>
      <pageMargins left="0.72" right="0.49" top="0.62" bottom="0.52" header="0.32" footer="0.27"/>
      <pageSetup scale="93" orientation="portrait" r:id="rId12"/>
      <headerFooter alignWithMargins="0">
        <oddFooter>&amp;R&amp;"Book Antiqua,Bold"&amp;10Letter of Discount  / Page &amp;P of &amp;N</oddFooter>
      </headerFooter>
    </customSheetView>
    <customSheetView guid="{8C0E2163-61BB-48DF-AFAF-5E75147ED450}" showPageBreaks="1" zeroValues="0" printArea="1" hiddenRows="1" view="pageBreakPreview" topLeftCell="D10">
      <selection activeCell="G15" sqref="G15"/>
      <pageMargins left="0.72" right="0.49" top="0.62" bottom="0.52" header="0.32" footer="0.27"/>
      <pageSetup scale="93" orientation="portrait" r:id="rId13"/>
      <headerFooter alignWithMargins="0">
        <oddFooter>&amp;R&amp;"Book Antiqua,Bold"&amp;10Letter of Discount  / Page &amp;P of &amp;N</oddFooter>
      </headerFooter>
    </customSheetView>
    <customSheetView guid="{3DA0B320-DAF7-4F4A-921A-9FCFD188E8C7}" showPageBreaks="1" zeroValues="0" printArea="1" hiddenRows="1" view="pageBreakPreview" topLeftCell="A10">
      <selection activeCell="G15" sqref="G15"/>
      <pageMargins left="0.72" right="0.49" top="0.62" bottom="0.52" header="0.32" footer="0.27"/>
      <pageSetup scale="93" orientation="portrait" r:id="rId14"/>
      <headerFooter alignWithMargins="0">
        <oddFooter>&amp;R&amp;"Book Antiqua,Bold"&amp;10Letter of Discount  / Page &amp;P of &amp;N</oddFooter>
      </headerFooter>
    </customSheetView>
    <customSheetView guid="{BE0CEA4D-1A4E-4C32-BF92-B8DA3D3423E5}" showPageBreaks="1" zeroValues="0" printArea="1" hiddenRows="1" view="pageBreakPreview" topLeftCell="A13">
      <selection activeCell="G15" sqref="G15"/>
      <pageMargins left="0.72" right="0.49" top="0.62" bottom="0.52" header="0.32" footer="0.27"/>
      <pageSetup scale="93" orientation="portrait" r:id="rId15"/>
      <headerFooter alignWithMargins="0">
        <oddFooter>&amp;R&amp;"Book Antiqua,Bold"&amp;10Letter of Discount  / Page &amp;P of &amp;N</oddFooter>
      </headerFooter>
    </customSheetView>
    <customSheetView guid="{714760DF-5EB1-4543-9C04-C1A23AAE4384}" showPageBreaks="1" zeroValues="0" printArea="1" hiddenRows="1" view="pageBreakPreview" topLeftCell="A13">
      <selection activeCell="G15" sqref="G15"/>
      <pageMargins left="0.72" right="0.49" top="0.62" bottom="0.52" header="0.32" footer="0.27"/>
      <pageSetup scale="93" orientation="portrait" r:id="rId16"/>
      <headerFooter alignWithMargins="0">
        <oddFooter>&amp;R&amp;"Book Antiqua,Bold"&amp;10Letter of Discount  / Page &amp;P of &amp;N</oddFooter>
      </headerFooter>
    </customSheetView>
    <customSheetView guid="{D4A148BB-8D25-43B9-8797-A9D3AE767B49}" showPageBreaks="1" zeroValues="0" printArea="1" hiddenRows="1" view="pageBreakPreview" topLeftCell="A13">
      <selection activeCell="G15" sqref="G15"/>
      <pageMargins left="0.72" right="0.49" top="0.62" bottom="0.52" header="0.32" footer="0.27"/>
      <pageSetup scale="93" orientation="portrait" r:id="rId17"/>
      <headerFooter alignWithMargins="0">
        <oddFooter>&amp;R&amp;"Book Antiqua,Bold"&amp;10Letter of Discount  / Page &amp;P of &amp;N</oddFooter>
      </headerFooter>
    </customSheetView>
    <customSheetView guid="{9658319F-66FC-48F8-AB8A-302F6F77BA10}" showPageBreaks="1" zeroValues="0" printArea="1" hiddenRows="1" hiddenColumns="1" view="pageBreakPreview">
      <selection activeCell="G15" sqref="G15"/>
      <pageMargins left="0.72" right="0.49" top="0.62" bottom="0.52" header="0.32" footer="0.27"/>
      <pageSetup scale="93" orientation="portrait" r:id="rId18"/>
      <headerFooter alignWithMargins="0">
        <oddFooter>&amp;R&amp;"Book Antiqua,Bold"&amp;10Letter of Discount  / Page &amp;P of &amp;N</oddFooter>
      </headerFooter>
    </customSheetView>
    <customSheetView guid="{EF8F60CB-82F3-477F-A7D3-94F4C70843DC}" showPageBreaks="1" zeroValues="0" printArea="1" hiddenRows="1" hiddenColumns="1" view="pageBreakPreview" topLeftCell="A7">
      <selection activeCell="G15" sqref="G15:G16"/>
      <pageMargins left="0.72" right="0.49" top="0.62" bottom="0.52" header="0.32" footer="0.27"/>
      <pageSetup scale="93" orientation="portrait" r:id="rId19"/>
      <headerFooter alignWithMargins="0">
        <oddFooter>&amp;R&amp;"Book Antiqua,Bold"&amp;10Letter of Discount  / Page &amp;P of &amp;N</oddFooter>
      </headerFooter>
    </customSheetView>
    <customSheetView guid="{427AF4ED-2BDF-478F-9F0A-595838FA0EC8}" showPageBreaks="1" zeroValues="0" printArea="1" hiddenRows="1" hiddenColumns="1" view="pageBreakPreview">
      <selection activeCell="G15" sqref="G15"/>
      <pageMargins left="0.72" right="0.49" top="0.62" bottom="0.52" header="0.32" footer="0.27"/>
      <pageSetup scale="93" orientation="portrait" r:id="rId20"/>
      <headerFooter alignWithMargins="0">
        <oddFooter>&amp;R&amp;"Book Antiqua,Bold"&amp;10Letter of Discount  / Page &amp;P of &amp;N</oddFooter>
      </headerFooter>
    </customSheetView>
    <customSheetView guid="{D4DE57C7-E521-4428-80BD-545B19793C78}" showPageBreaks="1" zeroValues="0" printArea="1" hiddenRows="1" hiddenColumns="1" view="pageBreakPreview">
      <selection activeCell="G15" sqref="G15"/>
      <pageMargins left="0.72" right="0.49" top="0.62" bottom="0.52" header="0.32" footer="0.27"/>
      <pageSetup scale="93" orientation="portrait" r:id="rId21"/>
      <headerFooter alignWithMargins="0">
        <oddFooter>&amp;R&amp;"Book Antiqua,Bold"&amp;10Letter of Discount  / Page &amp;P of &amp;N</oddFooter>
      </headerFooter>
    </customSheetView>
  </customSheetViews>
  <mergeCells count="16">
    <mergeCell ref="A1:G1"/>
    <mergeCell ref="A4:G4"/>
    <mergeCell ref="C12:G12"/>
    <mergeCell ref="A14:G14"/>
    <mergeCell ref="J14:M14"/>
    <mergeCell ref="C15:F15"/>
    <mergeCell ref="F40:G40"/>
    <mergeCell ref="F41:G41"/>
    <mergeCell ref="C16:F16"/>
    <mergeCell ref="C17:F17"/>
    <mergeCell ref="C23:F23"/>
    <mergeCell ref="C29:F29"/>
    <mergeCell ref="C30:F30"/>
    <mergeCell ref="C31:G31"/>
    <mergeCell ref="C32:G32"/>
    <mergeCell ref="C33:G33"/>
  </mergeCells>
  <phoneticPr fontId="28" type="noConversion"/>
  <dataValidations count="5">
    <dataValidation type="whole" operator="greaterThanOrEqual" allowBlank="1" showInputMessage="1" showErrorMessage="1" error="Enter numeric figure without decimal only" sqref="G15" xr:uid="{00000000-0002-0000-0A00-000000000000}">
      <formula1>0</formula1>
    </dataValidation>
    <dataValidation type="decimal" allowBlank="1" showInputMessage="1" showErrorMessage="1" error="Enter in percent only." sqref="G24:G28 G16" xr:uid="{00000000-0002-0000-0A00-000001000000}">
      <formula1>0</formula1>
      <formula2>1</formula2>
    </dataValidation>
    <dataValidation type="whole" operator="greaterThanOrEqual" allowBlank="1" showInputMessage="1" showErrorMessage="1" error="Enter numeric figure only." sqref="G29" xr:uid="{00000000-0002-0000-0A00-000002000000}">
      <formula1>0</formula1>
    </dataValidation>
    <dataValidation type="whole" operator="greaterThanOrEqual" allowBlank="1" showInputMessage="1" showErrorMessage="1" error="Enter numeric figures only." sqref="G18:G22" xr:uid="{00000000-0002-0000-0A00-000003000000}">
      <formula1>0</formula1>
    </dataValidation>
    <dataValidation type="decimal" allowBlank="1" showInputMessage="1" showErrorMessage="1" error="Enter in percent only" sqref="G30" xr:uid="{00000000-0002-0000-0A00-000004000000}">
      <formula1>0</formula1>
      <formula2>1</formula2>
    </dataValidation>
  </dataValidations>
  <pageMargins left="0.72" right="0.49" top="0.62" bottom="0.52" header="0.32" footer="0.27"/>
  <pageSetup scale="93" orientation="portrait" r:id="rId22"/>
  <headerFooter alignWithMargins="0">
    <oddFooter>&amp;R&amp;"Book Antiqua,Bold"&amp;10Letter of Discount  / Page &amp;P of &amp;N</oddFooter>
  </headerFooter>
  <drawing r:id="rId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35"/>
  </sheetPr>
  <dimension ref="A1:F21"/>
  <sheetViews>
    <sheetView zoomScale="70" zoomScaleNormal="70" zoomScaleSheetLayoutView="100" workbookViewId="0">
      <selection sqref="A1:E16"/>
    </sheetView>
  </sheetViews>
  <sheetFormatPr defaultColWidth="9" defaultRowHeight="16.5"/>
  <cols>
    <col min="1" max="1" width="9" style="406"/>
    <col min="2" max="2" width="26.875" style="407" customWidth="1"/>
    <col min="3" max="3" width="22.875" style="407" customWidth="1"/>
    <col min="4" max="5" width="15.625" style="407" customWidth="1"/>
    <col min="6" max="16384" width="9" style="380"/>
  </cols>
  <sheetData>
    <row r="1" spans="1:6">
      <c r="A1" s="393"/>
      <c r="B1" s="394"/>
      <c r="C1" s="394"/>
      <c r="D1" s="394"/>
      <c r="E1" s="394"/>
    </row>
    <row r="2" spans="1:6" ht="21.95" customHeight="1">
      <c r="A2" s="902" t="s">
        <v>21</v>
      </c>
      <c r="B2" s="902"/>
      <c r="C2" s="902"/>
      <c r="D2" s="902"/>
      <c r="E2" s="380"/>
    </row>
    <row r="3" spans="1:6">
      <c r="A3" s="393"/>
      <c r="B3" s="394"/>
      <c r="C3" s="394"/>
      <c r="D3" s="394"/>
      <c r="E3" s="394"/>
    </row>
    <row r="4" spans="1:6" ht="30">
      <c r="A4" s="395" t="s">
        <v>22</v>
      </c>
      <c r="B4" s="396" t="s">
        <v>23</v>
      </c>
      <c r="C4" s="395" t="s">
        <v>61</v>
      </c>
      <c r="D4" s="395" t="s">
        <v>24</v>
      </c>
      <c r="E4" s="395" t="s">
        <v>25</v>
      </c>
    </row>
    <row r="5" spans="1:6" ht="18" customHeight="1">
      <c r="A5" s="397" t="s">
        <v>26</v>
      </c>
      <c r="B5" s="397" t="s">
        <v>27</v>
      </c>
      <c r="C5" s="397" t="s">
        <v>28</v>
      </c>
      <c r="D5" s="397" t="s">
        <v>29</v>
      </c>
      <c r="E5" s="397" t="s">
        <v>30</v>
      </c>
    </row>
    <row r="6" spans="1:6" ht="45" customHeight="1">
      <c r="A6" s="398">
        <v>1</v>
      </c>
      <c r="B6" s="399"/>
      <c r="C6" s="400"/>
      <c r="D6" s="401"/>
      <c r="E6" s="402">
        <f t="shared" ref="E6:E15" si="0">C6*D6</f>
        <v>0</v>
      </c>
    </row>
    <row r="7" spans="1:6" ht="45" customHeight="1">
      <c r="A7" s="398">
        <v>2</v>
      </c>
      <c r="B7" s="399"/>
      <c r="C7" s="400"/>
      <c r="D7" s="401"/>
      <c r="E7" s="402">
        <f t="shared" si="0"/>
        <v>0</v>
      </c>
    </row>
    <row r="8" spans="1:6" ht="45" customHeight="1">
      <c r="A8" s="398">
        <v>3</v>
      </c>
      <c r="B8" s="399"/>
      <c r="C8" s="400"/>
      <c r="D8" s="401"/>
      <c r="E8" s="402">
        <f t="shared" si="0"/>
        <v>0</v>
      </c>
    </row>
    <row r="9" spans="1:6" ht="45" customHeight="1">
      <c r="A9" s="398">
        <v>4</v>
      </c>
      <c r="B9" s="399"/>
      <c r="C9" s="400"/>
      <c r="D9" s="401"/>
      <c r="E9" s="402">
        <f t="shared" si="0"/>
        <v>0</v>
      </c>
    </row>
    <row r="10" spans="1:6" ht="45" customHeight="1">
      <c r="A10" s="398">
        <v>5</v>
      </c>
      <c r="B10" s="399"/>
      <c r="C10" s="400"/>
      <c r="D10" s="401"/>
      <c r="E10" s="402">
        <f t="shared" si="0"/>
        <v>0</v>
      </c>
    </row>
    <row r="11" spans="1:6" ht="45" customHeight="1">
      <c r="A11" s="398">
        <v>6</v>
      </c>
      <c r="B11" s="399"/>
      <c r="C11" s="400"/>
      <c r="D11" s="401"/>
      <c r="E11" s="402">
        <f t="shared" si="0"/>
        <v>0</v>
      </c>
    </row>
    <row r="12" spans="1:6" ht="45" customHeight="1">
      <c r="A12" s="398">
        <v>7</v>
      </c>
      <c r="B12" s="399"/>
      <c r="C12" s="400"/>
      <c r="D12" s="401"/>
      <c r="E12" s="402">
        <f t="shared" si="0"/>
        <v>0</v>
      </c>
    </row>
    <row r="13" spans="1:6" ht="45" customHeight="1">
      <c r="A13" s="398">
        <v>8</v>
      </c>
      <c r="B13" s="399"/>
      <c r="C13" s="400"/>
      <c r="D13" s="401"/>
      <c r="E13" s="402">
        <f t="shared" si="0"/>
        <v>0</v>
      </c>
    </row>
    <row r="14" spans="1:6" ht="45" customHeight="1">
      <c r="A14" s="398">
        <v>9</v>
      </c>
      <c r="B14" s="399"/>
      <c r="C14" s="400"/>
      <c r="D14" s="401"/>
      <c r="E14" s="402">
        <f t="shared" si="0"/>
        <v>0</v>
      </c>
    </row>
    <row r="15" spans="1:6" ht="45" customHeight="1">
      <c r="A15" s="398">
        <v>10</v>
      </c>
      <c r="B15" s="399"/>
      <c r="C15" s="400"/>
      <c r="D15" s="401"/>
      <c r="E15" s="402">
        <f t="shared" si="0"/>
        <v>0</v>
      </c>
    </row>
    <row r="16" spans="1:6" ht="45" customHeight="1">
      <c r="A16" s="403"/>
      <c r="B16" s="404" t="s">
        <v>31</v>
      </c>
      <c r="C16" s="404"/>
      <c r="D16" s="404"/>
      <c r="E16" s="404">
        <f>SUM(E6:E15)</f>
        <v>0</v>
      </c>
      <c r="F16" s="405"/>
    </row>
    <row r="17" ht="30" customHeight="1"/>
    <row r="18" ht="30" customHeight="1"/>
    <row r="19" ht="30" customHeight="1"/>
    <row r="20" ht="30" customHeight="1"/>
    <row r="21" ht="30" customHeight="1"/>
  </sheetData>
  <sheetProtection formatColumns="0" formatRows="0" selectLockedCells="1"/>
  <customSheetViews>
    <customSheetView guid="{FC366365-2136-48B2-A9F6-DEB708B66B93}" scale="70" state="hidden">
      <selection sqref="A1:E16"/>
      <pageMargins left="0.75" right="0.75" top="0.65" bottom="1" header="0.5" footer="0.5"/>
      <pageSetup orientation="portrait" r:id="rId1"/>
      <headerFooter alignWithMargins="0"/>
    </customSheetView>
    <customSheetView guid="{25F14B1D-FADD-4C44-AA48-5D402D65337D}" scale="70" state="hidden">
      <selection sqref="A1:E16"/>
      <pageMargins left="0.75" right="0.75" top="0.65" bottom="1" header="0.5" footer="0.5"/>
      <pageSetup orientation="portrait" r:id="rId2"/>
      <headerFooter alignWithMargins="0"/>
    </customSheetView>
    <customSheetView guid="{2D068FA3-47E3-4516-81A6-894AA90F7864}" scale="70" state="hidden">
      <selection sqref="A1:E16"/>
      <pageMargins left="0.75" right="0.75" top="0.65" bottom="1" header="0.5" footer="0.5"/>
      <pageSetup orientation="portrait" r:id="rId3"/>
      <headerFooter alignWithMargins="0"/>
    </customSheetView>
    <customSheetView guid="{97B2ED79-AE3F-4DF3-959D-96AE4A0B76A0}" scale="70" state="hidden">
      <selection sqref="A1:E16"/>
      <pageMargins left="0.75" right="0.75" top="0.65" bottom="1" header="0.5" footer="0.5"/>
      <pageSetup orientation="portrait" r:id="rId4"/>
      <headerFooter alignWithMargins="0"/>
    </customSheetView>
    <customSheetView guid="{CB39F8EE-FAD8-4C4E-B5E9-5EC27AC08528}" scale="70" state="hidden">
      <selection sqref="A1:E16"/>
      <pageMargins left="0.75" right="0.75" top="0.65" bottom="1" header="0.5" footer="0.5"/>
      <pageSetup orientation="portrait" r:id="rId5"/>
      <headerFooter alignWithMargins="0"/>
    </customSheetView>
    <customSheetView guid="{E8B8E0BD-9CB3-4C7D-9BC6-088FDFCB0B45}" scale="70" state="hidden">
      <selection sqref="A1:E16"/>
      <pageMargins left="0.75" right="0.75" top="0.65" bottom="1" header="0.5" footer="0.5"/>
      <pageSetup orientation="portrait" r:id="rId6"/>
      <headerFooter alignWithMargins="0"/>
    </customSheetView>
    <customSheetView guid="{E2E57CA5-082B-4C11-AB34-2A298199576B}" scale="70">
      <selection activeCell="C11" sqref="C11"/>
      <pageMargins left="0.75" right="0.75" top="0.65" bottom="1" header="0.5" footer="0.5"/>
      <pageSetup orientation="portrait" r:id="rId7"/>
      <headerFooter alignWithMargins="0"/>
    </customSheetView>
    <customSheetView guid="{EEE4E2D7-4BFE-4C24-8B93-9FD441A50336}" scale="70">
      <selection activeCell="C6" sqref="C6"/>
      <pageMargins left="0.75" right="0.75" top="0.65" bottom="1" header="0.5" footer="0.5"/>
      <pageSetup orientation="portrait" r:id="rId8"/>
      <headerFooter alignWithMargins="0"/>
    </customSheetView>
    <customSheetView guid="{091A6405-72DB-46E0-B81A-EC53A5C58396}" scale="70">
      <selection activeCell="D6" sqref="D6"/>
      <pageMargins left="0.75" right="0.75" top="0.65" bottom="1" header="0.5" footer="0.5"/>
      <pageSetup orientation="portrait" r:id="rId9"/>
      <headerFooter alignWithMargins="0"/>
    </customSheetView>
    <customSheetView guid="{27A45B7A-04F2-4516-B80B-5ED0825D4ED3}" scale="70">
      <selection activeCell="C6" sqref="C6"/>
      <pageMargins left="0.75" right="0.75" top="0.65" bottom="1" header="0.5" footer="0.5"/>
      <pageSetup orientation="portrait" r:id="rId10"/>
      <headerFooter alignWithMargins="0"/>
    </customSheetView>
    <customSheetView guid="{1F4837C2-36FF-4422-95DC-EAAD1B4FAC2F}" scale="70" state="hidden">
      <selection sqref="A1:E16"/>
      <pageMargins left="0.75" right="0.75" top="0.65" bottom="1" header="0.5" footer="0.5"/>
      <pageSetup orientation="portrait" r:id="rId11"/>
      <headerFooter alignWithMargins="0"/>
    </customSheetView>
    <customSheetView guid="{FD7F7BE1-8CB1-460B-98AB-D33E15FD14E6}" scale="70" state="hidden">
      <selection sqref="A1:E16"/>
      <pageMargins left="0.75" right="0.75" top="0.65" bottom="1" header="0.5" footer="0.5"/>
      <pageSetup orientation="portrait" r:id="rId12"/>
      <headerFooter alignWithMargins="0"/>
    </customSheetView>
    <customSheetView guid="{8C0E2163-61BB-48DF-AFAF-5E75147ED450}" scale="70" state="hidden">
      <selection sqref="A1:E16"/>
      <pageMargins left="0.75" right="0.75" top="0.65" bottom="1" header="0.5" footer="0.5"/>
      <pageSetup orientation="portrait" r:id="rId13"/>
      <headerFooter alignWithMargins="0"/>
    </customSheetView>
    <customSheetView guid="{3DA0B320-DAF7-4F4A-921A-9FCFD188E8C7}" scale="70" state="hidden">
      <selection sqref="A1:E16"/>
      <pageMargins left="0.75" right="0.75" top="0.65" bottom="1" header="0.5" footer="0.5"/>
      <pageSetup orientation="portrait" r:id="rId14"/>
      <headerFooter alignWithMargins="0"/>
    </customSheetView>
    <customSheetView guid="{BE0CEA4D-1A4E-4C32-BF92-B8DA3D3423E5}" scale="70" state="hidden">
      <selection sqref="A1:E16"/>
      <pageMargins left="0.75" right="0.75" top="0.65" bottom="1" header="0.5" footer="0.5"/>
      <pageSetup orientation="portrait" r:id="rId15"/>
      <headerFooter alignWithMargins="0"/>
    </customSheetView>
    <customSheetView guid="{714760DF-5EB1-4543-9C04-C1A23AAE4384}" scale="70" state="hidden">
      <selection sqref="A1:E16"/>
      <pageMargins left="0.75" right="0.75" top="0.65" bottom="1" header="0.5" footer="0.5"/>
      <pageSetup orientation="portrait" r:id="rId16"/>
      <headerFooter alignWithMargins="0"/>
    </customSheetView>
    <customSheetView guid="{D4A148BB-8D25-43B9-8797-A9D3AE767B49}" scale="70" state="hidden">
      <selection sqref="A1:E16"/>
      <pageMargins left="0.75" right="0.75" top="0.65" bottom="1" header="0.5" footer="0.5"/>
      <pageSetup orientation="portrait" r:id="rId17"/>
      <headerFooter alignWithMargins="0"/>
    </customSheetView>
    <customSheetView guid="{9658319F-66FC-48F8-AB8A-302F6F77BA10}" scale="70" state="hidden">
      <selection sqref="A1:E16"/>
      <pageMargins left="0.75" right="0.75" top="0.65" bottom="1" header="0.5" footer="0.5"/>
      <pageSetup orientation="portrait" r:id="rId18"/>
      <headerFooter alignWithMargins="0"/>
    </customSheetView>
    <customSheetView guid="{EF8F60CB-82F3-477F-A7D3-94F4C70843DC}" scale="70" state="hidden">
      <selection sqref="A1:E16"/>
      <pageMargins left="0.75" right="0.75" top="0.65" bottom="1" header="0.5" footer="0.5"/>
      <pageSetup orientation="portrait" r:id="rId19"/>
      <headerFooter alignWithMargins="0"/>
    </customSheetView>
    <customSheetView guid="{427AF4ED-2BDF-478F-9F0A-595838FA0EC8}" scale="70" state="hidden">
      <selection sqref="A1:E16"/>
      <pageMargins left="0.75" right="0.75" top="0.65" bottom="1" header="0.5" footer="0.5"/>
      <pageSetup orientation="portrait" r:id="rId20"/>
      <headerFooter alignWithMargins="0"/>
    </customSheetView>
    <customSheetView guid="{D4DE57C7-E521-4428-80BD-545B19793C78}" scale="70" state="hidden">
      <selection sqref="A1:E16"/>
      <pageMargins left="0.75" right="0.75" top="0.65" bottom="1" header="0.5" footer="0.5"/>
      <pageSetup orientation="portrait" r:id="rId21"/>
      <headerFooter alignWithMargins="0"/>
    </customSheetView>
  </customSheetViews>
  <mergeCells count="1">
    <mergeCell ref="A2:D2"/>
  </mergeCells>
  <phoneticPr fontId="28" type="noConversion"/>
  <pageMargins left="0.75" right="0.75" top="0.65" bottom="1" header="0.5" footer="0.5"/>
  <pageSetup orientation="portrait" r:id="rId22"/>
  <headerFooter alignWithMargins="0"/>
  <drawing r:id="rId2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7"/>
  </sheetPr>
  <dimension ref="A1:F21"/>
  <sheetViews>
    <sheetView zoomScale="90" zoomScaleNormal="90" workbookViewId="0">
      <selection activeCell="F8" sqref="F8"/>
    </sheetView>
  </sheetViews>
  <sheetFormatPr defaultColWidth="9" defaultRowHeight="16.5"/>
  <cols>
    <col min="1" max="1" width="9" style="406"/>
    <col min="2" max="2" width="26.875" style="407" customWidth="1"/>
    <col min="3" max="3" width="22.875" style="407" customWidth="1"/>
    <col min="4" max="5" width="15.625" style="407" customWidth="1"/>
    <col min="6" max="16384" width="9" style="380"/>
  </cols>
  <sheetData>
    <row r="1" spans="1:6">
      <c r="A1" s="393"/>
      <c r="B1" s="394"/>
      <c r="C1" s="394"/>
      <c r="D1" s="394"/>
      <c r="E1" s="394"/>
    </row>
    <row r="2" spans="1:6" ht="21.95" customHeight="1">
      <c r="A2" s="902" t="s">
        <v>32</v>
      </c>
      <c r="B2" s="902"/>
      <c r="C2" s="902"/>
      <c r="D2" s="903"/>
      <c r="E2"/>
    </row>
    <row r="3" spans="1:6">
      <c r="A3" s="393"/>
      <c r="B3" s="394"/>
      <c r="C3" s="394"/>
      <c r="D3" s="394"/>
      <c r="E3" s="394"/>
    </row>
    <row r="4" spans="1:6" ht="30">
      <c r="A4" s="395" t="s">
        <v>22</v>
      </c>
      <c r="B4" s="396" t="s">
        <v>23</v>
      </c>
      <c r="C4" s="395" t="s">
        <v>33</v>
      </c>
      <c r="D4" s="395" t="s">
        <v>34</v>
      </c>
      <c r="E4" s="395" t="s">
        <v>35</v>
      </c>
    </row>
    <row r="5" spans="1:6" ht="18" customHeight="1">
      <c r="A5" s="397" t="s">
        <v>26</v>
      </c>
      <c r="B5" s="397" t="s">
        <v>27</v>
      </c>
      <c r="C5" s="397" t="s">
        <v>28</v>
      </c>
      <c r="D5" s="397" t="s">
        <v>29</v>
      </c>
      <c r="E5" s="397" t="s">
        <v>30</v>
      </c>
    </row>
    <row r="6" spans="1:6" ht="45" customHeight="1">
      <c r="A6" s="398">
        <v>1</v>
      </c>
      <c r="B6" s="399"/>
      <c r="C6" s="400"/>
      <c r="D6" s="401"/>
      <c r="E6" s="402">
        <f>C6*D6</f>
        <v>0</v>
      </c>
    </row>
    <row r="7" spans="1:6" ht="45" customHeight="1">
      <c r="A7" s="398">
        <v>2</v>
      </c>
      <c r="B7" s="399"/>
      <c r="C7" s="400"/>
      <c r="D7" s="401"/>
      <c r="E7" s="402">
        <f t="shared" ref="E7:E15" si="0">C7*D7</f>
        <v>0</v>
      </c>
    </row>
    <row r="8" spans="1:6" ht="45" customHeight="1">
      <c r="A8" s="398">
        <v>3</v>
      </c>
      <c r="B8" s="399"/>
      <c r="C8" s="400"/>
      <c r="D8" s="401"/>
      <c r="E8" s="402">
        <f t="shared" si="0"/>
        <v>0</v>
      </c>
    </row>
    <row r="9" spans="1:6" ht="45" customHeight="1">
      <c r="A9" s="398">
        <v>4</v>
      </c>
      <c r="B9" s="399"/>
      <c r="C9" s="400"/>
      <c r="D9" s="401"/>
      <c r="E9" s="402">
        <f t="shared" si="0"/>
        <v>0</v>
      </c>
    </row>
    <row r="10" spans="1:6" ht="45" customHeight="1">
      <c r="A10" s="398">
        <v>5</v>
      </c>
      <c r="B10" s="399"/>
      <c r="C10" s="400"/>
      <c r="D10" s="401"/>
      <c r="E10" s="402">
        <f t="shared" si="0"/>
        <v>0</v>
      </c>
    </row>
    <row r="11" spans="1:6" ht="45" customHeight="1">
      <c r="A11" s="398">
        <v>6</v>
      </c>
      <c r="B11" s="399"/>
      <c r="C11" s="400"/>
      <c r="D11" s="401"/>
      <c r="E11" s="402">
        <f t="shared" si="0"/>
        <v>0</v>
      </c>
    </row>
    <row r="12" spans="1:6" ht="45" customHeight="1">
      <c r="A12" s="398">
        <v>7</v>
      </c>
      <c r="B12" s="399"/>
      <c r="C12" s="400"/>
      <c r="D12" s="401"/>
      <c r="E12" s="402">
        <f t="shared" si="0"/>
        <v>0</v>
      </c>
    </row>
    <row r="13" spans="1:6" ht="45" customHeight="1">
      <c r="A13" s="398">
        <v>8</v>
      </c>
      <c r="B13" s="399"/>
      <c r="C13" s="400"/>
      <c r="D13" s="401"/>
      <c r="E13" s="402">
        <f t="shared" si="0"/>
        <v>0</v>
      </c>
    </row>
    <row r="14" spans="1:6" ht="45" customHeight="1">
      <c r="A14" s="398">
        <v>9</v>
      </c>
      <c r="B14" s="399"/>
      <c r="C14" s="400"/>
      <c r="D14" s="401"/>
      <c r="E14" s="402">
        <f t="shared" si="0"/>
        <v>0</v>
      </c>
    </row>
    <row r="15" spans="1:6" ht="45" customHeight="1">
      <c r="A15" s="398">
        <v>10</v>
      </c>
      <c r="B15" s="399"/>
      <c r="C15" s="400"/>
      <c r="D15" s="401"/>
      <c r="E15" s="402">
        <f t="shared" si="0"/>
        <v>0</v>
      </c>
    </row>
    <row r="16" spans="1:6" ht="45" customHeight="1">
      <c r="A16" s="403"/>
      <c r="B16" s="404" t="s">
        <v>31</v>
      </c>
      <c r="C16" s="404"/>
      <c r="D16" s="404"/>
      <c r="E16" s="404">
        <f>SUM(E6:E15)</f>
        <v>0</v>
      </c>
      <c r="F16" s="405"/>
    </row>
    <row r="17" ht="30" customHeight="1"/>
    <row r="18" ht="30" customHeight="1"/>
    <row r="19" ht="30" customHeight="1"/>
    <row r="20" ht="30" customHeight="1"/>
    <row r="21" ht="30" customHeight="1"/>
  </sheetData>
  <sheetProtection formatColumns="0" formatRows="0" selectLockedCells="1"/>
  <customSheetViews>
    <customSheetView guid="{FC366365-2136-48B2-A9F6-DEB708B66B93}" scale="90" state="hidden">
      <selection activeCell="F8" sqref="F8"/>
      <pageMargins left="0.75" right="0.75" top="0.65" bottom="1" header="0.5" footer="0.5"/>
      <pageSetup orientation="portrait" r:id="rId1"/>
      <headerFooter alignWithMargins="0"/>
    </customSheetView>
    <customSheetView guid="{25F14B1D-FADD-4C44-AA48-5D402D65337D}" scale="90" state="hidden">
      <selection activeCell="F8" sqref="F8"/>
      <pageMargins left="0.75" right="0.75" top="0.65" bottom="1" header="0.5" footer="0.5"/>
      <pageSetup orientation="portrait" r:id="rId2"/>
      <headerFooter alignWithMargins="0"/>
    </customSheetView>
    <customSheetView guid="{2D068FA3-47E3-4516-81A6-894AA90F7864}" scale="90" state="hidden">
      <selection activeCell="F8" sqref="F8"/>
      <pageMargins left="0.75" right="0.75" top="0.65" bottom="1" header="0.5" footer="0.5"/>
      <pageSetup orientation="portrait" r:id="rId3"/>
      <headerFooter alignWithMargins="0"/>
    </customSheetView>
    <customSheetView guid="{97B2ED79-AE3F-4DF3-959D-96AE4A0B76A0}" scale="90" state="hidden">
      <selection activeCell="F8" sqref="F8"/>
      <pageMargins left="0.75" right="0.75" top="0.65" bottom="1" header="0.5" footer="0.5"/>
      <pageSetup orientation="portrait" r:id="rId4"/>
      <headerFooter alignWithMargins="0"/>
    </customSheetView>
    <customSheetView guid="{CB39F8EE-FAD8-4C4E-B5E9-5EC27AC08528}" scale="90" state="hidden">
      <selection activeCell="F8" sqref="F8"/>
      <pageMargins left="0.75" right="0.75" top="0.65" bottom="1" header="0.5" footer="0.5"/>
      <pageSetup orientation="portrait" r:id="rId5"/>
      <headerFooter alignWithMargins="0"/>
    </customSheetView>
    <customSheetView guid="{E8B8E0BD-9CB3-4C7D-9BC6-088FDFCB0B45}" scale="90" state="hidden">
      <selection activeCell="F8" sqref="F8"/>
      <pageMargins left="0.75" right="0.75" top="0.65" bottom="1" header="0.5" footer="0.5"/>
      <pageSetup orientation="portrait" r:id="rId6"/>
      <headerFooter alignWithMargins="0"/>
    </customSheetView>
    <customSheetView guid="{E2E57CA5-082B-4C11-AB34-2A298199576B}" scale="90">
      <selection activeCell="C6" sqref="C6"/>
      <pageMargins left="0.75" right="0.75" top="0.65" bottom="1" header="0.5" footer="0.5"/>
      <pageSetup orientation="portrait" r:id="rId7"/>
      <headerFooter alignWithMargins="0"/>
    </customSheetView>
    <customSheetView guid="{EEE4E2D7-4BFE-4C24-8B93-9FD441A50336}" scale="90" topLeftCell="A4">
      <selection activeCell="D6" sqref="D6"/>
      <pageMargins left="0.75" right="0.75" top="0.65" bottom="1" header="0.5" footer="0.5"/>
      <pageSetup orientation="portrait" r:id="rId8"/>
      <headerFooter alignWithMargins="0"/>
    </customSheetView>
    <customSheetView guid="{091A6405-72DB-46E0-B81A-EC53A5C58396}" scale="90">
      <selection activeCell="D6" sqref="D6"/>
      <pageMargins left="0.75" right="0.75" top="0.65" bottom="1" header="0.5" footer="0.5"/>
      <pageSetup orientation="portrait" r:id="rId9"/>
      <headerFooter alignWithMargins="0"/>
    </customSheetView>
    <customSheetView guid="{27A45B7A-04F2-4516-B80B-5ED0825D4ED3}" scale="90" topLeftCell="A4">
      <selection activeCell="D6" sqref="D6"/>
      <pageMargins left="0.75" right="0.75" top="0.65" bottom="1" header="0.5" footer="0.5"/>
      <pageSetup orientation="portrait" r:id="rId10"/>
      <headerFooter alignWithMargins="0"/>
    </customSheetView>
    <customSheetView guid="{1F4837C2-36FF-4422-95DC-EAAD1B4FAC2F}" scale="90" state="hidden">
      <selection activeCell="F8" sqref="F8"/>
      <pageMargins left="0.75" right="0.75" top="0.65" bottom="1" header="0.5" footer="0.5"/>
      <pageSetup orientation="portrait" r:id="rId11"/>
      <headerFooter alignWithMargins="0"/>
    </customSheetView>
    <customSheetView guid="{FD7F7BE1-8CB1-460B-98AB-D33E15FD14E6}" scale="90" state="hidden">
      <selection activeCell="F8" sqref="F8"/>
      <pageMargins left="0.75" right="0.75" top="0.65" bottom="1" header="0.5" footer="0.5"/>
      <pageSetup orientation="portrait" r:id="rId12"/>
      <headerFooter alignWithMargins="0"/>
    </customSheetView>
    <customSheetView guid="{8C0E2163-61BB-48DF-AFAF-5E75147ED450}" scale="90" state="hidden">
      <selection activeCell="F8" sqref="F8"/>
      <pageMargins left="0.75" right="0.75" top="0.65" bottom="1" header="0.5" footer="0.5"/>
      <pageSetup orientation="portrait" r:id="rId13"/>
      <headerFooter alignWithMargins="0"/>
    </customSheetView>
    <customSheetView guid="{3DA0B320-DAF7-4F4A-921A-9FCFD188E8C7}" scale="90" state="hidden">
      <selection activeCell="F8" sqref="F8"/>
      <pageMargins left="0.75" right="0.75" top="0.65" bottom="1" header="0.5" footer="0.5"/>
      <pageSetup orientation="portrait" r:id="rId14"/>
      <headerFooter alignWithMargins="0"/>
    </customSheetView>
    <customSheetView guid="{BE0CEA4D-1A4E-4C32-BF92-B8DA3D3423E5}" scale="90" state="hidden">
      <selection activeCell="F8" sqref="F8"/>
      <pageMargins left="0.75" right="0.75" top="0.65" bottom="1" header="0.5" footer="0.5"/>
      <pageSetup orientation="portrait" r:id="rId15"/>
      <headerFooter alignWithMargins="0"/>
    </customSheetView>
    <customSheetView guid="{714760DF-5EB1-4543-9C04-C1A23AAE4384}" scale="90" state="hidden">
      <selection activeCell="F8" sqref="F8"/>
      <pageMargins left="0.75" right="0.75" top="0.65" bottom="1" header="0.5" footer="0.5"/>
      <pageSetup orientation="portrait" r:id="rId16"/>
      <headerFooter alignWithMargins="0"/>
    </customSheetView>
    <customSheetView guid="{D4A148BB-8D25-43B9-8797-A9D3AE767B49}" scale="90" state="hidden">
      <selection activeCell="F8" sqref="F8"/>
      <pageMargins left="0.75" right="0.75" top="0.65" bottom="1" header="0.5" footer="0.5"/>
      <pageSetup orientation="portrait" r:id="rId17"/>
      <headerFooter alignWithMargins="0"/>
    </customSheetView>
    <customSheetView guid="{9658319F-66FC-48F8-AB8A-302F6F77BA10}" scale="90" state="hidden">
      <selection activeCell="F8" sqref="F8"/>
      <pageMargins left="0.75" right="0.75" top="0.65" bottom="1" header="0.5" footer="0.5"/>
      <pageSetup orientation="portrait" r:id="rId18"/>
      <headerFooter alignWithMargins="0"/>
    </customSheetView>
    <customSheetView guid="{EF8F60CB-82F3-477F-A7D3-94F4C70843DC}" scale="90" state="hidden">
      <selection activeCell="F8" sqref="F8"/>
      <pageMargins left="0.75" right="0.75" top="0.65" bottom="1" header="0.5" footer="0.5"/>
      <pageSetup orientation="portrait" r:id="rId19"/>
      <headerFooter alignWithMargins="0"/>
    </customSheetView>
    <customSheetView guid="{427AF4ED-2BDF-478F-9F0A-595838FA0EC8}" scale="90" state="hidden">
      <selection activeCell="F8" sqref="F8"/>
      <pageMargins left="0.75" right="0.75" top="0.65" bottom="1" header="0.5" footer="0.5"/>
      <pageSetup orientation="portrait" r:id="rId20"/>
      <headerFooter alignWithMargins="0"/>
    </customSheetView>
    <customSheetView guid="{D4DE57C7-E521-4428-80BD-545B19793C78}" scale="90" state="hidden">
      <selection activeCell="F8" sqref="F8"/>
      <pageMargins left="0.75" right="0.75" top="0.65" bottom="1" header="0.5" footer="0.5"/>
      <pageSetup orientation="portrait" r:id="rId21"/>
      <headerFooter alignWithMargins="0"/>
    </customSheetView>
  </customSheetViews>
  <mergeCells count="1">
    <mergeCell ref="A2:D2"/>
  </mergeCells>
  <phoneticPr fontId="28" type="noConversion"/>
  <pageMargins left="0.75" right="0.75" top="0.65" bottom="1" header="0.5" footer="0.5"/>
  <pageSetup orientation="portrait" r:id="rId22"/>
  <headerFooter alignWithMargins="0"/>
  <drawing r:id="rId2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61"/>
  </sheetPr>
  <dimension ref="A1:G21"/>
  <sheetViews>
    <sheetView zoomScaleSheetLayoutView="100" workbookViewId="0">
      <selection activeCell="J7" sqref="J7"/>
    </sheetView>
  </sheetViews>
  <sheetFormatPr defaultColWidth="9" defaultRowHeight="16.5"/>
  <cols>
    <col min="1" max="1" width="7.625" style="406" customWidth="1"/>
    <col min="2" max="4" width="20.625" style="407" customWidth="1"/>
    <col min="5" max="5" width="9.625" style="407" customWidth="1"/>
    <col min="6" max="6" width="12.625" style="407" customWidth="1"/>
    <col min="7" max="16384" width="9" style="380"/>
  </cols>
  <sheetData>
    <row r="1" spans="1:7">
      <c r="A1" s="393"/>
      <c r="B1" s="394"/>
      <c r="C1" s="394"/>
      <c r="D1" s="394"/>
      <c r="E1" s="394"/>
      <c r="F1" s="394"/>
    </row>
    <row r="2" spans="1:7" ht="21.95" customHeight="1">
      <c r="A2" s="902" t="s">
        <v>36</v>
      </c>
      <c r="B2" s="902"/>
      <c r="C2" s="902"/>
      <c r="D2" s="902"/>
      <c r="E2" s="903"/>
      <c r="F2" s="380"/>
    </row>
    <row r="3" spans="1:7">
      <c r="A3" s="393"/>
      <c r="B3" s="394"/>
      <c r="C3" s="394"/>
      <c r="D3" s="394"/>
      <c r="E3" s="394"/>
      <c r="F3" s="394"/>
    </row>
    <row r="4" spans="1:7" ht="45">
      <c r="A4" s="395" t="s">
        <v>22</v>
      </c>
      <c r="B4" s="396" t="s">
        <v>23</v>
      </c>
      <c r="C4" s="395" t="s">
        <v>37</v>
      </c>
      <c r="D4" s="395" t="s">
        <v>38</v>
      </c>
      <c r="E4" s="395" t="s">
        <v>39</v>
      </c>
      <c r="F4" s="395" t="s">
        <v>40</v>
      </c>
    </row>
    <row r="5" spans="1:7" ht="18" customHeight="1">
      <c r="A5" s="397" t="s">
        <v>26</v>
      </c>
      <c r="B5" s="397" t="s">
        <v>27</v>
      </c>
      <c r="C5" s="397" t="s">
        <v>28</v>
      </c>
      <c r="D5" s="397" t="s">
        <v>29</v>
      </c>
      <c r="E5" s="408" t="s">
        <v>41</v>
      </c>
      <c r="F5" s="397" t="s">
        <v>394</v>
      </c>
    </row>
    <row r="6" spans="1:7" ht="45" customHeight="1">
      <c r="A6" s="398">
        <v>1</v>
      </c>
      <c r="B6" s="399"/>
      <c r="C6" s="400"/>
      <c r="D6" s="400"/>
      <c r="E6" s="401"/>
      <c r="F6" s="402">
        <f>C6*E6</f>
        <v>0</v>
      </c>
    </row>
    <row r="7" spans="1:7" ht="45" customHeight="1">
      <c r="A7" s="398">
        <v>2</v>
      </c>
      <c r="B7" s="399"/>
      <c r="C7" s="400"/>
      <c r="D7" s="400"/>
      <c r="E7" s="401"/>
      <c r="F7" s="402">
        <f t="shared" ref="F7:F15" si="0">C7*E7</f>
        <v>0</v>
      </c>
    </row>
    <row r="8" spans="1:7" ht="45" customHeight="1">
      <c r="A8" s="398">
        <v>3</v>
      </c>
      <c r="B8" s="399"/>
      <c r="C8" s="400"/>
      <c r="D8" s="400"/>
      <c r="E8" s="401"/>
      <c r="F8" s="402">
        <f t="shared" si="0"/>
        <v>0</v>
      </c>
    </row>
    <row r="9" spans="1:7" ht="45" customHeight="1">
      <c r="A9" s="398">
        <v>4</v>
      </c>
      <c r="B9" s="399"/>
      <c r="C9" s="400"/>
      <c r="D9" s="400"/>
      <c r="E9" s="401"/>
      <c r="F9" s="402">
        <f t="shared" si="0"/>
        <v>0</v>
      </c>
    </row>
    <row r="10" spans="1:7" ht="45" customHeight="1">
      <c r="A10" s="398">
        <v>5</v>
      </c>
      <c r="B10" s="399"/>
      <c r="C10" s="400"/>
      <c r="D10" s="400"/>
      <c r="E10" s="401"/>
      <c r="F10" s="402">
        <f t="shared" si="0"/>
        <v>0</v>
      </c>
    </row>
    <row r="11" spans="1:7" ht="45" customHeight="1">
      <c r="A11" s="398">
        <v>6</v>
      </c>
      <c r="B11" s="399"/>
      <c r="C11" s="400"/>
      <c r="D11" s="400"/>
      <c r="E11" s="401"/>
      <c r="F11" s="402">
        <f t="shared" si="0"/>
        <v>0</v>
      </c>
    </row>
    <row r="12" spans="1:7" ht="45" customHeight="1">
      <c r="A12" s="398">
        <v>7</v>
      </c>
      <c r="B12" s="399"/>
      <c r="C12" s="400"/>
      <c r="D12" s="400"/>
      <c r="E12" s="401"/>
      <c r="F12" s="402">
        <f t="shared" si="0"/>
        <v>0</v>
      </c>
    </row>
    <row r="13" spans="1:7" ht="45" customHeight="1">
      <c r="A13" s="398">
        <v>8</v>
      </c>
      <c r="B13" s="399"/>
      <c r="C13" s="400"/>
      <c r="D13" s="400"/>
      <c r="E13" s="401"/>
      <c r="F13" s="402">
        <f t="shared" si="0"/>
        <v>0</v>
      </c>
    </row>
    <row r="14" spans="1:7" ht="45" customHeight="1">
      <c r="A14" s="398">
        <v>9</v>
      </c>
      <c r="B14" s="399"/>
      <c r="C14" s="400"/>
      <c r="D14" s="400"/>
      <c r="E14" s="401"/>
      <c r="F14" s="402">
        <f t="shared" si="0"/>
        <v>0</v>
      </c>
    </row>
    <row r="15" spans="1:7" ht="45" customHeight="1">
      <c r="A15" s="398">
        <v>10</v>
      </c>
      <c r="B15" s="399"/>
      <c r="C15" s="400"/>
      <c r="D15" s="400"/>
      <c r="E15" s="401"/>
      <c r="F15" s="402">
        <f t="shared" si="0"/>
        <v>0</v>
      </c>
    </row>
    <row r="16" spans="1:7" ht="45" customHeight="1">
      <c r="A16" s="403"/>
      <c r="B16" s="404" t="s">
        <v>31</v>
      </c>
      <c r="C16" s="404"/>
      <c r="D16" s="404"/>
      <c r="E16" s="404"/>
      <c r="F16" s="404">
        <f>SUM(F6:F15)</f>
        <v>0</v>
      </c>
      <c r="G16" s="405"/>
    </row>
    <row r="17" ht="30" customHeight="1"/>
    <row r="18" ht="30" customHeight="1"/>
    <row r="19" ht="30" customHeight="1"/>
    <row r="20" ht="30" customHeight="1"/>
    <row r="21" ht="30" customHeight="1"/>
  </sheetData>
  <sheetProtection formatColumns="0" formatRows="0" selectLockedCells="1"/>
  <customSheetViews>
    <customSheetView guid="{FC366365-2136-48B2-A9F6-DEB708B66B93}" state="hidden">
      <selection activeCell="J7" sqref="J7"/>
      <pageMargins left="0.75" right="0.62" top="0.65" bottom="1" header="0.5" footer="0.5"/>
      <pageSetup orientation="portrait" r:id="rId1"/>
      <headerFooter alignWithMargins="0"/>
    </customSheetView>
    <customSheetView guid="{25F14B1D-FADD-4C44-AA48-5D402D65337D}" state="hidden">
      <selection activeCell="J7" sqref="J7"/>
      <pageMargins left="0.75" right="0.62" top="0.65" bottom="1" header="0.5" footer="0.5"/>
      <pageSetup orientation="portrait" r:id="rId2"/>
      <headerFooter alignWithMargins="0"/>
    </customSheetView>
    <customSheetView guid="{2D068FA3-47E3-4516-81A6-894AA90F7864}" state="hidden">
      <selection activeCell="J7" sqref="J7"/>
      <pageMargins left="0.75" right="0.62" top="0.65" bottom="1" header="0.5" footer="0.5"/>
      <pageSetup orientation="portrait" r:id="rId3"/>
      <headerFooter alignWithMargins="0"/>
    </customSheetView>
    <customSheetView guid="{97B2ED79-AE3F-4DF3-959D-96AE4A0B76A0}" state="hidden">
      <selection activeCell="J7" sqref="J7"/>
      <pageMargins left="0.75" right="0.62" top="0.65" bottom="1" header="0.5" footer="0.5"/>
      <pageSetup orientation="portrait" r:id="rId4"/>
      <headerFooter alignWithMargins="0"/>
    </customSheetView>
    <customSheetView guid="{CB39F8EE-FAD8-4C4E-B5E9-5EC27AC08528}" state="hidden">
      <selection activeCell="J7" sqref="J7"/>
      <pageMargins left="0.75" right="0.62" top="0.65" bottom="1" header="0.5" footer="0.5"/>
      <pageSetup orientation="portrait" r:id="rId5"/>
      <headerFooter alignWithMargins="0"/>
    </customSheetView>
    <customSheetView guid="{E8B8E0BD-9CB3-4C7D-9BC6-088FDFCB0B45}" state="hidden">
      <selection activeCell="J7" sqref="J7"/>
      <pageMargins left="0.75" right="0.62" top="0.65" bottom="1" header="0.5" footer="0.5"/>
      <pageSetup orientation="portrait" r:id="rId6"/>
      <headerFooter alignWithMargins="0"/>
    </customSheetView>
    <customSheetView guid="{E2E57CA5-082B-4C11-AB34-2A298199576B}">
      <selection activeCell="B6" sqref="B6"/>
      <pageMargins left="0.75" right="0.62" top="0.65" bottom="1" header="0.5" footer="0.5"/>
      <pageSetup orientation="portrait" r:id="rId7"/>
      <headerFooter alignWithMargins="0"/>
    </customSheetView>
    <customSheetView guid="{EEE4E2D7-4BFE-4C24-8B93-9FD441A50336}">
      <selection activeCell="C6" sqref="C6"/>
      <pageMargins left="0.75" right="0.62" top="0.65" bottom="1" header="0.5" footer="0.5"/>
      <pageSetup orientation="portrait" r:id="rId8"/>
      <headerFooter alignWithMargins="0"/>
    </customSheetView>
    <customSheetView guid="{091A6405-72DB-46E0-B81A-EC53A5C58396}">
      <selection activeCell="E6" sqref="E6"/>
      <pageMargins left="0.75" right="0.62" top="0.65" bottom="1" header="0.5" footer="0.5"/>
      <pageSetup orientation="portrait" r:id="rId9"/>
      <headerFooter alignWithMargins="0"/>
    </customSheetView>
    <customSheetView guid="{27A45B7A-04F2-4516-B80B-5ED0825D4ED3}">
      <selection activeCell="C6" sqref="C6"/>
      <pageMargins left="0.75" right="0.62" top="0.65" bottom="1" header="0.5" footer="0.5"/>
      <pageSetup orientation="portrait" r:id="rId10"/>
      <headerFooter alignWithMargins="0"/>
    </customSheetView>
    <customSheetView guid="{1F4837C2-36FF-4422-95DC-EAAD1B4FAC2F}" state="hidden">
      <selection activeCell="J7" sqref="J7"/>
      <pageMargins left="0.75" right="0.62" top="0.65" bottom="1" header="0.5" footer="0.5"/>
      <pageSetup orientation="portrait" r:id="rId11"/>
      <headerFooter alignWithMargins="0"/>
    </customSheetView>
    <customSheetView guid="{FD7F7BE1-8CB1-460B-98AB-D33E15FD14E6}" state="hidden">
      <selection activeCell="J7" sqref="J7"/>
      <pageMargins left="0.75" right="0.62" top="0.65" bottom="1" header="0.5" footer="0.5"/>
      <pageSetup orientation="portrait" r:id="rId12"/>
      <headerFooter alignWithMargins="0"/>
    </customSheetView>
    <customSheetView guid="{8C0E2163-61BB-48DF-AFAF-5E75147ED450}" state="hidden">
      <selection activeCell="J7" sqref="J7"/>
      <pageMargins left="0.75" right="0.62" top="0.65" bottom="1" header="0.5" footer="0.5"/>
      <pageSetup orientation="portrait" r:id="rId13"/>
      <headerFooter alignWithMargins="0"/>
    </customSheetView>
    <customSheetView guid="{3DA0B320-DAF7-4F4A-921A-9FCFD188E8C7}" state="hidden">
      <selection activeCell="J7" sqref="J7"/>
      <pageMargins left="0.75" right="0.62" top="0.65" bottom="1" header="0.5" footer="0.5"/>
      <pageSetup orientation="portrait" r:id="rId14"/>
      <headerFooter alignWithMargins="0"/>
    </customSheetView>
    <customSheetView guid="{BE0CEA4D-1A4E-4C32-BF92-B8DA3D3423E5}" state="hidden">
      <selection activeCell="J7" sqref="J7"/>
      <pageMargins left="0.75" right="0.62" top="0.65" bottom="1" header="0.5" footer="0.5"/>
      <pageSetup orientation="portrait" r:id="rId15"/>
      <headerFooter alignWithMargins="0"/>
    </customSheetView>
    <customSheetView guid="{714760DF-5EB1-4543-9C04-C1A23AAE4384}" state="hidden">
      <selection activeCell="J7" sqref="J7"/>
      <pageMargins left="0.75" right="0.62" top="0.65" bottom="1" header="0.5" footer="0.5"/>
      <pageSetup orientation="portrait" r:id="rId16"/>
      <headerFooter alignWithMargins="0"/>
    </customSheetView>
    <customSheetView guid="{D4A148BB-8D25-43B9-8797-A9D3AE767B49}" state="hidden">
      <selection activeCell="J7" sqref="J7"/>
      <pageMargins left="0.75" right="0.62" top="0.65" bottom="1" header="0.5" footer="0.5"/>
      <pageSetup orientation="portrait" r:id="rId17"/>
      <headerFooter alignWithMargins="0"/>
    </customSheetView>
    <customSheetView guid="{9658319F-66FC-48F8-AB8A-302F6F77BA10}" state="hidden">
      <selection activeCell="J7" sqref="J7"/>
      <pageMargins left="0.75" right="0.62" top="0.65" bottom="1" header="0.5" footer="0.5"/>
      <pageSetup orientation="portrait" r:id="rId18"/>
      <headerFooter alignWithMargins="0"/>
    </customSheetView>
    <customSheetView guid="{EF8F60CB-82F3-477F-A7D3-94F4C70843DC}" state="hidden">
      <selection activeCell="J7" sqref="J7"/>
      <pageMargins left="0.75" right="0.62" top="0.65" bottom="1" header="0.5" footer="0.5"/>
      <pageSetup orientation="portrait" r:id="rId19"/>
      <headerFooter alignWithMargins="0"/>
    </customSheetView>
    <customSheetView guid="{427AF4ED-2BDF-478F-9F0A-595838FA0EC8}" state="hidden">
      <selection activeCell="J7" sqref="J7"/>
      <pageMargins left="0.75" right="0.62" top="0.65" bottom="1" header="0.5" footer="0.5"/>
      <pageSetup orientation="portrait" r:id="rId20"/>
      <headerFooter alignWithMargins="0"/>
    </customSheetView>
    <customSheetView guid="{D4DE57C7-E521-4428-80BD-545B19793C78}" state="hidden">
      <selection activeCell="J7" sqref="J7"/>
      <pageMargins left="0.75" right="0.62" top="0.65" bottom="1" header="0.5" footer="0.5"/>
      <pageSetup orientation="portrait" r:id="rId21"/>
      <headerFooter alignWithMargins="0"/>
    </customSheetView>
  </customSheetViews>
  <mergeCells count="1">
    <mergeCell ref="A2:E2"/>
  </mergeCells>
  <phoneticPr fontId="28" type="noConversion"/>
  <pageMargins left="0.75" right="0.62" top="0.65" bottom="1" header="0.5" footer="0.5"/>
  <pageSetup orientation="portrait" r:id="rId22"/>
  <headerFooter alignWithMargins="0"/>
  <drawing r:id="rId2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O73"/>
  <sheetViews>
    <sheetView showGridLines="0" showZeros="0" view="pageBreakPreview" topLeftCell="A34" zoomScale="145" zoomScaleNormal="100" zoomScaleSheetLayoutView="145" workbookViewId="0">
      <selection activeCell="C45" sqref="C45"/>
    </sheetView>
  </sheetViews>
  <sheetFormatPr defaultColWidth="8" defaultRowHeight="16.5"/>
  <cols>
    <col min="1" max="1" width="9.375" style="286" customWidth="1"/>
    <col min="2" max="2" width="12.5" style="289" customWidth="1"/>
    <col min="3" max="3" width="12.875" style="286" customWidth="1"/>
    <col min="4" max="4" width="18.125" style="286" customWidth="1"/>
    <col min="5" max="5" width="11.125" style="286" customWidth="1"/>
    <col min="6" max="6" width="29.875" style="286" customWidth="1"/>
    <col min="7" max="8" width="8" style="286" customWidth="1"/>
    <col min="9" max="24" width="8" style="285" customWidth="1"/>
    <col min="25" max="25" width="8" style="285" hidden="1" customWidth="1"/>
    <col min="26" max="27" width="8" style="287" hidden="1" customWidth="1"/>
    <col min="28" max="28" width="17.5" style="287" hidden="1" customWidth="1"/>
    <col min="29" max="29" width="12.125" style="287" hidden="1" customWidth="1"/>
    <col min="30" max="30" width="8" style="283" hidden="1" customWidth="1"/>
    <col min="31" max="31" width="8" style="284" hidden="1" customWidth="1"/>
    <col min="32" max="32" width="12" style="284" hidden="1" customWidth="1"/>
    <col min="33" max="35" width="8" style="283" hidden="1" customWidth="1"/>
    <col min="36" max="36" width="9.125" style="283" hidden="1" customWidth="1"/>
    <col min="37" max="40" width="8" style="283" hidden="1" customWidth="1"/>
    <col min="41" max="41" width="8" style="283" customWidth="1"/>
    <col min="42" max="16384" width="8" style="285"/>
  </cols>
  <sheetData>
    <row r="1" spans="1:36" ht="17.25">
      <c r="A1" s="277" t="str">
        <f>Basic!B5</f>
        <v>5002001954/CONSULTANCY GIVEN/DOM/A04-CC CS -5</v>
      </c>
      <c r="B1" s="277"/>
      <c r="C1" s="278"/>
      <c r="D1" s="278"/>
      <c r="E1" s="278"/>
      <c r="F1" s="279" t="s">
        <v>290</v>
      </c>
      <c r="G1" s="280"/>
      <c r="H1" s="280"/>
      <c r="I1" s="281"/>
      <c r="J1" s="281"/>
      <c r="K1" s="281"/>
      <c r="L1" s="281"/>
      <c r="M1" s="281"/>
      <c r="N1" s="281"/>
      <c r="O1" s="281"/>
      <c r="P1" s="281"/>
      <c r="Q1" s="281"/>
      <c r="R1" s="281"/>
      <c r="S1" s="281"/>
      <c r="T1" s="281"/>
      <c r="U1" s="281"/>
      <c r="V1" s="281"/>
      <c r="W1" s="281"/>
      <c r="X1" s="281"/>
      <c r="Y1" s="281"/>
      <c r="Z1" s="282" t="str">
        <f>'Names of Bidder'!D6</f>
        <v>Sole Bidder</v>
      </c>
      <c r="AA1" s="282"/>
      <c r="AB1" s="282"/>
      <c r="AC1" s="282"/>
      <c r="AE1" s="284">
        <v>1</v>
      </c>
      <c r="AF1" s="284" t="s">
        <v>79</v>
      </c>
      <c r="AI1" s="284">
        <v>1</v>
      </c>
      <c r="AJ1" s="283" t="s">
        <v>83</v>
      </c>
    </row>
    <row r="2" spans="1:36">
      <c r="B2" s="286"/>
      <c r="Z2" s="287">
        <f>'Names of Bidder'!AA6</f>
        <v>0</v>
      </c>
      <c r="AE2" s="284">
        <v>2</v>
      </c>
      <c r="AF2" s="284" t="s">
        <v>80</v>
      </c>
      <c r="AI2" s="284">
        <v>2</v>
      </c>
      <c r="AJ2" s="283" t="s">
        <v>84</v>
      </c>
    </row>
    <row r="3" spans="1:36">
      <c r="A3" s="919" t="s">
        <v>233</v>
      </c>
      <c r="B3" s="919"/>
      <c r="C3" s="919"/>
      <c r="D3" s="919"/>
      <c r="E3" s="919"/>
      <c r="F3" s="919"/>
      <c r="G3" s="280"/>
      <c r="H3" s="280"/>
      <c r="I3" s="281"/>
      <c r="J3" s="281"/>
      <c r="K3" s="281"/>
      <c r="L3" s="281"/>
      <c r="M3" s="281"/>
      <c r="N3" s="281"/>
      <c r="O3" s="281"/>
      <c r="P3" s="281"/>
      <c r="Q3" s="281"/>
      <c r="R3" s="281"/>
      <c r="S3" s="281"/>
      <c r="T3" s="281"/>
      <c r="U3" s="281"/>
      <c r="V3" s="281"/>
      <c r="W3" s="281"/>
      <c r="X3" s="281"/>
      <c r="Y3" s="281"/>
      <c r="Z3" s="282"/>
      <c r="AA3" s="282"/>
      <c r="AB3" s="282"/>
      <c r="AC3" s="282"/>
      <c r="AE3" s="284">
        <v>3</v>
      </c>
      <c r="AF3" s="284" t="s">
        <v>81</v>
      </c>
      <c r="AI3" s="284">
        <v>3</v>
      </c>
      <c r="AJ3" s="283" t="s">
        <v>85</v>
      </c>
    </row>
    <row r="4" spans="1:36">
      <c r="A4" s="288"/>
      <c r="B4" s="288"/>
      <c r="C4" s="288"/>
      <c r="D4" s="288"/>
      <c r="E4" s="288"/>
      <c r="F4" s="288"/>
      <c r="G4" s="280"/>
      <c r="H4" s="280"/>
      <c r="I4" s="281"/>
      <c r="J4" s="281"/>
      <c r="K4" s="281"/>
      <c r="L4" s="281"/>
      <c r="M4" s="281"/>
      <c r="N4" s="281"/>
      <c r="O4" s="281"/>
      <c r="P4" s="281"/>
      <c r="Q4" s="281"/>
      <c r="R4" s="281"/>
      <c r="S4" s="281"/>
      <c r="T4" s="281"/>
      <c r="U4" s="281"/>
      <c r="V4" s="281"/>
      <c r="W4" s="281"/>
      <c r="X4" s="281"/>
      <c r="Y4" s="281"/>
      <c r="Z4" s="282"/>
      <c r="AA4" s="282"/>
      <c r="AB4" s="282"/>
      <c r="AC4" s="282"/>
      <c r="AE4" s="284">
        <v>4</v>
      </c>
      <c r="AF4" s="284" t="s">
        <v>82</v>
      </c>
      <c r="AI4" s="284">
        <v>4</v>
      </c>
      <c r="AJ4" s="283" t="s">
        <v>86</v>
      </c>
    </row>
    <row r="5" spans="1:36">
      <c r="A5" s="289" t="s">
        <v>72</v>
      </c>
      <c r="C5" s="920"/>
      <c r="D5" s="920"/>
      <c r="E5" s="920"/>
      <c r="F5" s="920"/>
      <c r="AE5" s="284">
        <v>5</v>
      </c>
      <c r="AF5" s="284" t="s">
        <v>82</v>
      </c>
      <c r="AI5" s="284">
        <v>5</v>
      </c>
      <c r="AJ5" s="283" t="s">
        <v>87</v>
      </c>
    </row>
    <row r="6" spans="1:36">
      <c r="A6" s="289" t="s">
        <v>63</v>
      </c>
      <c r="B6" s="921" t="str">
        <f>'Sch-1'!D243</f>
        <v>--</v>
      </c>
      <c r="C6" s="921"/>
      <c r="AE6" s="284">
        <v>6</v>
      </c>
      <c r="AF6" s="284" t="s">
        <v>82</v>
      </c>
      <c r="AG6" s="291" t="e">
        <f>DAY(B6)</f>
        <v>#VALUE!</v>
      </c>
      <c r="AI6" s="284">
        <v>6</v>
      </c>
      <c r="AJ6" s="283" t="s">
        <v>88</v>
      </c>
    </row>
    <row r="7" spans="1:36">
      <c r="A7" s="289"/>
      <c r="B7" s="290"/>
      <c r="C7" s="290"/>
      <c r="AE7" s="284">
        <v>7</v>
      </c>
      <c r="AF7" s="284" t="s">
        <v>82</v>
      </c>
      <c r="AG7" s="291" t="e">
        <f>MONTH(B6)</f>
        <v>#VALUE!</v>
      </c>
      <c r="AI7" s="284">
        <v>7</v>
      </c>
      <c r="AJ7" s="283" t="s">
        <v>89</v>
      </c>
    </row>
    <row r="8" spans="1:36">
      <c r="A8" s="292" t="s">
        <v>345</v>
      </c>
      <c r="B8" s="293"/>
      <c r="C8" s="280"/>
      <c r="D8" s="280"/>
      <c r="E8" s="280"/>
      <c r="F8" s="294"/>
      <c r="G8" s="280"/>
      <c r="H8" s="280"/>
      <c r="I8" s="281"/>
      <c r="J8" s="281"/>
      <c r="K8" s="281"/>
      <c r="L8" s="281"/>
      <c r="M8" s="281"/>
      <c r="N8" s="281"/>
      <c r="O8" s="281"/>
      <c r="P8" s="281"/>
      <c r="Q8" s="281"/>
      <c r="R8" s="281"/>
      <c r="S8" s="281"/>
      <c r="T8" s="281"/>
      <c r="U8" s="281"/>
      <c r="V8" s="281"/>
      <c r="W8" s="281"/>
      <c r="X8" s="281"/>
      <c r="Y8" s="281"/>
      <c r="Z8" s="282"/>
      <c r="AA8" s="282"/>
      <c r="AB8" s="282"/>
      <c r="AC8" s="282"/>
      <c r="AE8" s="284">
        <v>8</v>
      </c>
      <c r="AF8" s="284" t="s">
        <v>82</v>
      </c>
      <c r="AG8" s="291" t="e">
        <f>LOOKUP(AG7,AI1:AI12,AJ1:AJ12)</f>
        <v>#VALUE!</v>
      </c>
      <c r="AI8" s="284">
        <v>8</v>
      </c>
      <c r="AJ8" s="283" t="s">
        <v>90</v>
      </c>
    </row>
    <row r="9" spans="1:36">
      <c r="A9" s="295" t="str">
        <f>'Sch-1'!O7</f>
        <v>Contract Services</v>
      </c>
      <c r="B9" s="295"/>
      <c r="F9" s="296"/>
      <c r="AE9" s="284">
        <v>9</v>
      </c>
      <c r="AF9" s="284" t="s">
        <v>82</v>
      </c>
      <c r="AG9" s="291" t="e">
        <f>YEAR(B6)</f>
        <v>#VALUE!</v>
      </c>
      <c r="AI9" s="284">
        <v>9</v>
      </c>
      <c r="AJ9" s="283" t="s">
        <v>91</v>
      </c>
    </row>
    <row r="10" spans="1:36">
      <c r="A10" s="295" t="str">
        <f>'Sch-1'!O8</f>
        <v>Power Grid Corporation of India Ltd.,</v>
      </c>
      <c r="B10" s="295"/>
      <c r="F10" s="296"/>
      <c r="AE10" s="284">
        <v>10</v>
      </c>
      <c r="AF10" s="284" t="s">
        <v>82</v>
      </c>
      <c r="AI10" s="284">
        <v>10</v>
      </c>
      <c r="AJ10" s="283" t="s">
        <v>92</v>
      </c>
    </row>
    <row r="11" spans="1:36">
      <c r="A11" s="295" t="str">
        <f>'Sch-1'!O9</f>
        <v>"Saudamini", Plot No.-2</v>
      </c>
      <c r="B11" s="295"/>
      <c r="F11" s="296"/>
      <c r="AE11" s="284">
        <v>11</v>
      </c>
      <c r="AF11" s="284" t="s">
        <v>82</v>
      </c>
      <c r="AI11" s="284">
        <v>11</v>
      </c>
      <c r="AJ11" s="283" t="s">
        <v>93</v>
      </c>
    </row>
    <row r="12" spans="1:36">
      <c r="A12" s="295" t="str">
        <f>'Sch-1'!O10</f>
        <v xml:space="preserve">Sector-29, </v>
      </c>
      <c r="B12" s="295"/>
      <c r="F12" s="296"/>
      <c r="AE12" s="284">
        <v>12</v>
      </c>
      <c r="AF12" s="284" t="s">
        <v>82</v>
      </c>
      <c r="AI12" s="284">
        <v>12</v>
      </c>
      <c r="AJ12" s="283" t="s">
        <v>94</v>
      </c>
    </row>
    <row r="13" spans="1:36">
      <c r="A13" s="295" t="str">
        <f>'Sch-1'!O11</f>
        <v>Gurgaon (Haryana) - 122001</v>
      </c>
      <c r="B13" s="295"/>
      <c r="F13" s="296"/>
      <c r="AE13" s="284">
        <v>13</v>
      </c>
      <c r="AF13" s="284" t="s">
        <v>82</v>
      </c>
    </row>
    <row r="14" spans="1:36" ht="22.5" customHeight="1">
      <c r="A14" s="289"/>
      <c r="F14" s="296"/>
      <c r="AE14" s="284">
        <v>14</v>
      </c>
      <c r="AF14" s="284" t="s">
        <v>82</v>
      </c>
    </row>
    <row r="15" spans="1:36" ht="80.25" customHeight="1">
      <c r="A15" s="297" t="s">
        <v>73</v>
      </c>
      <c r="B15" s="298"/>
      <c r="C15" s="922" t="str">
        <f>Cover!B2</f>
        <v>Township Works Package-C for construction of Residential and Non-residential buildings including external infrastructural development in various substations of Meghalaya state associated with NER Power System Improvement Project (Intra State: Meghalaya).</v>
      </c>
      <c r="D15" s="922"/>
      <c r="E15" s="922"/>
      <c r="F15" s="922"/>
      <c r="AE15" s="284">
        <v>15</v>
      </c>
      <c r="AF15" s="284" t="s">
        <v>82</v>
      </c>
    </row>
    <row r="16" spans="1:36" ht="27.75" customHeight="1">
      <c r="A16" s="286" t="s">
        <v>64</v>
      </c>
      <c r="B16" s="286"/>
      <c r="C16" s="296"/>
      <c r="D16" s="296"/>
      <c r="E16" s="296"/>
      <c r="F16" s="296"/>
      <c r="AE16" s="284">
        <v>16</v>
      </c>
      <c r="AF16" s="284" t="s">
        <v>82</v>
      </c>
    </row>
    <row r="17" spans="1:41" ht="125.25" customHeight="1">
      <c r="A17" s="298">
        <v>1</v>
      </c>
      <c r="B17" s="913"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execute Pile foundation, Civil and other allied works associated with the above-named package in full conformity with the said Bidding Documents for the sum of Rs. 0 (Rs. Zero Only ) or such other sums as may be determined in accordance with the terms and conditions of the Bidding Documents.</v>
      </c>
      <c r="C17" s="913"/>
      <c r="D17" s="913"/>
      <c r="E17" s="913"/>
      <c r="F17" s="913"/>
      <c r="Z17" s="582" t="s">
        <v>411</v>
      </c>
      <c r="AA17" s="582" t="s">
        <v>447</v>
      </c>
      <c r="AB17" s="299">
        <f>'Sch-3 After Discount'!D14</f>
        <v>0</v>
      </c>
      <c r="AC17" s="300" t="str">
        <f>" (" &amp; 'N to W'!A4 &amp; ")"</f>
        <v xml:space="preserve"> (Rs. Zero Only )</v>
      </c>
      <c r="AE17" s="284">
        <v>17</v>
      </c>
      <c r="AF17" s="284" t="s">
        <v>82</v>
      </c>
    </row>
    <row r="18" spans="1:41" ht="39" customHeight="1">
      <c r="B18" s="924" t="s">
        <v>65</v>
      </c>
      <c r="C18" s="924"/>
      <c r="D18" s="924"/>
      <c r="E18" s="924"/>
      <c r="F18" s="924"/>
      <c r="AE18" s="284">
        <v>18</v>
      </c>
      <c r="AF18" s="284" t="s">
        <v>82</v>
      </c>
    </row>
    <row r="19" spans="1:41" s="286" customFormat="1" ht="27.75" customHeight="1">
      <c r="A19" s="301">
        <v>2</v>
      </c>
      <c r="B19" s="923" t="s">
        <v>66</v>
      </c>
      <c r="C19" s="923"/>
      <c r="D19" s="923"/>
      <c r="E19" s="923"/>
      <c r="F19" s="923"/>
      <c r="G19" s="280"/>
      <c r="H19" s="280"/>
      <c r="I19" s="280"/>
      <c r="J19" s="280"/>
      <c r="K19" s="280"/>
      <c r="L19" s="280"/>
      <c r="M19" s="280"/>
      <c r="N19" s="280"/>
      <c r="O19" s="280"/>
      <c r="P19" s="280"/>
      <c r="Q19" s="280"/>
      <c r="R19" s="280"/>
      <c r="S19" s="280"/>
      <c r="T19" s="280"/>
      <c r="U19" s="280"/>
      <c r="V19" s="280"/>
      <c r="W19" s="280"/>
      <c r="X19" s="280"/>
      <c r="Y19" s="280"/>
      <c r="Z19" s="302"/>
      <c r="AA19" s="302"/>
      <c r="AB19" s="302"/>
      <c r="AC19" s="302"/>
      <c r="AD19" s="303"/>
      <c r="AE19" s="284">
        <v>19</v>
      </c>
      <c r="AF19" s="284" t="s">
        <v>82</v>
      </c>
      <c r="AG19" s="303"/>
      <c r="AH19" s="303"/>
      <c r="AI19" s="303"/>
      <c r="AJ19" s="303"/>
      <c r="AK19" s="303"/>
      <c r="AL19" s="303"/>
      <c r="AM19" s="303"/>
      <c r="AN19" s="303"/>
      <c r="AO19" s="303"/>
    </row>
    <row r="20" spans="1:41" ht="39.75" customHeight="1">
      <c r="A20" s="298">
        <v>2.1</v>
      </c>
      <c r="B20" s="913" t="s">
        <v>67</v>
      </c>
      <c r="C20" s="913"/>
      <c r="D20" s="913"/>
      <c r="E20" s="913"/>
      <c r="F20" s="913"/>
      <c r="AE20" s="284">
        <v>20</v>
      </c>
      <c r="AF20" s="284" t="s">
        <v>82</v>
      </c>
    </row>
    <row r="21" spans="1:41" ht="36.75" customHeight="1">
      <c r="B21" s="910" t="s">
        <v>376</v>
      </c>
      <c r="C21" s="910"/>
      <c r="D21" s="917" t="s">
        <v>408</v>
      </c>
      <c r="E21" s="913"/>
      <c r="F21" s="913"/>
      <c r="AE21" s="284">
        <v>21</v>
      </c>
      <c r="AF21" s="284" t="s">
        <v>79</v>
      </c>
    </row>
    <row r="22" spans="1:41" ht="36.75" customHeight="1">
      <c r="B22" s="909" t="s">
        <v>377</v>
      </c>
      <c r="C22" s="909"/>
      <c r="D22" s="581" t="s">
        <v>449</v>
      </c>
      <c r="E22" s="611"/>
      <c r="F22" s="611"/>
    </row>
    <row r="23" spans="1:41" ht="27.95" customHeight="1">
      <c r="B23" s="909" t="s">
        <v>448</v>
      </c>
      <c r="C23" s="910"/>
      <c r="D23" s="581" t="s">
        <v>414</v>
      </c>
      <c r="E23" s="297"/>
      <c r="F23" s="297"/>
      <c r="AE23" s="284">
        <v>26</v>
      </c>
      <c r="AF23" s="284" t="s">
        <v>82</v>
      </c>
    </row>
    <row r="24" spans="1:41" ht="5.25" customHeight="1">
      <c r="B24" s="910"/>
      <c r="C24" s="910"/>
      <c r="D24" s="297"/>
      <c r="E24" s="297"/>
      <c r="F24" s="297"/>
    </row>
    <row r="25" spans="1:41" ht="92.25" customHeight="1">
      <c r="A25" s="304">
        <v>2.2000000000000002</v>
      </c>
      <c r="B25" s="913" t="s">
        <v>74</v>
      </c>
      <c r="C25" s="913"/>
      <c r="D25" s="913"/>
      <c r="E25" s="913"/>
      <c r="F25" s="913"/>
      <c r="AE25" s="284">
        <v>28</v>
      </c>
      <c r="AF25" s="284" t="s">
        <v>82</v>
      </c>
    </row>
    <row r="26" spans="1:41" ht="62.25" customHeight="1">
      <c r="A26" s="304">
        <v>2.2999999999999998</v>
      </c>
      <c r="B26" s="916" t="s">
        <v>452</v>
      </c>
      <c r="C26" s="916"/>
      <c r="D26" s="916"/>
      <c r="E26" s="916"/>
      <c r="F26" s="916"/>
      <c r="AE26" s="284">
        <v>29</v>
      </c>
      <c r="AF26" s="284" t="s">
        <v>82</v>
      </c>
    </row>
    <row r="27" spans="1:41" ht="129.75" customHeight="1">
      <c r="A27" s="304">
        <v>2.4</v>
      </c>
      <c r="B27" s="917" t="s">
        <v>75</v>
      </c>
      <c r="C27" s="913"/>
      <c r="D27" s="913"/>
      <c r="E27" s="913"/>
      <c r="F27" s="913"/>
      <c r="AE27" s="284">
        <v>30</v>
      </c>
      <c r="AF27" s="284" t="s">
        <v>82</v>
      </c>
    </row>
    <row r="28" spans="1:41" ht="72.75" customHeight="1">
      <c r="A28" s="304">
        <v>2.5</v>
      </c>
      <c r="B28" s="917" t="s">
        <v>76</v>
      </c>
      <c r="C28" s="913"/>
      <c r="D28" s="913"/>
      <c r="E28" s="913"/>
      <c r="F28" s="913"/>
      <c r="AE28" s="284">
        <v>31</v>
      </c>
      <c r="AF28" s="284" t="s">
        <v>79</v>
      </c>
    </row>
    <row r="29" spans="1:41" ht="76.150000000000006" customHeight="1">
      <c r="A29" s="298">
        <v>3</v>
      </c>
      <c r="B29" s="917" t="s">
        <v>412</v>
      </c>
      <c r="C29" s="913"/>
      <c r="D29" s="913"/>
      <c r="E29" s="913"/>
      <c r="F29" s="913"/>
    </row>
    <row r="30" spans="1:41" ht="66" customHeight="1">
      <c r="A30" s="304">
        <v>3.1</v>
      </c>
      <c r="B30" s="916" t="s">
        <v>450</v>
      </c>
      <c r="C30" s="916"/>
      <c r="D30" s="916"/>
      <c r="E30" s="916"/>
      <c r="F30" s="916"/>
    </row>
    <row r="31" spans="1:41" ht="63.75" customHeight="1">
      <c r="A31" s="612">
        <v>3.2</v>
      </c>
      <c r="B31" s="914" t="s">
        <v>451</v>
      </c>
      <c r="C31" s="914"/>
      <c r="D31" s="914"/>
      <c r="E31" s="914"/>
      <c r="F31" s="914"/>
    </row>
    <row r="32" spans="1:41" ht="78" customHeight="1">
      <c r="A32" s="298">
        <v>4</v>
      </c>
      <c r="B32" s="913" t="s">
        <v>77</v>
      </c>
      <c r="C32" s="913"/>
      <c r="D32" s="913"/>
      <c r="E32" s="913"/>
      <c r="F32" s="913"/>
    </row>
    <row r="33" spans="1:41" ht="83.45" customHeight="1">
      <c r="A33" s="298">
        <v>5</v>
      </c>
      <c r="B33" s="917" t="s">
        <v>78</v>
      </c>
      <c r="C33" s="913"/>
      <c r="D33" s="913"/>
      <c r="E33" s="913"/>
      <c r="F33" s="913"/>
    </row>
    <row r="34" spans="1:41" ht="30" customHeight="1">
      <c r="B34" s="305" t="str">
        <f>IF(ISERROR("Dated this " &amp; AG6 &amp; LOOKUP(AG6,AE1:AE28,AF1:AF28) &amp; " day of " &amp; AG8 &amp; " " &amp;AG9), "", "Dated this " &amp; AG6 &amp; LOOKUP(AG6,AE1:AE28,AF1:AF28) &amp; " day of " &amp; AG8 &amp; " " &amp;AG9)</f>
        <v/>
      </c>
      <c r="C34" s="305"/>
      <c r="D34" s="305"/>
      <c r="E34" s="306"/>
      <c r="F34" s="306"/>
    </row>
    <row r="35" spans="1:41" ht="30" customHeight="1">
      <c r="B35" s="305" t="s">
        <v>68</v>
      </c>
      <c r="C35" s="307"/>
      <c r="D35" s="308"/>
      <c r="E35" s="308"/>
      <c r="F35" s="308"/>
    </row>
    <row r="36" spans="1:41" ht="30" customHeight="1">
      <c r="B36" s="309"/>
      <c r="C36" s="308"/>
      <c r="D36" s="308"/>
      <c r="E36" s="305"/>
      <c r="F36" s="310" t="s">
        <v>69</v>
      </c>
    </row>
    <row r="37" spans="1:41" ht="30" customHeight="1">
      <c r="B37" s="309"/>
      <c r="C37" s="308"/>
      <c r="D37" s="305"/>
      <c r="E37" s="305"/>
      <c r="F37" s="310" t="str">
        <f>"For and on behalf of " &amp; 'Sch-1'!F8</f>
        <v xml:space="preserve">For and on behalf of </v>
      </c>
    </row>
    <row r="38" spans="1:41" ht="30" customHeight="1">
      <c r="A38" s="285"/>
      <c r="B38" s="285"/>
      <c r="C38" s="311"/>
      <c r="D38" s="281"/>
      <c r="E38" s="312"/>
      <c r="F38" s="313"/>
      <c r="G38" s="280"/>
      <c r="H38" s="280"/>
      <c r="I38" s="281"/>
      <c r="J38" s="281"/>
      <c r="K38" s="281"/>
      <c r="L38" s="281"/>
      <c r="M38" s="281"/>
      <c r="N38" s="281"/>
      <c r="O38" s="281"/>
      <c r="P38" s="281"/>
      <c r="Q38" s="281"/>
      <c r="R38" s="281"/>
      <c r="S38" s="281"/>
      <c r="T38" s="281"/>
      <c r="U38" s="281"/>
      <c r="V38" s="281"/>
      <c r="W38" s="281"/>
      <c r="X38" s="281"/>
      <c r="Y38" s="281"/>
      <c r="Z38" s="282"/>
      <c r="AA38" s="282"/>
      <c r="AB38" s="282"/>
      <c r="AC38" s="282"/>
    </row>
    <row r="39" spans="1:41" ht="30" customHeight="1">
      <c r="A39" s="314" t="s">
        <v>235</v>
      </c>
      <c r="B39" s="912" t="str">
        <f>'Sch-1'!D243</f>
        <v>--</v>
      </c>
      <c r="C39" s="912"/>
      <c r="D39" s="281"/>
      <c r="E39" s="312" t="s">
        <v>70</v>
      </c>
      <c r="F39" s="315" t="str">
        <f>'Sch-1'!O244</f>
        <v/>
      </c>
      <c r="G39" s="280"/>
      <c r="H39" s="280"/>
      <c r="I39" s="281"/>
      <c r="J39" s="281"/>
      <c r="K39" s="281"/>
      <c r="L39" s="281"/>
      <c r="M39" s="281"/>
      <c r="N39" s="281"/>
      <c r="O39" s="281"/>
      <c r="P39" s="281"/>
      <c r="Q39" s="281"/>
      <c r="R39" s="281"/>
      <c r="S39" s="281"/>
      <c r="T39" s="281"/>
      <c r="U39" s="281"/>
      <c r="V39" s="281"/>
      <c r="W39" s="281"/>
      <c r="X39" s="281"/>
      <c r="Y39" s="281"/>
      <c r="Z39" s="282"/>
      <c r="AA39" s="282"/>
      <c r="AB39" s="282"/>
      <c r="AC39" s="282"/>
    </row>
    <row r="40" spans="1:41" ht="30" customHeight="1">
      <c r="A40" s="314" t="s">
        <v>236</v>
      </c>
      <c r="B40" s="315" t="str">
        <f>'Sch-1'!D244</f>
        <v/>
      </c>
      <c r="C40" s="316"/>
      <c r="D40" s="281"/>
      <c r="E40" s="312" t="s">
        <v>71</v>
      </c>
      <c r="F40" s="315" t="str">
        <f>'Sch-1'!O245</f>
        <v/>
      </c>
      <c r="G40" s="280"/>
      <c r="H40" s="280"/>
      <c r="I40" s="281"/>
      <c r="J40" s="281"/>
      <c r="K40" s="281"/>
      <c r="L40" s="281"/>
      <c r="M40" s="281"/>
      <c r="N40" s="281"/>
      <c r="O40" s="281"/>
      <c r="P40" s="281"/>
      <c r="Q40" s="281"/>
      <c r="R40" s="281"/>
      <c r="S40" s="281"/>
      <c r="T40" s="281"/>
      <c r="U40" s="281"/>
      <c r="V40" s="281"/>
      <c r="W40" s="281"/>
      <c r="X40" s="281"/>
      <c r="Y40" s="281"/>
      <c r="Z40" s="282"/>
      <c r="AA40" s="282"/>
      <c r="AB40" s="282"/>
      <c r="AC40" s="282"/>
    </row>
    <row r="41" spans="1:41" ht="30" customHeight="1">
      <c r="B41" s="286"/>
      <c r="D41" s="285"/>
      <c r="E41" s="312"/>
      <c r="F41" s="280"/>
      <c r="G41" s="280"/>
      <c r="H41" s="280"/>
      <c r="I41" s="281"/>
      <c r="J41" s="281"/>
      <c r="K41" s="281"/>
      <c r="L41" s="281"/>
      <c r="M41" s="281"/>
      <c r="N41" s="281"/>
      <c r="O41" s="281"/>
      <c r="P41" s="281"/>
      <c r="Q41" s="281"/>
      <c r="R41" s="281"/>
      <c r="S41" s="281"/>
      <c r="T41" s="281"/>
      <c r="U41" s="281"/>
      <c r="V41" s="281"/>
      <c r="W41" s="281"/>
      <c r="X41" s="281"/>
      <c r="Y41" s="281"/>
      <c r="Z41" s="282"/>
      <c r="AA41" s="282"/>
      <c r="AB41" s="282"/>
      <c r="AC41" s="282"/>
    </row>
    <row r="42" spans="1:41" ht="43.5" customHeight="1">
      <c r="A42" s="911" t="str">
        <f>IF('Names of Bidder'!D6="Sole Bidder", "", "In case of bid from a Joint Venture, name &amp; designation of representative of JV partner is to be provided and Bid Form is also to be signed by him.")</f>
        <v/>
      </c>
      <c r="B42" s="911"/>
      <c r="C42" s="911"/>
      <c r="D42" s="911"/>
      <c r="E42" s="911"/>
      <c r="F42" s="911"/>
    </row>
    <row r="43" spans="1:41" ht="30" customHeight="1">
      <c r="A43" s="317"/>
      <c r="B43" s="317"/>
      <c r="C43" s="305" t="str">
        <f>IF(Z2="2 or More", "Other Partner-2", "")</f>
        <v/>
      </c>
      <c r="D43" s="317"/>
      <c r="E43" s="318"/>
      <c r="F43" s="318" t="str">
        <f>IF(Z2=1,"Other Partner",IF(Z2="2 or More","Other Partner-1",""))</f>
        <v/>
      </c>
    </row>
    <row r="44" spans="1:41" ht="30" customHeight="1">
      <c r="A44" s="305"/>
      <c r="B44" s="310"/>
      <c r="C44" s="319"/>
      <c r="D44" s="320"/>
      <c r="E44" s="321"/>
      <c r="F44" s="320"/>
      <c r="G44" s="280"/>
      <c r="H44" s="280"/>
      <c r="I44" s="281"/>
      <c r="J44" s="281"/>
      <c r="K44" s="281"/>
      <c r="L44" s="281"/>
      <c r="M44" s="281"/>
      <c r="N44" s="281"/>
      <c r="O44" s="281"/>
      <c r="P44" s="281"/>
      <c r="Q44" s="281"/>
      <c r="R44" s="281"/>
      <c r="S44" s="281"/>
      <c r="T44" s="281"/>
      <c r="U44" s="281"/>
      <c r="V44" s="281"/>
      <c r="W44" s="281"/>
      <c r="X44" s="281"/>
      <c r="Y44" s="281"/>
      <c r="Z44" s="282"/>
      <c r="AA44" s="282"/>
      <c r="AB44" s="282"/>
      <c r="AC44" s="282"/>
    </row>
    <row r="45" spans="1:41" s="286" customFormat="1" ht="30" customHeight="1">
      <c r="A45" s="305"/>
      <c r="B45" s="310" t="str">
        <f>IF(Z2="2 or More", "Printed Name :", "")</f>
        <v/>
      </c>
      <c r="C45" s="418"/>
      <c r="D45" s="305"/>
      <c r="E45" s="310" t="str">
        <f>IF(Z1="Sole Bidder", "", "Printed Name :")</f>
        <v/>
      </c>
      <c r="F45" s="418"/>
      <c r="H45" s="289"/>
      <c r="Z45" s="322"/>
      <c r="AA45" s="322"/>
      <c r="AB45" s="322"/>
      <c r="AC45" s="322"/>
      <c r="AD45" s="303"/>
      <c r="AE45" s="284"/>
      <c r="AF45" s="284"/>
      <c r="AG45" s="303"/>
      <c r="AH45" s="303"/>
      <c r="AI45" s="303"/>
      <c r="AJ45" s="303"/>
      <c r="AK45" s="303"/>
      <c r="AL45" s="303"/>
      <c r="AM45" s="303"/>
      <c r="AN45" s="303"/>
      <c r="AO45" s="303"/>
    </row>
    <row r="46" spans="1:41" s="286" customFormat="1" ht="30" customHeight="1">
      <c r="A46" s="305"/>
      <c r="B46" s="310" t="str">
        <f>IF(Z2="2 or More", "Designation :", "")</f>
        <v/>
      </c>
      <c r="C46" s="418"/>
      <c r="D46" s="305"/>
      <c r="E46" s="310" t="str">
        <f>IF(Z1="Sole Bidder", "", "Designation :")</f>
        <v/>
      </c>
      <c r="F46" s="418"/>
      <c r="H46" s="289"/>
      <c r="Z46" s="322"/>
      <c r="AA46" s="322"/>
      <c r="AB46" s="322"/>
      <c r="AC46" s="322"/>
      <c r="AD46" s="303"/>
      <c r="AE46" s="284"/>
      <c r="AF46" s="284"/>
      <c r="AG46" s="303"/>
      <c r="AH46" s="303"/>
      <c r="AI46" s="303"/>
      <c r="AJ46" s="303"/>
      <c r="AK46" s="303"/>
      <c r="AL46" s="303"/>
      <c r="AM46" s="303"/>
      <c r="AN46" s="303"/>
      <c r="AO46" s="303"/>
    </row>
    <row r="47" spans="1:41" s="286" customFormat="1" ht="30" customHeight="1">
      <c r="A47" s="305"/>
      <c r="B47" s="310" t="str">
        <f>IF(Z2=2, "Common Seal :", "")</f>
        <v/>
      </c>
      <c r="C47" s="319"/>
      <c r="D47" s="320"/>
      <c r="E47" s="321"/>
      <c r="F47" s="323"/>
      <c r="G47" s="280"/>
      <c r="H47" s="313"/>
      <c r="I47" s="280"/>
      <c r="J47" s="280"/>
      <c r="K47" s="280"/>
      <c r="L47" s="280"/>
      <c r="M47" s="280"/>
      <c r="N47" s="280"/>
      <c r="O47" s="280"/>
      <c r="P47" s="280"/>
      <c r="Q47" s="280"/>
      <c r="R47" s="280"/>
      <c r="S47" s="280"/>
      <c r="T47" s="280"/>
      <c r="U47" s="280"/>
      <c r="V47" s="280"/>
      <c r="W47" s="280"/>
      <c r="X47" s="280"/>
      <c r="Y47" s="280"/>
      <c r="Z47" s="302"/>
      <c r="AA47" s="302"/>
      <c r="AB47" s="302"/>
      <c r="AC47" s="302"/>
      <c r="AD47" s="303"/>
      <c r="AE47" s="284"/>
      <c r="AF47" s="284"/>
      <c r="AG47" s="303"/>
      <c r="AH47" s="303"/>
      <c r="AI47" s="303"/>
      <c r="AJ47" s="303"/>
      <c r="AK47" s="303"/>
      <c r="AL47" s="303"/>
      <c r="AM47" s="303"/>
      <c r="AN47" s="303"/>
      <c r="AO47" s="303"/>
    </row>
    <row r="48" spans="1:41" s="286" customFormat="1" ht="33" customHeight="1">
      <c r="A48" s="324" t="s">
        <v>234</v>
      </c>
      <c r="B48" s="325"/>
      <c r="C48" s="326"/>
      <c r="D48" s="323"/>
      <c r="E48" s="327"/>
      <c r="F48" s="323"/>
      <c r="G48" s="280"/>
      <c r="H48" s="313"/>
      <c r="I48" s="280"/>
      <c r="J48" s="280"/>
      <c r="K48" s="280"/>
      <c r="L48" s="280"/>
      <c r="M48" s="280"/>
      <c r="N48" s="280"/>
      <c r="O48" s="280"/>
      <c r="P48" s="280"/>
      <c r="Q48" s="280"/>
      <c r="R48" s="280"/>
      <c r="S48" s="280"/>
      <c r="T48" s="280"/>
      <c r="U48" s="280"/>
      <c r="V48" s="280"/>
      <c r="W48" s="280"/>
      <c r="X48" s="280"/>
      <c r="Y48" s="280"/>
      <c r="Z48" s="302"/>
      <c r="AA48" s="302"/>
      <c r="AB48" s="302"/>
      <c r="AC48" s="302"/>
      <c r="AD48" s="303"/>
      <c r="AE48" s="284"/>
      <c r="AF48" s="284"/>
      <c r="AG48" s="303"/>
      <c r="AH48" s="303"/>
      <c r="AI48" s="303"/>
      <c r="AJ48" s="303"/>
      <c r="AK48" s="303"/>
      <c r="AL48" s="303"/>
      <c r="AM48" s="303"/>
      <c r="AN48" s="303"/>
      <c r="AO48" s="303"/>
    </row>
    <row r="49" spans="1:41" s="286" customFormat="1" ht="33" customHeight="1">
      <c r="A49" s="905" t="s">
        <v>253</v>
      </c>
      <c r="B49" s="905"/>
      <c r="C49" s="905"/>
      <c r="D49" s="907"/>
      <c r="E49" s="907"/>
      <c r="F49" s="907"/>
      <c r="H49" s="289"/>
      <c r="Z49" s="322"/>
      <c r="AA49" s="322"/>
      <c r="AB49" s="322"/>
      <c r="AC49" s="322"/>
      <c r="AD49" s="303"/>
      <c r="AE49" s="284"/>
      <c r="AF49" s="284"/>
      <c r="AG49" s="303"/>
      <c r="AH49" s="303"/>
      <c r="AI49" s="303"/>
      <c r="AJ49" s="303"/>
      <c r="AK49" s="303"/>
      <c r="AL49" s="303"/>
      <c r="AM49" s="303"/>
      <c r="AN49" s="303"/>
      <c r="AO49" s="303"/>
    </row>
    <row r="50" spans="1:41" s="286" customFormat="1" ht="33" customHeight="1">
      <c r="A50" s="906"/>
      <c r="B50" s="906"/>
      <c r="C50" s="906"/>
      <c r="D50" s="907"/>
      <c r="E50" s="907"/>
      <c r="F50" s="907"/>
      <c r="H50" s="289"/>
      <c r="Z50" s="322"/>
      <c r="AA50" s="322"/>
      <c r="AB50" s="322"/>
      <c r="AC50" s="322"/>
      <c r="AD50" s="303"/>
      <c r="AE50" s="284"/>
      <c r="AF50" s="284"/>
      <c r="AG50" s="303"/>
      <c r="AH50" s="303"/>
      <c r="AI50" s="303"/>
      <c r="AJ50" s="303"/>
      <c r="AK50" s="303"/>
      <c r="AL50" s="303"/>
      <c r="AM50" s="303"/>
      <c r="AN50" s="303"/>
      <c r="AO50" s="303"/>
    </row>
    <row r="51" spans="1:41" s="286" customFormat="1" ht="33" customHeight="1">
      <c r="A51" s="904"/>
      <c r="B51" s="904"/>
      <c r="C51" s="904"/>
      <c r="D51" s="907"/>
      <c r="E51" s="907"/>
      <c r="F51" s="907"/>
      <c r="H51" s="289"/>
      <c r="Z51" s="322"/>
      <c r="AA51" s="322"/>
      <c r="AB51" s="322"/>
      <c r="AC51" s="322"/>
      <c r="AD51" s="303"/>
      <c r="AE51" s="284"/>
      <c r="AF51" s="284"/>
      <c r="AG51" s="303"/>
      <c r="AH51" s="303"/>
      <c r="AI51" s="303"/>
      <c r="AJ51" s="303"/>
      <c r="AK51" s="303"/>
      <c r="AL51" s="303"/>
      <c r="AM51" s="303"/>
      <c r="AN51" s="303"/>
      <c r="AO51" s="303"/>
    </row>
    <row r="52" spans="1:41" s="286" customFormat="1" ht="33" customHeight="1">
      <c r="A52" s="908" t="s">
        <v>254</v>
      </c>
      <c r="B52" s="908"/>
      <c r="C52" s="908"/>
      <c r="D52" s="907"/>
      <c r="E52" s="907"/>
      <c r="F52" s="907"/>
      <c r="H52" s="289"/>
      <c r="Z52" s="322"/>
      <c r="AA52" s="322"/>
      <c r="AB52" s="322"/>
      <c r="AC52" s="322"/>
      <c r="AD52" s="303"/>
      <c r="AE52" s="284"/>
      <c r="AF52" s="284"/>
      <c r="AG52" s="303"/>
      <c r="AH52" s="303"/>
      <c r="AI52" s="303"/>
      <c r="AJ52" s="303"/>
      <c r="AK52" s="303"/>
      <c r="AL52" s="303"/>
      <c r="AM52" s="303"/>
      <c r="AN52" s="303"/>
      <c r="AO52" s="303"/>
    </row>
    <row r="53" spans="1:41" s="286" customFormat="1" ht="33" customHeight="1">
      <c r="A53" s="908" t="s">
        <v>252</v>
      </c>
      <c r="B53" s="908"/>
      <c r="C53" s="908"/>
      <c r="D53" s="907"/>
      <c r="E53" s="907"/>
      <c r="F53" s="907"/>
      <c r="H53" s="289"/>
      <c r="Z53" s="322"/>
      <c r="AA53" s="322"/>
      <c r="AB53" s="322"/>
      <c r="AC53" s="322"/>
      <c r="AD53" s="303"/>
      <c r="AE53" s="284"/>
      <c r="AF53" s="284"/>
      <c r="AG53" s="303"/>
      <c r="AH53" s="303"/>
      <c r="AI53" s="303"/>
      <c r="AJ53" s="303"/>
      <c r="AK53" s="303"/>
      <c r="AL53" s="303"/>
      <c r="AM53" s="303"/>
      <c r="AN53" s="303"/>
      <c r="AO53" s="303"/>
    </row>
    <row r="54" spans="1:41" s="286" customFormat="1" ht="33" customHeight="1">
      <c r="A54" s="908" t="s">
        <v>255</v>
      </c>
      <c r="B54" s="908"/>
      <c r="C54" s="908"/>
      <c r="D54" s="907"/>
      <c r="E54" s="907"/>
      <c r="F54" s="907"/>
      <c r="H54" s="289"/>
      <c r="Z54" s="322"/>
      <c r="AA54" s="322"/>
      <c r="AB54" s="322"/>
      <c r="AC54" s="322"/>
      <c r="AD54" s="303"/>
      <c r="AE54" s="284"/>
      <c r="AF54" s="284"/>
      <c r="AG54" s="303"/>
      <c r="AH54" s="303"/>
      <c r="AI54" s="303"/>
      <c r="AJ54" s="303"/>
      <c r="AK54" s="303"/>
      <c r="AL54" s="303"/>
      <c r="AM54" s="303"/>
      <c r="AN54" s="303"/>
      <c r="AO54" s="303"/>
    </row>
    <row r="55" spans="1:41" s="286" customFormat="1" ht="33" customHeight="1">
      <c r="A55" s="905" t="s">
        <v>256</v>
      </c>
      <c r="B55" s="905"/>
      <c r="C55" s="905"/>
      <c r="D55" s="907"/>
      <c r="E55" s="907"/>
      <c r="F55" s="907"/>
      <c r="H55" s="289"/>
      <c r="Z55" s="322"/>
      <c r="AA55" s="322"/>
      <c r="AB55" s="322"/>
      <c r="AC55" s="322"/>
      <c r="AD55" s="303"/>
      <c r="AE55" s="284"/>
      <c r="AF55" s="284"/>
      <c r="AG55" s="303"/>
      <c r="AH55" s="303"/>
      <c r="AI55" s="303"/>
      <c r="AJ55" s="303"/>
      <c r="AK55" s="303"/>
      <c r="AL55" s="303"/>
      <c r="AM55" s="303"/>
      <c r="AN55" s="303"/>
      <c r="AO55" s="303"/>
    </row>
    <row r="56" spans="1:41" s="286" customFormat="1" ht="33" customHeight="1">
      <c r="A56" s="906"/>
      <c r="B56" s="906"/>
      <c r="C56" s="906"/>
      <c r="D56" s="907"/>
      <c r="E56" s="907"/>
      <c r="F56" s="907"/>
      <c r="H56" s="289"/>
      <c r="Z56" s="322"/>
      <c r="AA56" s="322"/>
      <c r="AB56" s="322"/>
      <c r="AC56" s="322"/>
      <c r="AD56" s="303"/>
      <c r="AE56" s="284"/>
      <c r="AF56" s="284"/>
      <c r="AG56" s="303"/>
      <c r="AH56" s="303"/>
      <c r="AI56" s="303"/>
      <c r="AJ56" s="303"/>
      <c r="AK56" s="303"/>
      <c r="AL56" s="303"/>
      <c r="AM56" s="303"/>
      <c r="AN56" s="303"/>
      <c r="AO56" s="303"/>
    </row>
    <row r="57" spans="1:41" s="286" customFormat="1" ht="33" customHeight="1">
      <c r="A57" s="904"/>
      <c r="B57" s="904"/>
      <c r="C57" s="904"/>
      <c r="D57" s="907"/>
      <c r="E57" s="907"/>
      <c r="F57" s="907"/>
      <c r="H57" s="289"/>
      <c r="Z57" s="322"/>
      <c r="AA57" s="322"/>
      <c r="AB57" s="322"/>
      <c r="AC57" s="322"/>
      <c r="AD57" s="303"/>
      <c r="AE57" s="284"/>
      <c r="AF57" s="284"/>
      <c r="AG57" s="303"/>
      <c r="AH57" s="303"/>
      <c r="AI57" s="303"/>
      <c r="AJ57" s="303"/>
      <c r="AK57" s="303"/>
      <c r="AL57" s="303"/>
      <c r="AM57" s="303"/>
      <c r="AN57" s="303"/>
      <c r="AO57" s="303"/>
    </row>
    <row r="58" spans="1:41" s="286" customFormat="1" ht="12.75" customHeight="1">
      <c r="A58" s="918"/>
      <c r="B58" s="918"/>
      <c r="C58" s="918"/>
      <c r="D58" s="918"/>
      <c r="E58" s="918"/>
      <c r="F58" s="918"/>
      <c r="H58" s="289"/>
      <c r="Z58" s="322"/>
      <c r="AA58" s="322"/>
      <c r="AB58" s="322"/>
      <c r="AC58" s="322"/>
      <c r="AD58" s="303"/>
      <c r="AE58" s="284"/>
      <c r="AF58" s="284"/>
      <c r="AG58" s="303"/>
      <c r="AH58" s="303"/>
      <c r="AI58" s="303"/>
      <c r="AJ58" s="303"/>
      <c r="AK58" s="303"/>
      <c r="AL58" s="303"/>
      <c r="AM58" s="303"/>
      <c r="AN58" s="303"/>
      <c r="AO58" s="303"/>
    </row>
    <row r="59" spans="1:41" s="286" customFormat="1" ht="24.75" customHeight="1">
      <c r="A59" s="915" t="s">
        <v>122</v>
      </c>
      <c r="B59" s="915"/>
      <c r="C59" s="915"/>
      <c r="D59" s="915"/>
      <c r="E59" s="915"/>
      <c r="F59" s="915"/>
      <c r="H59" s="289"/>
      <c r="Z59" s="322"/>
      <c r="AA59" s="322"/>
      <c r="AB59" s="322"/>
      <c r="AC59" s="322"/>
      <c r="AD59" s="303"/>
      <c r="AE59" s="284"/>
      <c r="AF59" s="284"/>
      <c r="AG59" s="303"/>
      <c r="AH59" s="303"/>
      <c r="AI59" s="303"/>
      <c r="AJ59" s="303"/>
      <c r="AK59" s="303"/>
      <c r="AL59" s="303"/>
      <c r="AM59" s="303"/>
      <c r="AN59" s="303"/>
      <c r="AO59" s="303"/>
    </row>
    <row r="60" spans="1:41" s="286" customFormat="1" ht="33" customHeight="1">
      <c r="A60" s="289"/>
      <c r="B60" s="289"/>
      <c r="H60" s="289"/>
      <c r="Z60" s="322"/>
      <c r="AA60" s="322"/>
      <c r="AB60" s="322"/>
      <c r="AC60" s="322"/>
      <c r="AD60" s="303"/>
      <c r="AE60" s="284"/>
      <c r="AF60" s="284"/>
      <c r="AG60" s="303"/>
      <c r="AH60" s="303"/>
      <c r="AI60" s="303"/>
      <c r="AJ60" s="303"/>
      <c r="AK60" s="303"/>
      <c r="AL60" s="303"/>
      <c r="AM60" s="303"/>
      <c r="AN60" s="303"/>
      <c r="AO60" s="303"/>
    </row>
    <row r="61" spans="1:41" s="286" customFormat="1" ht="33" customHeight="1">
      <c r="A61" s="289"/>
      <c r="B61" s="289"/>
      <c r="H61" s="289"/>
      <c r="Z61" s="322"/>
      <c r="AA61" s="322"/>
      <c r="AB61" s="322"/>
      <c r="AC61" s="322"/>
      <c r="AD61" s="303"/>
      <c r="AE61" s="284"/>
      <c r="AF61" s="284"/>
      <c r="AG61" s="303"/>
      <c r="AH61" s="303"/>
      <c r="AI61" s="303"/>
      <c r="AJ61" s="303"/>
      <c r="AK61" s="303"/>
      <c r="AL61" s="303"/>
      <c r="AM61" s="303"/>
      <c r="AN61" s="303"/>
      <c r="AO61" s="303"/>
    </row>
    <row r="62" spans="1:41">
      <c r="A62" s="289"/>
    </row>
    <row r="63" spans="1:41">
      <c r="A63" s="289"/>
    </row>
    <row r="64" spans="1:41">
      <c r="A64" s="289"/>
    </row>
    <row r="65" spans="1:1">
      <c r="A65" s="289"/>
    </row>
    <row r="66" spans="1:1">
      <c r="A66" s="289"/>
    </row>
    <row r="67" spans="1:1">
      <c r="A67" s="289"/>
    </row>
    <row r="68" spans="1:1">
      <c r="A68" s="289"/>
    </row>
    <row r="69" spans="1:1">
      <c r="A69" s="289"/>
    </row>
    <row r="70" spans="1:1">
      <c r="A70" s="289"/>
    </row>
    <row r="71" spans="1:1">
      <c r="A71" s="289"/>
    </row>
    <row r="72" spans="1:1">
      <c r="A72" s="289"/>
    </row>
    <row r="73" spans="1:1">
      <c r="A73" s="289"/>
    </row>
  </sheetData>
  <sheetProtection password="CBD2" sheet="1" formatColumns="0" formatRows="0" selectLockedCells="1"/>
  <customSheetViews>
    <customSheetView guid="{FC366365-2136-48B2-A9F6-DEB708B66B93}"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1"/>
      <headerFooter alignWithMargins="0">
        <oddFooter>&amp;R&amp;"Book Antiqua,Bold"&amp;8Bid Form (1st Envelope)  / Page &amp;P of &amp;N</oddFooter>
      </headerFooter>
    </customSheetView>
    <customSheetView guid="{25F14B1D-FADD-4C44-AA48-5D402D65337D}"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2"/>
      <headerFooter alignWithMargins="0">
        <oddFooter>&amp;R&amp;"Book Antiqua,Bold"&amp;8Bid Form (1st Envelope)  / Page &amp;P of &amp;N</oddFooter>
      </headerFooter>
    </customSheetView>
    <customSheetView guid="{2D068FA3-47E3-4516-81A6-894AA90F7864}"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3"/>
      <headerFooter alignWithMargins="0">
        <oddFooter>&amp;R&amp;"Book Antiqua,Bold"&amp;8Bid Form (1st Envelope)  / Page &amp;P of &amp;N</oddFooter>
      </headerFooter>
    </customSheetView>
    <customSheetView guid="{97B2ED79-AE3F-4DF3-959D-96AE4A0B76A0}" showPageBreaks="1" showGridLines="0" zeroValues="0" fitToPage="1" printArea="1" hiddenColumns="1" view="pageBreakPreview" topLeftCell="A10">
      <selection activeCell="C5" sqref="C5:F5"/>
      <rowBreaks count="1" manualBreakCount="1">
        <brk id="42" max="5" man="1"/>
      </rowBreaks>
      <pageMargins left="0.75" right="0.77" top="0.62" bottom="0.61" header="0.39" footer="0.32"/>
      <pageSetup paperSize="9" scale="93" fitToHeight="0" orientation="portrait" r:id="rId4"/>
      <headerFooter alignWithMargins="0">
        <oddFooter>&amp;R&amp;"Book Antiqua,Bold"&amp;8Bid Form (1st Envelope)  / Page &amp;P of &amp;N</oddFooter>
      </headerFooter>
    </customSheetView>
    <customSheetView guid="{CB39F8EE-FAD8-4C4E-B5E9-5EC27AC08528}"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5"/>
      <headerFooter alignWithMargins="0">
        <oddFooter>&amp;R&amp;"Book Antiqua,Bold"&amp;8Bid Form (1st Envelope)  / Page &amp;P of &amp;N</oddFooter>
      </headerFooter>
    </customSheetView>
    <customSheetView guid="{E8B8E0BD-9CB3-4C7D-9BC6-088FDFCB0B45}"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6"/>
      <headerFooter alignWithMargins="0">
        <oddFooter>&amp;R&amp;"Book Antiqua,Bold"&amp;8Bid Form (1st Envelope)  / Page &amp;P of &amp;N</oddFooter>
      </headerFooter>
    </customSheetView>
    <customSheetView guid="{E2E57CA5-082B-4C11-AB34-2A298199576B}" showGridLines="0" zeroValues="0" fitToPage="1" topLeftCell="A13">
      <selection activeCell="C5" sqref="C5:F5"/>
      <rowBreaks count="1" manualBreakCount="1">
        <brk id="52" max="5" man="1"/>
      </rowBreaks>
      <pageMargins left="0.75" right="0.77" top="0.62" bottom="0.61" header="0.39" footer="0.32"/>
      <pageSetup paperSize="9" scale="96" fitToHeight="0" orientation="portrait" r:id="rId7"/>
      <headerFooter alignWithMargins="0">
        <oddFooter>&amp;R&amp;"Book Antiqua,Bold"&amp;8Bid Form (1st Envelope)  / Page &amp;P of &amp;N</oddFooter>
      </headerFooter>
    </customSheetView>
    <customSheetView guid="{EEE4E2D7-4BFE-4C24-8B93-9FD441A50336}"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8"/>
      <headerFooter alignWithMargins="0">
        <oddFooter>&amp;R&amp;"Book Antiqua,Bold"&amp;8Bid Form (1st Envelope)  / Page &amp;P of &amp;N</oddFooter>
      </headerFooter>
    </customSheetView>
    <customSheetView guid="{091A6405-72DB-46E0-B81A-EC53A5C58396}" showGridLines="0" zeroValues="0">
      <selection activeCell="D62" sqref="D62:F62"/>
      <rowBreaks count="1" manualBreakCount="1">
        <brk id="52" max="5" man="1"/>
      </rowBreaks>
      <pageMargins left="0.75" right="0.77" top="0.62" bottom="0.61" header="0.39" footer="0.32"/>
      <pageSetup orientation="portrait" r:id="rId9"/>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10"/>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1"/>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2"/>
      <headerFooter alignWithMargins="0">
        <oddFooter>&amp;R&amp;"Book Antiqua,Bold"&amp;8Bid Form (1st Envelope)  / Page &amp;P of &amp;N</oddFooter>
      </headerFooter>
    </customSheetView>
    <customSheetView guid="{27A45B7A-04F2-4516-B80B-5ED0825D4ED3}"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13"/>
      <headerFooter alignWithMargins="0">
        <oddFooter>&amp;R&amp;"Book Antiqua,Bold"&amp;8Bid Form (1st Envelope)  / Page &amp;P of &amp;N</oddFooter>
      </headerFooter>
    </customSheetView>
    <customSheetView guid="{1F4837C2-36FF-4422-95DC-EAAD1B4FAC2F}" showGridLines="0" zeroValues="0" fitToPage="1" printArea="1" hiddenColumns="1">
      <selection activeCell="D47" sqref="D47:F55"/>
      <rowBreaks count="1" manualBreakCount="1">
        <brk id="45" max="5" man="1"/>
      </rowBreaks>
      <pageMargins left="0.75" right="0.77" top="0.62" bottom="0.61" header="0.39" footer="0.32"/>
      <pageSetup paperSize="9" scale="93" fitToHeight="0" orientation="portrait" r:id="rId14"/>
      <headerFooter alignWithMargins="0">
        <oddFooter>&amp;R&amp;"Book Antiqua,Bold"&amp;8Bid Form (1st Envelope)  / Page &amp;P of &amp;N</oddFooter>
      </headerFooter>
    </customSheetView>
    <customSheetView guid="{FD7F7BE1-8CB1-460B-98AB-D33E15FD14E6}" showGridLines="0" zeroValues="0" fitToPage="1" hiddenColumns="1" topLeftCell="A36">
      <selection activeCell="C43" sqref="C43"/>
      <rowBreaks count="1" manualBreakCount="1">
        <brk id="45" max="5" man="1"/>
      </rowBreaks>
      <pageMargins left="0.75" right="0.77" top="0.62" bottom="0.61" header="0.39" footer="0.32"/>
      <pageSetup paperSize="9" scale="93" fitToHeight="0" orientation="portrait" r:id="rId15"/>
      <headerFooter alignWithMargins="0">
        <oddFooter>&amp;R&amp;"Book Antiqua,Bold"&amp;8Bid Form (1st Envelope)  / Page &amp;P of &amp;N</oddFooter>
      </headerFooter>
    </customSheetView>
    <customSheetView guid="{8C0E2163-61BB-48DF-AFAF-5E75147ED450}"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16"/>
      <headerFooter alignWithMargins="0">
        <oddFooter>&amp;R&amp;"Book Antiqua,Bold"&amp;8Bid Form (1st Envelope)  / Page &amp;P of &amp;N</oddFooter>
      </headerFooter>
    </customSheetView>
    <customSheetView guid="{3DA0B320-DAF7-4F4A-921A-9FCFD188E8C7}"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17"/>
      <headerFooter alignWithMargins="0">
        <oddFooter>&amp;R&amp;"Book Antiqua,Bold"&amp;8Bid Form (1st Envelope)  / Page &amp;P of &amp;N</oddFooter>
      </headerFooter>
    </customSheetView>
    <customSheetView guid="{BE0CEA4D-1A4E-4C32-BF92-B8DA3D3423E5}" showGridLines="0" zeroValues="0" fitToPage="1" hiddenColumns="1" topLeftCell="A52">
      <selection activeCell="D48" sqref="D48:F48"/>
      <rowBreaks count="1" manualBreakCount="1">
        <brk id="45" max="5" man="1"/>
      </rowBreaks>
      <pageMargins left="0.75" right="0.77" top="0.62" bottom="0.61" header="0.39" footer="0.32"/>
      <pageSetup paperSize="9" scale="93" fitToHeight="0" orientation="portrait" r:id="rId18"/>
      <headerFooter alignWithMargins="0">
        <oddFooter>&amp;R&amp;"Book Antiqua,Bold"&amp;8Bid Form (1st Envelope)  / Page &amp;P of &amp;N</oddFooter>
      </headerFooter>
    </customSheetView>
    <customSheetView guid="{714760DF-5EB1-4543-9C04-C1A23AAE4384}" showGridLines="0" zeroValues="0" fitToPage="1" printArea="1" hiddenColumns="1" topLeftCell="A4">
      <selection activeCell="D48" sqref="D48:F48"/>
      <rowBreaks count="1" manualBreakCount="1">
        <brk id="45" max="5" man="1"/>
      </rowBreaks>
      <pageMargins left="0.75" right="0.77" top="0.62" bottom="0.61" header="0.39" footer="0.32"/>
      <pageSetup paperSize="9" scale="93" fitToHeight="0" orientation="portrait" r:id="rId19"/>
      <headerFooter alignWithMargins="0">
        <oddFooter>&amp;R&amp;"Book Antiqua,Bold"&amp;8Bid Form (1st Envelope)  / Page &amp;P of &amp;N</oddFooter>
      </headerFooter>
    </customSheetView>
    <customSheetView guid="{D4A148BB-8D25-43B9-8797-A9D3AE767B49}"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20"/>
      <headerFooter alignWithMargins="0">
        <oddFooter>&amp;R&amp;"Book Antiqua,Bold"&amp;8Bid Form (1st Envelope)  / Page &amp;P of &amp;N</oddFooter>
      </headerFooter>
    </customSheetView>
    <customSheetView guid="{9658319F-66FC-48F8-AB8A-302F6F77BA10}" showPageBreaks="1" showGridLines="0" zeroValues="0" fitToPage="1" printArea="1" hiddenColumns="1" view="pageBreakPreview">
      <selection activeCell="C5" sqref="C5:F5"/>
      <rowBreaks count="1" manualBreakCount="1">
        <brk id="42" max="5" man="1"/>
      </rowBreaks>
      <pageMargins left="0.75" right="0.77" top="0.62" bottom="0.61" header="0.39" footer="0.32"/>
      <pageSetup paperSize="9" scale="93" fitToHeight="0" orientation="portrait" r:id="rId21"/>
      <headerFooter alignWithMargins="0">
        <oddFooter>&amp;R&amp;"Book Antiqua,Bold"&amp;8Bid Form (1st Envelope)  / Page &amp;P of &amp;N</oddFooter>
      </headerFooter>
    </customSheetView>
    <customSheetView guid="{EF8F60CB-82F3-477F-A7D3-94F4C70843DC}"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22"/>
      <headerFooter alignWithMargins="0">
        <oddFooter>&amp;R&amp;"Book Antiqua,Bold"&amp;8Bid Form (1st Envelope)  / Page &amp;P of &amp;N</oddFooter>
      </headerFooter>
    </customSheetView>
    <customSheetView guid="{427AF4ED-2BDF-478F-9F0A-595838FA0EC8}"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4" fitToHeight="0" orientation="portrait" r:id="rId23"/>
      <headerFooter alignWithMargins="0">
        <oddFooter>&amp;R&amp;"Book Antiqua,Bold"&amp;8Bid Form (1st Envelope)  / Page &amp;P of &amp;N</oddFooter>
      </headerFooter>
    </customSheetView>
    <customSheetView guid="{D4DE57C7-E521-4428-80BD-545B19793C78}" scale="145" showPageBreaks="1" showGridLines="0" zeroValues="0" fitToPage="1" printArea="1" hiddenColumns="1" view="pageBreakPreview" topLeftCell="A34">
      <selection activeCell="C45" sqref="C45"/>
      <rowBreaks count="1" manualBreakCount="1">
        <brk id="42" max="5" man="1"/>
      </rowBreaks>
      <pageMargins left="0.75" right="0.77" top="0.62" bottom="0.61" header="0.39" footer="0.32"/>
      <pageSetup paperSize="9" scale="93" fitToHeight="0" orientation="portrait" r:id="rId24"/>
      <headerFooter alignWithMargins="0">
        <oddFooter>&amp;R&amp;"Book Antiqua,Bold"&amp;8Bid Form (1st Envelope)  / Page &amp;P of &amp;N</oddFooter>
      </headerFooter>
    </customSheetView>
  </customSheetViews>
  <mergeCells count="44">
    <mergeCell ref="B20:F20"/>
    <mergeCell ref="D21:F21"/>
    <mergeCell ref="A3:F3"/>
    <mergeCell ref="C5:F5"/>
    <mergeCell ref="B6:C6"/>
    <mergeCell ref="C15:F15"/>
    <mergeCell ref="B19:F19"/>
    <mergeCell ref="B17:F17"/>
    <mergeCell ref="B18:F18"/>
    <mergeCell ref="A59:F59"/>
    <mergeCell ref="B26:F26"/>
    <mergeCell ref="B27:F27"/>
    <mergeCell ref="B28:F28"/>
    <mergeCell ref="D55:F55"/>
    <mergeCell ref="A58:F58"/>
    <mergeCell ref="A53:C53"/>
    <mergeCell ref="A51:C51"/>
    <mergeCell ref="B32:F32"/>
    <mergeCell ref="B33:F33"/>
    <mergeCell ref="D54:F54"/>
    <mergeCell ref="A55:C55"/>
    <mergeCell ref="B29:F29"/>
    <mergeCell ref="B30:F30"/>
    <mergeCell ref="D56:F56"/>
    <mergeCell ref="D57:F57"/>
    <mergeCell ref="B23:C23"/>
    <mergeCell ref="B24:C24"/>
    <mergeCell ref="D51:F51"/>
    <mergeCell ref="B21:C21"/>
    <mergeCell ref="D52:F52"/>
    <mergeCell ref="A42:F42"/>
    <mergeCell ref="D49:F49"/>
    <mergeCell ref="A50:C50"/>
    <mergeCell ref="D50:F50"/>
    <mergeCell ref="B39:C39"/>
    <mergeCell ref="B25:F25"/>
    <mergeCell ref="B22:C22"/>
    <mergeCell ref="B31:F31"/>
    <mergeCell ref="A57:C57"/>
    <mergeCell ref="A49:C49"/>
    <mergeCell ref="A56:C56"/>
    <mergeCell ref="D53:F53"/>
    <mergeCell ref="A54:C54"/>
    <mergeCell ref="A52:C52"/>
  </mergeCells>
  <phoneticPr fontId="32" type="noConversion"/>
  <conditionalFormatting sqref="F45:F46">
    <cfRule type="expression" dxfId="2" priority="2" stopIfTrue="1">
      <formula>$E$45=""</formula>
    </cfRule>
  </conditionalFormatting>
  <conditionalFormatting sqref="C45:C46">
    <cfRule type="expression" dxfId="1" priority="3" stopIfTrue="1">
      <formula>$B$45=""</formula>
    </cfRule>
  </conditionalFormatting>
  <conditionalFormatting sqref="B32:F32">
    <cfRule type="expression" dxfId="0" priority="1">
      <formula>$Z$1="Sole Bidder"</formula>
    </cfRule>
  </conditionalFormatting>
  <pageMargins left="0.75" right="0.77" top="0.62" bottom="0.61" header="0.39" footer="0.32"/>
  <pageSetup paperSize="9" scale="93" fitToHeight="0" orientation="portrait" r:id="rId25"/>
  <headerFooter alignWithMargins="0">
    <oddFooter>&amp;R&amp;"Book Antiqua,Bold"&amp;8Bid Form (1st Envelope)  / Page &amp;P of &amp;N</oddFooter>
  </headerFooter>
  <rowBreaks count="1" manualBreakCount="1">
    <brk id="42" max="5" man="1"/>
  </rowBreaks>
  <drawing r:id="rId2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S41"/>
  <sheetViews>
    <sheetView zoomScaleSheetLayoutView="100" workbookViewId="0">
      <selection activeCell="F34" sqref="F34"/>
    </sheetView>
  </sheetViews>
  <sheetFormatPr defaultColWidth="8" defaultRowHeight="16.5"/>
  <cols>
    <col min="1" max="1" width="7.5" style="130" customWidth="1"/>
    <col min="2" max="2" width="46.875" style="130" customWidth="1"/>
    <col min="3" max="3" width="2.25" style="130" customWidth="1"/>
    <col min="4" max="4" width="17.625" style="131" customWidth="1"/>
    <col min="5" max="5" width="4.125" style="131" customWidth="1"/>
    <col min="6" max="6" width="17.625" style="131" customWidth="1"/>
    <col min="7" max="7" width="21.625" style="91" customWidth="1"/>
    <col min="8" max="8" width="15.25" style="222" customWidth="1"/>
    <col min="9" max="10" width="13.75" style="222" customWidth="1"/>
    <col min="11" max="11" width="14.875" style="222" customWidth="1"/>
    <col min="12" max="12" width="13.75" style="222" customWidth="1"/>
    <col min="13" max="16" width="8" style="222" customWidth="1"/>
    <col min="17" max="16384" width="8" style="91"/>
  </cols>
  <sheetData>
    <row r="1" spans="1:16" ht="15.95" customHeight="1">
      <c r="A1" s="88"/>
      <c r="B1" s="934" t="s">
        <v>199</v>
      </c>
      <c r="C1" s="935"/>
      <c r="D1" s="935"/>
      <c r="E1" s="935"/>
      <c r="F1" s="935"/>
    </row>
    <row r="2" spans="1:16" ht="15.95" customHeight="1">
      <c r="A2" s="88"/>
      <c r="B2" s="89"/>
      <c r="C2" s="90"/>
      <c r="D2" s="92"/>
      <c r="E2" s="92"/>
      <c r="F2" s="92"/>
    </row>
    <row r="3" spans="1:16" s="93" customFormat="1" ht="15.95" customHeight="1">
      <c r="A3" s="88"/>
      <c r="B3" s="88"/>
      <c r="C3" s="88"/>
      <c r="D3" s="936" t="s">
        <v>200</v>
      </c>
      <c r="E3" s="936"/>
      <c r="F3" s="936"/>
      <c r="H3" s="223"/>
      <c r="I3" s="223"/>
      <c r="J3" s="223"/>
      <c r="K3" s="223"/>
      <c r="L3" s="223"/>
      <c r="M3" s="223"/>
      <c r="N3" s="223"/>
      <c r="O3" s="223"/>
      <c r="P3" s="223"/>
    </row>
    <row r="4" spans="1:16" s="93" customFormat="1" ht="20.25" customHeight="1">
      <c r="A4" s="942" t="s">
        <v>201</v>
      </c>
      <c r="B4" s="942"/>
      <c r="C4" s="942"/>
      <c r="D4" s="937" t="str">
        <f>'Sch-1'!F8</f>
        <v/>
      </c>
      <c r="E4" s="937"/>
      <c r="F4" s="937"/>
      <c r="H4" s="223"/>
      <c r="I4" s="223"/>
      <c r="J4" s="223"/>
      <c r="K4" s="223"/>
      <c r="L4" s="223"/>
      <c r="M4" s="223"/>
      <c r="N4" s="223"/>
      <c r="O4" s="223"/>
      <c r="P4" s="223"/>
    </row>
    <row r="5" spans="1:16" s="99" customFormat="1" ht="21" customHeight="1">
      <c r="A5" s="95" t="s">
        <v>324</v>
      </c>
      <c r="B5" s="940" t="s">
        <v>202</v>
      </c>
      <c r="C5" s="941"/>
      <c r="D5" s="96" t="s">
        <v>203</v>
      </c>
      <c r="E5" s="938" t="s">
        <v>204</v>
      </c>
      <c r="F5" s="939"/>
      <c r="H5" s="224"/>
      <c r="I5" s="224"/>
      <c r="J5" s="224"/>
      <c r="K5" s="224"/>
      <c r="L5" s="224"/>
      <c r="M5" s="224"/>
      <c r="N5" s="224"/>
      <c r="O5" s="224"/>
      <c r="P5" s="224"/>
    </row>
    <row r="6" spans="1:16" s="93" customFormat="1" ht="36" customHeight="1">
      <c r="A6" s="100">
        <v>1</v>
      </c>
      <c r="B6" s="101" t="s">
        <v>226</v>
      </c>
      <c r="C6" s="102"/>
      <c r="D6" s="103">
        <f>'Sch-3'!D14</f>
        <v>0</v>
      </c>
      <c r="E6" s="104" t="s">
        <v>310</v>
      </c>
      <c r="F6" s="105">
        <f>D6</f>
        <v>0</v>
      </c>
      <c r="G6" s="106"/>
      <c r="H6" s="223"/>
      <c r="I6" s="223"/>
      <c r="J6" s="223"/>
      <c r="K6" s="223"/>
      <c r="L6" s="223"/>
      <c r="M6" s="223"/>
      <c r="N6" s="223"/>
      <c r="O6" s="223"/>
      <c r="P6" s="223"/>
    </row>
    <row r="7" spans="1:16" s="93" customFormat="1" ht="34.5" customHeight="1">
      <c r="A7" s="100">
        <v>2</v>
      </c>
      <c r="B7" s="101" t="s">
        <v>227</v>
      </c>
      <c r="C7" s="102"/>
      <c r="D7" s="103" t="e">
        <f>'Sch-3'!D17</f>
        <v>#REF!</v>
      </c>
      <c r="E7" s="104"/>
      <c r="F7" s="105" t="e">
        <f>D7</f>
        <v>#REF!</v>
      </c>
      <c r="G7" s="106"/>
      <c r="H7" s="223"/>
      <c r="I7" s="223"/>
      <c r="J7" s="223"/>
      <c r="K7" s="223"/>
      <c r="L7" s="223"/>
      <c r="M7" s="223"/>
      <c r="N7" s="223"/>
      <c r="O7" s="223"/>
      <c r="P7" s="223"/>
    </row>
    <row r="8" spans="1:16" s="93" customFormat="1" ht="21" customHeight="1">
      <c r="A8" s="100">
        <v>3</v>
      </c>
      <c r="B8" s="101" t="s">
        <v>228</v>
      </c>
      <c r="C8" s="102"/>
      <c r="D8" s="103" t="e">
        <f>'Sch-3'!D19</f>
        <v>#REF!</v>
      </c>
      <c r="E8" s="104"/>
      <c r="F8" s="105" t="e">
        <f>D8</f>
        <v>#REF!</v>
      </c>
      <c r="G8" s="106"/>
      <c r="H8" s="223"/>
      <c r="I8" s="223"/>
      <c r="J8" s="223"/>
      <c r="K8" s="223"/>
      <c r="L8" s="223"/>
      <c r="M8" s="223"/>
      <c r="N8" s="223"/>
      <c r="O8" s="223"/>
      <c r="P8" s="223"/>
    </row>
    <row r="9" spans="1:16" s="93" customFormat="1" ht="21" customHeight="1">
      <c r="A9" s="100">
        <v>4</v>
      </c>
      <c r="B9" s="101" t="s">
        <v>229</v>
      </c>
      <c r="C9" s="102"/>
      <c r="D9" s="107" t="s">
        <v>370</v>
      </c>
      <c r="E9" s="104"/>
      <c r="F9" s="98" t="str">
        <f>D9</f>
        <v>Not Applicable</v>
      </c>
      <c r="H9" s="223"/>
      <c r="I9" s="223"/>
      <c r="J9" s="223"/>
      <c r="K9" s="223"/>
      <c r="L9" s="223"/>
      <c r="M9" s="223"/>
      <c r="N9" s="223"/>
      <c r="O9" s="223"/>
      <c r="P9" s="223"/>
    </row>
    <row r="10" spans="1:16" s="93" customFormat="1" ht="21" customHeight="1">
      <c r="A10" s="100">
        <v>5</v>
      </c>
      <c r="B10" s="101" t="s">
        <v>230</v>
      </c>
      <c r="C10" s="102"/>
      <c r="D10" s="108" t="e">
        <f>SUM(D6,D7,D8)</f>
        <v>#REF!</v>
      </c>
      <c r="E10" s="104"/>
      <c r="F10" s="109" t="e">
        <f>F6+F7+F8</f>
        <v>#REF!</v>
      </c>
      <c r="H10" s="223"/>
      <c r="I10" s="223"/>
      <c r="J10" s="223"/>
      <c r="K10" s="223"/>
      <c r="L10" s="223"/>
      <c r="M10" s="223"/>
      <c r="N10" s="223"/>
      <c r="O10" s="223"/>
      <c r="P10" s="223"/>
    </row>
    <row r="11" spans="1:16" s="93" customFormat="1" ht="21" customHeight="1">
      <c r="A11" s="100">
        <v>6</v>
      </c>
      <c r="B11" s="110" t="s">
        <v>205</v>
      </c>
      <c r="C11" s="111" t="s">
        <v>310</v>
      </c>
      <c r="D11" s="112" t="e">
        <f>'Sch-1'!#REF!+#REF!+#REF!+#REF!</f>
        <v>#REF!</v>
      </c>
      <c r="E11" s="113" t="s">
        <v>310</v>
      </c>
      <c r="F11" s="105" t="e">
        <f>D11</f>
        <v>#REF!</v>
      </c>
      <c r="H11" s="223"/>
      <c r="I11" s="223"/>
      <c r="J11" s="223"/>
      <c r="K11" s="223"/>
      <c r="L11" s="223"/>
      <c r="M11" s="223"/>
      <c r="N11" s="223"/>
      <c r="O11" s="223"/>
      <c r="P11" s="223"/>
    </row>
    <row r="12" spans="1:16" s="93" customFormat="1" ht="21.95" customHeight="1">
      <c r="A12" s="100">
        <v>7</v>
      </c>
      <c r="B12" s="110" t="s">
        <v>231</v>
      </c>
      <c r="C12" s="102"/>
      <c r="D12" s="96" t="e">
        <f>D10-D11</f>
        <v>#REF!</v>
      </c>
      <c r="E12" s="104"/>
      <c r="F12" s="109" t="e">
        <f>F10-F11</f>
        <v>#REF!</v>
      </c>
      <c r="G12" s="114"/>
      <c r="H12" s="223"/>
      <c r="I12" s="223"/>
      <c r="J12" s="223"/>
      <c r="K12" s="223"/>
      <c r="L12" s="223"/>
      <c r="M12" s="223"/>
      <c r="N12" s="223"/>
      <c r="O12" s="223"/>
      <c r="P12" s="223"/>
    </row>
    <row r="13" spans="1:16" s="93" customFormat="1" ht="21.95" customHeight="1">
      <c r="A13" s="100">
        <v>8</v>
      </c>
      <c r="B13" s="101" t="s">
        <v>206</v>
      </c>
      <c r="C13" s="102"/>
      <c r="D13" s="112"/>
      <c r="E13" s="104"/>
      <c r="F13" s="105"/>
      <c r="H13" s="223"/>
      <c r="I13" s="223"/>
      <c r="J13" s="223"/>
      <c r="K13" s="223"/>
      <c r="L13" s="223"/>
      <c r="M13" s="223"/>
      <c r="N13" s="223"/>
      <c r="O13" s="223"/>
      <c r="P13" s="223"/>
    </row>
    <row r="14" spans="1:16" s="93" customFormat="1" ht="21.95" customHeight="1">
      <c r="A14" s="100" t="s">
        <v>310</v>
      </c>
      <c r="B14" s="101" t="s">
        <v>207</v>
      </c>
      <c r="C14" s="115"/>
      <c r="D14" s="118" t="e">
        <f>'Sch-2'!K14</f>
        <v>#REF!</v>
      </c>
      <c r="E14" s="116"/>
      <c r="F14" s="98">
        <f>F32</f>
        <v>0</v>
      </c>
      <c r="G14" s="106"/>
      <c r="H14" s="223"/>
      <c r="I14" s="223"/>
      <c r="J14" s="223"/>
      <c r="K14" s="223"/>
      <c r="L14" s="223"/>
      <c r="M14" s="223"/>
      <c r="N14" s="223"/>
      <c r="O14" s="223"/>
      <c r="P14" s="223"/>
    </row>
    <row r="15" spans="1:16" s="93" customFormat="1" ht="21.95" customHeight="1">
      <c r="A15" s="100"/>
      <c r="B15" s="101" t="s">
        <v>208</v>
      </c>
      <c r="C15" s="102"/>
      <c r="D15" s="118" t="e">
        <f>'Sch-2'!#REF!+'Sch-2'!#REF!</f>
        <v>#REF!</v>
      </c>
      <c r="E15" s="117"/>
      <c r="F15" s="98" t="e">
        <f>F33</f>
        <v>#REF!</v>
      </c>
      <c r="G15" s="106"/>
      <c r="H15" s="223"/>
      <c r="I15" s="223"/>
      <c r="J15" s="223"/>
      <c r="K15" s="223"/>
      <c r="L15" s="223"/>
      <c r="M15" s="223"/>
      <c r="N15" s="223"/>
      <c r="O15" s="223"/>
      <c r="P15" s="223"/>
    </row>
    <row r="16" spans="1:16" s="93" customFormat="1" ht="21.95" customHeight="1">
      <c r="A16" s="100"/>
      <c r="B16" s="101" t="s">
        <v>209</v>
      </c>
      <c r="C16" s="102"/>
      <c r="D16" s="118" t="e">
        <f>#REF!+#REF!</f>
        <v>#REF!</v>
      </c>
      <c r="E16" s="117"/>
      <c r="F16" s="98" t="e">
        <f>F36</f>
        <v>#REF!</v>
      </c>
      <c r="G16" s="106"/>
      <c r="H16" s="223"/>
      <c r="I16" s="223"/>
      <c r="J16" s="223"/>
      <c r="K16" s="223"/>
      <c r="L16" s="223"/>
      <c r="M16" s="223"/>
      <c r="N16" s="223"/>
      <c r="O16" s="223"/>
      <c r="P16" s="223"/>
    </row>
    <row r="17" spans="1:16" s="93" customFormat="1" ht="21.95" customHeight="1">
      <c r="A17" s="100"/>
      <c r="B17" s="101" t="s">
        <v>210</v>
      </c>
      <c r="C17" s="102"/>
      <c r="D17" s="118" t="e">
        <f>#REF!</f>
        <v>#REF!</v>
      </c>
      <c r="E17" s="97"/>
      <c r="F17" s="98">
        <f>F34</f>
        <v>0</v>
      </c>
      <c r="H17" s="223"/>
      <c r="I17" s="223"/>
      <c r="J17" s="223"/>
      <c r="K17" s="223"/>
      <c r="L17" s="223"/>
      <c r="M17" s="223"/>
      <c r="N17" s="223"/>
      <c r="O17" s="223"/>
      <c r="P17" s="223"/>
    </row>
    <row r="18" spans="1:16" s="93" customFormat="1" ht="27" customHeight="1">
      <c r="A18" s="100"/>
      <c r="B18" s="101" t="s">
        <v>211</v>
      </c>
      <c r="C18" s="119"/>
      <c r="D18" s="205" t="e">
        <f>D14+D15+D16+D17</f>
        <v>#REF!</v>
      </c>
      <c r="E18" s="120"/>
      <c r="F18" s="119" t="e">
        <f>SUM(F14:F17)</f>
        <v>#REF!</v>
      </c>
      <c r="G18" s="106"/>
      <c r="H18" s="223"/>
      <c r="I18" s="223"/>
      <c r="J18" s="223"/>
      <c r="K18" s="223"/>
      <c r="L18" s="223"/>
      <c r="M18" s="223"/>
      <c r="N18" s="223"/>
      <c r="O18" s="223"/>
      <c r="P18" s="223"/>
    </row>
    <row r="19" spans="1:16" s="93" customFormat="1" ht="33.75" customHeight="1">
      <c r="A19" s="100">
        <v>8</v>
      </c>
      <c r="B19" s="101" t="s">
        <v>212</v>
      </c>
      <c r="C19" s="102"/>
      <c r="D19" s="96" t="e">
        <f>D10+D18</f>
        <v>#REF!</v>
      </c>
      <c r="E19" s="121" t="s">
        <v>310</v>
      </c>
      <c r="F19" s="122" t="e">
        <f>F10+F18</f>
        <v>#REF!</v>
      </c>
      <c r="G19" s="106"/>
      <c r="H19" s="223"/>
      <c r="I19" s="223"/>
      <c r="J19" s="223"/>
      <c r="K19" s="223"/>
      <c r="L19" s="223"/>
      <c r="M19" s="223"/>
      <c r="N19" s="223"/>
      <c r="O19" s="223"/>
      <c r="P19" s="223"/>
    </row>
    <row r="20" spans="1:16" s="93" customFormat="1" ht="51" customHeight="1">
      <c r="A20" s="100">
        <v>9</v>
      </c>
      <c r="B20" s="101" t="s">
        <v>232</v>
      </c>
      <c r="C20" s="102"/>
      <c r="D20" s="112" t="e">
        <f>'Sch-1'!#REF!</f>
        <v>#REF!</v>
      </c>
      <c r="E20" s="104"/>
      <c r="F20" s="105" t="e">
        <f>D20</f>
        <v>#REF!</v>
      </c>
      <c r="H20" s="223"/>
      <c r="I20" s="223"/>
      <c r="J20" s="223"/>
      <c r="K20" s="223"/>
      <c r="L20" s="223"/>
      <c r="M20" s="223"/>
      <c r="N20" s="223"/>
      <c r="O20" s="223"/>
      <c r="P20" s="223"/>
    </row>
    <row r="21" spans="1:16" s="123" customFormat="1" ht="23.25" customHeight="1">
      <c r="A21" s="124" t="s">
        <v>213</v>
      </c>
      <c r="B21" s="925" t="s">
        <v>214</v>
      </c>
      <c r="C21" s="925"/>
      <c r="D21" s="925"/>
      <c r="E21" s="925"/>
      <c r="F21" s="926"/>
      <c r="H21" s="225"/>
      <c r="I21" s="225"/>
      <c r="J21" s="225"/>
      <c r="K21" s="225"/>
      <c r="L21" s="225"/>
      <c r="M21" s="225"/>
      <c r="N21" s="225"/>
      <c r="O21" s="225"/>
      <c r="P21" s="225"/>
    </row>
    <row r="22" spans="1:16" s="93" customFormat="1" ht="18.75" customHeight="1">
      <c r="A22" s="126" t="s">
        <v>314</v>
      </c>
      <c r="B22" s="927" t="s">
        <v>215</v>
      </c>
      <c r="C22" s="927"/>
      <c r="D22" s="927"/>
      <c r="E22" s="125" t="s">
        <v>216</v>
      </c>
      <c r="F22" s="128" t="e">
        <f>D14</f>
        <v>#REF!</v>
      </c>
      <c r="H22" s="223"/>
      <c r="I22" s="223"/>
      <c r="J22" s="223"/>
      <c r="K22" s="223"/>
      <c r="L22" s="223"/>
      <c r="M22" s="223"/>
      <c r="N22" s="223"/>
      <c r="O22" s="223"/>
      <c r="P22" s="223"/>
    </row>
    <row r="23" spans="1:16" s="93" customFormat="1" ht="19.5" customHeight="1">
      <c r="A23" s="126" t="s">
        <v>315</v>
      </c>
      <c r="B23" s="927" t="s">
        <v>217</v>
      </c>
      <c r="C23" s="927"/>
      <c r="D23" s="927"/>
      <c r="E23" s="125" t="s">
        <v>216</v>
      </c>
      <c r="F23" s="128" t="e">
        <f>D15</f>
        <v>#REF!</v>
      </c>
      <c r="H23" s="223"/>
      <c r="I23" s="223"/>
      <c r="J23" s="223"/>
      <c r="K23" s="223"/>
      <c r="L23" s="223"/>
      <c r="M23" s="223"/>
      <c r="N23" s="223"/>
      <c r="O23" s="223"/>
      <c r="P23" s="223"/>
    </row>
    <row r="24" spans="1:16" s="93" customFormat="1" ht="19.5" customHeight="1">
      <c r="A24" s="126" t="s">
        <v>316</v>
      </c>
      <c r="B24" s="927" t="s">
        <v>270</v>
      </c>
      <c r="C24" s="927"/>
      <c r="D24" s="927"/>
      <c r="E24" s="125" t="s">
        <v>216</v>
      </c>
      <c r="F24" s="128" t="e">
        <f>D16</f>
        <v>#REF!</v>
      </c>
      <c r="H24" s="223"/>
      <c r="I24" s="223"/>
      <c r="J24" s="223"/>
      <c r="K24" s="223"/>
      <c r="L24" s="223"/>
      <c r="M24" s="223"/>
      <c r="N24" s="223"/>
      <c r="O24" s="223"/>
      <c r="P24" s="223"/>
    </row>
    <row r="25" spans="1:16" s="93" customFormat="1" ht="19.5" customHeight="1">
      <c r="A25" s="126" t="s">
        <v>317</v>
      </c>
      <c r="B25" s="927" t="s">
        <v>218</v>
      </c>
      <c r="C25" s="927"/>
      <c r="D25" s="927"/>
      <c r="E25" s="125" t="s">
        <v>216</v>
      </c>
      <c r="F25" s="128" t="e">
        <f>D17</f>
        <v>#REF!</v>
      </c>
      <c r="H25" s="223"/>
      <c r="I25" s="223"/>
      <c r="J25" s="223"/>
      <c r="K25" s="223"/>
      <c r="L25" s="223"/>
      <c r="M25" s="223"/>
      <c r="N25" s="223"/>
      <c r="O25" s="223"/>
      <c r="P25" s="223"/>
    </row>
    <row r="26" spans="1:16" s="93" customFormat="1" ht="19.5" customHeight="1">
      <c r="A26" s="133" t="s">
        <v>219</v>
      </c>
      <c r="B26" s="925" t="s">
        <v>272</v>
      </c>
      <c r="C26" s="925"/>
      <c r="D26" s="925"/>
      <c r="E26" s="925"/>
      <c r="F26" s="926"/>
      <c r="H26" s="223"/>
      <c r="I26" s="223"/>
      <c r="J26" s="223"/>
      <c r="K26" s="223"/>
      <c r="L26" s="223"/>
      <c r="M26" s="223"/>
      <c r="N26" s="223"/>
      <c r="O26" s="223"/>
      <c r="P26" s="223"/>
    </row>
    <row r="27" spans="1:16" s="129" customFormat="1" ht="19.5" customHeight="1">
      <c r="A27" s="206"/>
      <c r="B27" s="207"/>
      <c r="C27" s="207"/>
      <c r="D27" s="207"/>
      <c r="E27" s="207"/>
      <c r="F27" s="208"/>
      <c r="H27" s="226"/>
      <c r="I27" s="226"/>
      <c r="J27" s="226"/>
      <c r="K27" s="226"/>
      <c r="L27" s="226"/>
      <c r="M27" s="226"/>
      <c r="N27" s="226"/>
      <c r="O27" s="226"/>
      <c r="P27" s="226"/>
    </row>
    <row r="28" spans="1:16" s="93" customFormat="1" ht="19.5" customHeight="1">
      <c r="A28" s="209"/>
      <c r="B28" s="123"/>
      <c r="C28" s="123"/>
      <c r="D28" s="123"/>
      <c r="E28" s="123"/>
      <c r="F28" s="210"/>
      <c r="H28" s="223"/>
      <c r="I28" s="223"/>
      <c r="J28" s="223"/>
      <c r="K28" s="223"/>
      <c r="L28" s="223"/>
      <c r="M28" s="223"/>
      <c r="N28" s="223"/>
      <c r="O28" s="223"/>
      <c r="P28" s="223"/>
    </row>
    <row r="29" spans="1:16" s="93" customFormat="1" ht="19.5" customHeight="1">
      <c r="A29" s="209"/>
      <c r="B29" s="123"/>
      <c r="C29" s="123"/>
      <c r="D29" s="123"/>
      <c r="E29" s="123"/>
      <c r="F29" s="210"/>
      <c r="H29" s="223"/>
      <c r="I29" s="223"/>
      <c r="J29" s="223"/>
      <c r="K29" s="223"/>
      <c r="L29" s="223"/>
      <c r="M29" s="223"/>
      <c r="N29" s="223"/>
      <c r="O29" s="223"/>
      <c r="P29" s="223"/>
    </row>
    <row r="30" spans="1:16" s="93" customFormat="1" ht="60" customHeight="1">
      <c r="A30" s="133" t="s">
        <v>271</v>
      </c>
      <c r="B30" s="928" t="s">
        <v>288</v>
      </c>
      <c r="C30" s="929"/>
      <c r="D30" s="929"/>
      <c r="E30" s="929"/>
      <c r="F30" s="930"/>
      <c r="H30" s="223" t="s">
        <v>273</v>
      </c>
      <c r="I30" s="223"/>
      <c r="J30" s="223"/>
      <c r="K30" s="223"/>
      <c r="L30" s="223"/>
      <c r="M30" s="223"/>
      <c r="N30" s="223"/>
      <c r="O30" s="223"/>
      <c r="P30" s="223"/>
    </row>
    <row r="31" spans="1:16" s="93" customFormat="1" ht="19.5" customHeight="1">
      <c r="A31" s="126" t="s">
        <v>314</v>
      </c>
      <c r="B31" s="927" t="s">
        <v>220</v>
      </c>
      <c r="C31" s="927"/>
      <c r="D31" s="927"/>
      <c r="E31" s="125" t="s">
        <v>216</v>
      </c>
      <c r="F31" s="127">
        <f>'Sch-1'!AD3</f>
        <v>0</v>
      </c>
      <c r="H31" s="224" t="s">
        <v>274</v>
      </c>
      <c r="I31" s="224" t="e">
        <f>#REF!</f>
        <v>#REF!</v>
      </c>
      <c r="J31" s="224" t="e">
        <f>IF(I31=0, "", I31)</f>
        <v>#REF!</v>
      </c>
      <c r="K31" s="227" t="e">
        <f>IF(I31=0, "", "Discount on lum-sum basis on total price quoted by us without Taxes &amp; Duties. In Rs. ")</f>
        <v>#REF!</v>
      </c>
      <c r="L31" s="224" t="s">
        <v>275</v>
      </c>
      <c r="M31" s="228" t="e">
        <f>#REF!</f>
        <v>#REF!</v>
      </c>
      <c r="N31" s="228" t="e">
        <f t="shared" ref="N31:N37" si="0">IF(M31=0, "", M31)</f>
        <v>#REF!</v>
      </c>
      <c r="O31" s="227" t="e">
        <f>IF(M31=0, "", " Discount on lum-sum basis on total price quoted by us without Taxes &amp; Duties. In Percent (%) .")</f>
        <v>#REF!</v>
      </c>
      <c r="P31" s="223"/>
    </row>
    <row r="32" spans="1:16" s="93" customFormat="1" ht="19.5" customHeight="1">
      <c r="A32" s="126" t="s">
        <v>315</v>
      </c>
      <c r="B32" s="927" t="s">
        <v>221</v>
      </c>
      <c r="C32" s="927"/>
      <c r="D32" s="927"/>
      <c r="E32" s="125" t="s">
        <v>216</v>
      </c>
      <c r="F32" s="127">
        <f>ROUND(0.103*F31,0)</f>
        <v>0</v>
      </c>
      <c r="H32" s="223"/>
      <c r="I32" s="223"/>
      <c r="J32" s="224"/>
      <c r="K32" s="227" t="e">
        <f>IF(SUM(I33:I37)=0, "", "Discount on lum-sum basis on the Schedules as given below , In Rs. :")</f>
        <v>#REF!</v>
      </c>
      <c r="L32" s="223"/>
      <c r="M32" s="223"/>
      <c r="N32" s="228"/>
      <c r="O32" s="227" t="e">
        <f>IF(SUM(M33:M37)=0, "", "Discount on lum-sum basis on the Schedules as given below , In Percent (%) :")</f>
        <v>#REF!</v>
      </c>
      <c r="P32" s="223"/>
    </row>
    <row r="33" spans="1:19" s="93" customFormat="1" ht="19.5" customHeight="1">
      <c r="A33" s="126" t="s">
        <v>316</v>
      </c>
      <c r="B33" s="927" t="s">
        <v>222</v>
      </c>
      <c r="C33" s="927"/>
      <c r="D33" s="927"/>
      <c r="E33" s="125" t="s">
        <v>216</v>
      </c>
      <c r="F33" s="127" t="e">
        <f>'Sch-2'!#REF!+'Sch-2'!#REF!</f>
        <v>#REF!</v>
      </c>
      <c r="H33" s="224" t="s">
        <v>276</v>
      </c>
      <c r="I33" s="224" t="e">
        <f>#REF!</f>
        <v>#REF!</v>
      </c>
      <c r="J33" s="224" t="e">
        <f>IF(I33=0, "", I33)</f>
        <v>#REF!</v>
      </c>
      <c r="K33" s="229" t="e">
        <f>IF(I33=0, "", "Schedule-1 : Ex works prices (Direct Only)")</f>
        <v>#REF!</v>
      </c>
      <c r="L33" s="224" t="s">
        <v>281</v>
      </c>
      <c r="M33" s="228" t="e">
        <f>#REF!</f>
        <v>#REF!</v>
      </c>
      <c r="N33" s="228" t="e">
        <f t="shared" si="0"/>
        <v>#REF!</v>
      </c>
      <c r="O33" s="229" t="e">
        <f>IF(M33=0, "", "Schedule-1 : Ex works prices (Direct Only)")</f>
        <v>#REF!</v>
      </c>
      <c r="P33" s="223"/>
    </row>
    <row r="34" spans="1:19" s="93" customFormat="1" ht="19.5" customHeight="1">
      <c r="A34" s="126" t="s">
        <v>317</v>
      </c>
      <c r="B34" s="927" t="s">
        <v>218</v>
      </c>
      <c r="C34" s="927"/>
      <c r="D34" s="927"/>
      <c r="E34" s="125" t="s">
        <v>216</v>
      </c>
      <c r="F34" s="231"/>
      <c r="H34" s="224" t="s">
        <v>277</v>
      </c>
      <c r="I34" s="224" t="e">
        <f>#REF!</f>
        <v>#REF!</v>
      </c>
      <c r="J34" s="224" t="e">
        <f>IF(I34=0, "", I34)</f>
        <v>#REF!</v>
      </c>
      <c r="K34" s="229" t="e">
        <f>IF(I34=0, "", "Schedule-1 : Ex works prices (Bought Out Only)")</f>
        <v>#REF!</v>
      </c>
      <c r="L34" s="224" t="s">
        <v>282</v>
      </c>
      <c r="M34" s="228" t="e">
        <f>#REF!</f>
        <v>#REF!</v>
      </c>
      <c r="N34" s="228" t="e">
        <f t="shared" si="0"/>
        <v>#REF!</v>
      </c>
      <c r="O34" s="229" t="e">
        <f>IF(M34=0, "", "Schedule-1 : Ex works prices (Bought Out Only)")</f>
        <v>#REF!</v>
      </c>
      <c r="P34" s="223"/>
      <c r="Q34" s="123"/>
      <c r="R34" s="123"/>
      <c r="S34" s="123"/>
    </row>
    <row r="35" spans="1:19" s="93" customFormat="1" ht="15" customHeight="1">
      <c r="A35" s="126" t="s">
        <v>318</v>
      </c>
      <c r="B35" s="927" t="s">
        <v>223</v>
      </c>
      <c r="C35" s="927"/>
      <c r="D35" s="927"/>
      <c r="E35" s="125" t="s">
        <v>216</v>
      </c>
      <c r="F35" s="128" t="e">
        <f>D6+D7+F32+F33+F34</f>
        <v>#REF!</v>
      </c>
      <c r="H35" s="224" t="s">
        <v>278</v>
      </c>
      <c r="I35" s="224" t="e">
        <f>#REF!</f>
        <v>#REF!</v>
      </c>
      <c r="J35" s="224" t="e">
        <f>IF(I35=0, "", I35)</f>
        <v>#REF!</v>
      </c>
      <c r="K35" s="229" t="e">
        <f>IF(I35=0, "", "Schedule-2 : Freight &amp; Insurance")</f>
        <v>#REF!</v>
      </c>
      <c r="L35" s="224" t="s">
        <v>283</v>
      </c>
      <c r="M35" s="228" t="e">
        <f>#REF!</f>
        <v>#REF!</v>
      </c>
      <c r="N35" s="228" t="e">
        <f t="shared" si="0"/>
        <v>#REF!</v>
      </c>
      <c r="O35" s="229" t="e">
        <f>IF(M35=0, "", "Schedule-2 : Freight &amp; Insurance")</f>
        <v>#REF!</v>
      </c>
      <c r="P35" s="223"/>
      <c r="Q35" s="123"/>
      <c r="R35" s="123"/>
      <c r="S35" s="123"/>
    </row>
    <row r="36" spans="1:19" s="93" customFormat="1" ht="15" customHeight="1">
      <c r="A36" s="126" t="s">
        <v>319</v>
      </c>
      <c r="B36" s="927" t="s">
        <v>289</v>
      </c>
      <c r="C36" s="927"/>
      <c r="D36" s="927"/>
      <c r="E36" s="125" t="s">
        <v>216</v>
      </c>
      <c r="F36" s="128" t="e">
        <f>ROUND(0.01*F35,0)</f>
        <v>#REF!</v>
      </c>
      <c r="H36" s="224" t="s">
        <v>279</v>
      </c>
      <c r="I36" s="224" t="e">
        <f>#REF!</f>
        <v>#REF!</v>
      </c>
      <c r="J36" s="224" t="e">
        <f>IF(I36=0, "", I36)</f>
        <v>#REF!</v>
      </c>
      <c r="K36" s="229" t="e">
        <f>IF(I36=0, "", "Schedule-3 : Erection Charges")</f>
        <v>#REF!</v>
      </c>
      <c r="L36" s="224" t="s">
        <v>284</v>
      </c>
      <c r="M36" s="228" t="e">
        <f>#REF!</f>
        <v>#REF!</v>
      </c>
      <c r="N36" s="228" t="e">
        <f t="shared" si="0"/>
        <v>#REF!</v>
      </c>
      <c r="O36" s="229" t="e">
        <f>IF(M36=0, "", "Schedule-3 : Erection Charges")</f>
        <v>#REF!</v>
      </c>
      <c r="P36" s="223"/>
      <c r="Q36" s="123"/>
      <c r="R36" s="123"/>
      <c r="S36" s="123"/>
    </row>
    <row r="37" spans="1:19" s="93" customFormat="1" ht="19.5" customHeight="1">
      <c r="A37" s="211"/>
      <c r="B37" s="212"/>
      <c r="C37" s="212"/>
      <c r="D37" s="212"/>
      <c r="E37" s="212"/>
      <c r="F37" s="213"/>
      <c r="H37" s="224" t="s">
        <v>280</v>
      </c>
      <c r="I37" s="224" t="e">
        <f>#REF!</f>
        <v>#REF!</v>
      </c>
      <c r="J37" s="224" t="e">
        <f>IF(I37=0, "", I37)</f>
        <v>#REF!</v>
      </c>
      <c r="K37" s="229" t="e">
        <f>IF(I37=0, "", "Schedule-7 : Type Test Charges")</f>
        <v>#REF!</v>
      </c>
      <c r="L37" s="224" t="s">
        <v>285</v>
      </c>
      <c r="M37" s="228" t="e">
        <f>#REF!</f>
        <v>#REF!</v>
      </c>
      <c r="N37" s="228" t="e">
        <f t="shared" si="0"/>
        <v>#REF!</v>
      </c>
      <c r="O37" s="229" t="e">
        <f>IF(M37=0, "", "Schedule-7 : Type Test Charges")</f>
        <v>#REF!</v>
      </c>
      <c r="P37" s="223"/>
      <c r="Q37" s="123"/>
      <c r="R37" s="123"/>
      <c r="S37" s="123"/>
    </row>
    <row r="38" spans="1:19" ht="49.5" customHeight="1">
      <c r="A38" s="931" t="str">
        <f>Cover!B2</f>
        <v>Township Works Package-C for construction of Residential and Non-residential buildings including external infrastructural development in various substations of Meghalaya state associated with NER Power System Improvement Project (Intra State: Meghalaya).</v>
      </c>
      <c r="B38" s="931"/>
      <c r="C38" s="931"/>
      <c r="D38" s="932" t="s">
        <v>224</v>
      </c>
      <c r="E38" s="933"/>
      <c r="F38" s="94" t="s">
        <v>225</v>
      </c>
      <c r="H38" s="224" t="s">
        <v>286</v>
      </c>
      <c r="I38" s="224" t="e">
        <f>#REF!</f>
        <v>#REF!</v>
      </c>
      <c r="J38" s="224"/>
      <c r="K38" s="224"/>
      <c r="L38" s="224"/>
      <c r="M38" s="224"/>
      <c r="N38" s="224"/>
      <c r="Q38" s="214"/>
      <c r="R38" s="214"/>
      <c r="S38" s="214"/>
    </row>
    <row r="39" spans="1:19">
      <c r="H39" s="222" t="s">
        <v>287</v>
      </c>
      <c r="I39" s="230" t="e">
        <f>K31 &amp;J31 &amp;O31 &amp; N31</f>
        <v>#REF!</v>
      </c>
    </row>
    <row r="40" spans="1:19">
      <c r="I40" s="230" t="e">
        <f>K32 &amp; K33&amp;J33&amp;K34&amp;J34&amp;K35&amp;J35&amp;K36&amp;J36&amp;K37&amp;J37</f>
        <v>#REF!</v>
      </c>
    </row>
    <row r="41" spans="1:19">
      <c r="I41" s="230" t="e">
        <f>O32&amp;O33&amp;N33&amp;O34&amp;N34&amp;O35&amp;N35&amp;O36&amp;N36&amp;O37&amp;N37</f>
        <v>#REF!</v>
      </c>
    </row>
  </sheetData>
  <sheetProtection sheet="1" objects="1" scenarios="1" selectLockedCells="1"/>
  <customSheetViews>
    <customSheetView guid="{FC366365-2136-48B2-A9F6-DEB708B66B93}" state="hidden">
      <selection activeCell="F34" sqref="F34"/>
      <pageMargins left="0.79" right="0.37" top="0.65" bottom="0.45" header="0.38" footer="0"/>
      <printOptions horizontalCentered="1"/>
      <pageSetup paperSize="9" scale="96" fitToHeight="0" orientation="portrait" horizontalDpi="1200" verticalDpi="1200" r:id="rId1"/>
      <headerFooter alignWithMargins="0">
        <oddFooter>&amp;R</oddFooter>
      </headerFooter>
    </customSheetView>
    <customSheetView guid="{25F14B1D-FADD-4C44-AA48-5D402D65337D}" state="hidden">
      <selection activeCell="F34" sqref="F34"/>
      <pageMargins left="0.79" right="0.37" top="0.65" bottom="0.45" header="0.38" footer="0"/>
      <printOptions horizontalCentered="1"/>
      <pageSetup paperSize="9" scale="96" fitToHeight="0" orientation="portrait" horizontalDpi="1200" verticalDpi="1200" r:id="rId2"/>
      <headerFooter alignWithMargins="0">
        <oddFooter>&amp;R</oddFooter>
      </headerFooter>
    </customSheetView>
    <customSheetView guid="{2D068FA3-47E3-4516-81A6-894AA90F7864}" state="hidden">
      <selection activeCell="F34" sqref="F34"/>
      <pageMargins left="0.79" right="0.37" top="0.65" bottom="0.45" header="0.38" footer="0"/>
      <printOptions horizontalCentered="1"/>
      <pageSetup paperSize="9" scale="96" fitToHeight="0" orientation="portrait" horizontalDpi="1200" verticalDpi="1200" r:id="rId3"/>
      <headerFooter alignWithMargins="0">
        <oddFooter>&amp;R</oddFooter>
      </headerFooter>
    </customSheetView>
    <customSheetView guid="{97B2ED79-AE3F-4DF3-959D-96AE4A0B76A0}" state="hidden">
      <selection activeCell="F34" sqref="F34"/>
      <pageMargins left="0.79" right="0.37" top="0.65" bottom="0.45" header="0.38" footer="0"/>
      <printOptions horizontalCentered="1"/>
      <pageSetup paperSize="9" scale="96" fitToHeight="0" orientation="portrait" horizontalDpi="1200" verticalDpi="1200" r:id="rId4"/>
      <headerFooter alignWithMargins="0">
        <oddFooter>&amp;R</oddFooter>
      </headerFooter>
    </customSheetView>
    <customSheetView guid="{CB39F8EE-FAD8-4C4E-B5E9-5EC27AC08528}" state="hidden">
      <selection activeCell="F34" sqref="F34"/>
      <pageMargins left="0.79" right="0.37" top="0.65" bottom="0.45" header="0.38" footer="0"/>
      <printOptions horizontalCentered="1"/>
      <pageSetup paperSize="9" scale="96" fitToHeight="0" orientation="portrait" horizontalDpi="1200" verticalDpi="1200" r:id="rId5"/>
      <headerFooter alignWithMargins="0">
        <oddFooter>&amp;R</oddFooter>
      </headerFooter>
    </customSheetView>
    <customSheetView guid="{E8B8E0BD-9CB3-4C7D-9BC6-088FDFCB0B45}" state="hidden">
      <selection activeCell="F34" sqref="F34"/>
      <pageMargins left="0.79" right="0.37" top="0.65" bottom="0.45" header="0.38" footer="0"/>
      <printOptions horizontalCentered="1"/>
      <pageSetup paperSize="9" scale="96" fitToHeight="0" orientation="portrait" horizontalDpi="1200" verticalDpi="1200" r:id="rId6"/>
      <headerFooter alignWithMargins="0">
        <oddFooter>&amp;R</oddFooter>
      </headerFooter>
    </customSheetView>
    <customSheetView guid="{E2E57CA5-082B-4C11-AB34-2A298199576B}" state="hidden">
      <selection activeCell="F34" sqref="F34"/>
      <pageMargins left="0.79" right="0.37" top="0.65" bottom="0.45" header="0.38" footer="0"/>
      <printOptions horizontalCentered="1"/>
      <pageSetup paperSize="9" scale="96" fitToHeight="0" orientation="portrait" horizontalDpi="1200" verticalDpi="1200" r:id="rId7"/>
      <headerFooter alignWithMargins="0">
        <oddFooter>&amp;R</oddFooter>
      </headerFooter>
    </customSheetView>
    <customSheetView guid="{EEE4E2D7-4BFE-4C24-8B93-9FD441A50336}" state="hidden">
      <selection activeCell="F34" sqref="F34"/>
      <pageMargins left="0.79" right="0.37" top="0.65" bottom="0.45" header="0.38" footer="0"/>
      <printOptions horizontalCentered="1"/>
      <pageSetup paperSize="9" scale="96" fitToHeight="0" orientation="portrait" horizontalDpi="1200" verticalDpi="1200" r:id="rId8"/>
      <headerFooter alignWithMargins="0">
        <oddFooter>&amp;R</oddFooter>
      </headerFooter>
    </customSheetView>
    <customSheetView guid="{091A6405-72DB-46E0-B81A-EC53A5C58396}" state="hidden">
      <selection activeCell="F34" sqref="F34"/>
      <pageMargins left="0.79" right="0.37" top="0.65" bottom="0.45" header="0.38" footer="0"/>
      <printOptions horizontalCentered="1"/>
      <pageSetup paperSize="9" scale="96" fitToHeight="0" orientation="portrait" horizontalDpi="1200" verticalDpi="1200" r:id="rId9"/>
      <headerFooter alignWithMargins="0">
        <oddFooter>&amp;R</oddFooter>
      </headerFooter>
    </customSheetView>
    <customSheetView guid="{4F65FF32-EC61-4022-A399-2986D7B6B8B3}" state="hidden" showRuler="0">
      <selection activeCell="F34" sqref="F34"/>
      <pageMargins left="0.79" right="0.37" top="0.65" bottom="0.45" header="0.38" footer="0"/>
      <printOptions horizontalCentered="1"/>
      <pageSetup paperSize="9" scale="96" fitToHeight="0" orientation="portrait" horizontalDpi="1200" verticalDpi="1200" r:id="rId10"/>
      <headerFooter alignWithMargins="0">
        <oddFooter>&amp;R</oddFooter>
      </headerFooter>
    </customSheetView>
    <customSheetView guid="{01ACF2E1-8E61-4459-ABC1-B6C183DEED61}" showPageBreaks="1" printArea="1" state="hidden" view="pageBreakPreview" showRuler="0">
      <selection activeCell="B6" sqref="B6"/>
      <pageMargins left="0.79" right="0.37" top="0.65" bottom="0.45" header="0.38" footer="0"/>
      <printOptions horizontalCentered="1"/>
      <pageSetup paperSize="9" scale="96" fitToHeight="0" orientation="portrait" horizontalDpi="1200" verticalDpi="1200" r:id="rId11"/>
      <headerFooter alignWithMargins="0">
        <oddFooter>&amp;R</oddFooter>
      </headerFooter>
    </customSheetView>
    <customSheetView guid="{14D7F02E-BCCA-4517-ABC7-537FF4AEB67A}" state="hidden">
      <selection activeCell="F34" sqref="F34"/>
      <pageMargins left="0.79" right="0.37" top="0.65" bottom="0.45" header="0.38" footer="0"/>
      <printOptions horizontalCentered="1"/>
      <pageSetup paperSize="9" scale="96" fitToHeight="0" orientation="portrait" horizontalDpi="1200" verticalDpi="1200" r:id="rId12"/>
      <headerFooter alignWithMargins="0">
        <oddFooter>&amp;R</oddFooter>
      </headerFooter>
    </customSheetView>
    <customSheetView guid="{27A45B7A-04F2-4516-B80B-5ED0825D4ED3}" state="hidden">
      <selection activeCell="F34" sqref="F34"/>
      <pageMargins left="0.79" right="0.37" top="0.65" bottom="0.45" header="0.38" footer="0"/>
      <printOptions horizontalCentered="1"/>
      <pageSetup paperSize="9" scale="96" fitToHeight="0" orientation="portrait" horizontalDpi="1200" verticalDpi="1200" r:id="rId13"/>
      <headerFooter alignWithMargins="0">
        <oddFooter>&amp;R</oddFooter>
      </headerFooter>
    </customSheetView>
    <customSheetView guid="{1F4837C2-36FF-4422-95DC-EAAD1B4FAC2F}" state="hidden">
      <selection activeCell="F34" sqref="F34"/>
      <pageMargins left="0.79" right="0.37" top="0.65" bottom="0.45" header="0.38" footer="0"/>
      <printOptions horizontalCentered="1"/>
      <pageSetup paperSize="9" scale="96" fitToHeight="0" orientation="portrait" horizontalDpi="1200" verticalDpi="1200" r:id="rId14"/>
      <headerFooter alignWithMargins="0">
        <oddFooter>&amp;R</oddFooter>
      </headerFooter>
    </customSheetView>
    <customSheetView guid="{FD7F7BE1-8CB1-460B-98AB-D33E15FD14E6}" state="hidden">
      <selection activeCell="F34" sqref="F34"/>
      <pageMargins left="0.79" right="0.37" top="0.65" bottom="0.45" header="0.38" footer="0"/>
      <printOptions horizontalCentered="1"/>
      <pageSetup paperSize="9" scale="96" fitToHeight="0" orientation="portrait" horizontalDpi="1200" verticalDpi="1200" r:id="rId15"/>
      <headerFooter alignWithMargins="0">
        <oddFooter>&amp;R</oddFooter>
      </headerFooter>
    </customSheetView>
    <customSheetView guid="{8C0E2163-61BB-48DF-AFAF-5E75147ED450}" state="hidden">
      <selection activeCell="F34" sqref="F34"/>
      <pageMargins left="0.79" right="0.37" top="0.65" bottom="0.45" header="0.38" footer="0"/>
      <printOptions horizontalCentered="1"/>
      <pageSetup paperSize="9" scale="96" fitToHeight="0" orientation="portrait" horizontalDpi="1200" verticalDpi="1200" r:id="rId16"/>
      <headerFooter alignWithMargins="0">
        <oddFooter>&amp;R</oddFooter>
      </headerFooter>
    </customSheetView>
    <customSheetView guid="{3DA0B320-DAF7-4F4A-921A-9FCFD188E8C7}" state="hidden">
      <selection activeCell="F34" sqref="F34"/>
      <pageMargins left="0.79" right="0.37" top="0.65" bottom="0.45" header="0.38" footer="0"/>
      <printOptions horizontalCentered="1"/>
      <pageSetup paperSize="9" scale="96" fitToHeight="0" orientation="portrait" horizontalDpi="1200" verticalDpi="1200" r:id="rId17"/>
      <headerFooter alignWithMargins="0">
        <oddFooter>&amp;R</oddFooter>
      </headerFooter>
    </customSheetView>
    <customSheetView guid="{BE0CEA4D-1A4E-4C32-BF92-B8DA3D3423E5}" state="hidden">
      <selection activeCell="F34" sqref="F34"/>
      <pageMargins left="0.79" right="0.37" top="0.65" bottom="0.45" header="0.38" footer="0"/>
      <printOptions horizontalCentered="1"/>
      <pageSetup paperSize="9" scale="96" fitToHeight="0" orientation="portrait" horizontalDpi="1200" verticalDpi="1200" r:id="rId18"/>
      <headerFooter alignWithMargins="0">
        <oddFooter>&amp;R</oddFooter>
      </headerFooter>
    </customSheetView>
    <customSheetView guid="{714760DF-5EB1-4543-9C04-C1A23AAE4384}" state="hidden">
      <selection activeCell="F34" sqref="F34"/>
      <pageMargins left="0.79" right="0.37" top="0.65" bottom="0.45" header="0.38" footer="0"/>
      <printOptions horizontalCentered="1"/>
      <pageSetup paperSize="9" scale="96" fitToHeight="0" orientation="portrait" horizontalDpi="1200" verticalDpi="1200" r:id="rId19"/>
      <headerFooter alignWithMargins="0">
        <oddFooter>&amp;R</oddFooter>
      </headerFooter>
    </customSheetView>
    <customSheetView guid="{D4A148BB-8D25-43B9-8797-A9D3AE767B49}" state="hidden">
      <selection activeCell="F34" sqref="F34"/>
      <pageMargins left="0.79" right="0.37" top="0.65" bottom="0.45" header="0.38" footer="0"/>
      <printOptions horizontalCentered="1"/>
      <pageSetup paperSize="9" scale="96" fitToHeight="0" orientation="portrait" horizontalDpi="1200" verticalDpi="1200" r:id="rId20"/>
      <headerFooter alignWithMargins="0">
        <oddFooter>&amp;R</oddFooter>
      </headerFooter>
    </customSheetView>
    <customSheetView guid="{9658319F-66FC-48F8-AB8A-302F6F77BA10}" state="hidden">
      <selection activeCell="F34" sqref="F34"/>
      <pageMargins left="0.79" right="0.37" top="0.65" bottom="0.45" header="0.38" footer="0"/>
      <printOptions horizontalCentered="1"/>
      <pageSetup paperSize="9" scale="96" fitToHeight="0" orientation="portrait" horizontalDpi="1200" verticalDpi="1200" r:id="rId21"/>
      <headerFooter alignWithMargins="0">
        <oddFooter>&amp;R</oddFooter>
      </headerFooter>
    </customSheetView>
    <customSheetView guid="{EF8F60CB-82F3-477F-A7D3-94F4C70843DC}" state="hidden">
      <selection activeCell="F34" sqref="F34"/>
      <pageMargins left="0.79" right="0.37" top="0.65" bottom="0.45" header="0.38" footer="0"/>
      <printOptions horizontalCentered="1"/>
      <pageSetup paperSize="9" scale="96" fitToHeight="0" orientation="portrait" horizontalDpi="1200" verticalDpi="1200" r:id="rId22"/>
      <headerFooter alignWithMargins="0">
        <oddFooter>&amp;R</oddFooter>
      </headerFooter>
    </customSheetView>
    <customSheetView guid="{427AF4ED-2BDF-478F-9F0A-595838FA0EC8}" state="hidden">
      <selection activeCell="F34" sqref="F34"/>
      <pageMargins left="0.79" right="0.37" top="0.65" bottom="0.45" header="0.38" footer="0"/>
      <printOptions horizontalCentered="1"/>
      <pageSetup paperSize="9" scale="96" fitToHeight="0" orientation="portrait" horizontalDpi="1200" verticalDpi="1200" r:id="rId23"/>
      <headerFooter alignWithMargins="0">
        <oddFooter>&amp;R</oddFooter>
      </headerFooter>
    </customSheetView>
    <customSheetView guid="{D4DE57C7-E521-4428-80BD-545B19793C78}" state="hidden">
      <selection activeCell="F34" sqref="F34"/>
      <pageMargins left="0.79" right="0.37" top="0.65" bottom="0.45" header="0.38" footer="0"/>
      <printOptions horizontalCentered="1"/>
      <pageSetup paperSize="9" scale="96" fitToHeight="0" orientation="portrait" horizontalDpi="1200" verticalDpi="1200" r:id="rId24"/>
      <headerFooter alignWithMargins="0">
        <oddFooter>&amp;R</oddFooter>
      </headerFooter>
    </customSheetView>
  </customSheetViews>
  <mergeCells count="21">
    <mergeCell ref="B1:F1"/>
    <mergeCell ref="D3:F3"/>
    <mergeCell ref="D4:F4"/>
    <mergeCell ref="E5:F5"/>
    <mergeCell ref="B5:C5"/>
    <mergeCell ref="A4:C4"/>
    <mergeCell ref="A38:C38"/>
    <mergeCell ref="D38:E38"/>
    <mergeCell ref="B31:D31"/>
    <mergeCell ref="B33:D33"/>
    <mergeCell ref="B34:D34"/>
    <mergeCell ref="B26:F26"/>
    <mergeCell ref="B30:F30"/>
    <mergeCell ref="B35:D35"/>
    <mergeCell ref="B36:D36"/>
    <mergeCell ref="B32:D32"/>
    <mergeCell ref="B21:F21"/>
    <mergeCell ref="B22:D22"/>
    <mergeCell ref="B25:D25"/>
    <mergeCell ref="B23:D23"/>
    <mergeCell ref="B24:D24"/>
  </mergeCells>
  <phoneticPr fontId="1" type="noConversion"/>
  <printOptions horizontalCentered="1"/>
  <pageMargins left="0.79" right="0.37" top="0.65" bottom="0.45" header="0.38" footer="0"/>
  <pageSetup paperSize="9" scale="96" fitToHeight="0" orientation="portrait" horizontalDpi="1200" verticalDpi="1200" r:id="rId25"/>
  <headerFooter alignWithMargins="0">
    <oddFooter>&amp;R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8"/>
  </sheetPr>
  <dimension ref="A1:D112"/>
  <sheetViews>
    <sheetView topLeftCell="A2" workbookViewId="0">
      <selection activeCell="C2" sqref="C2"/>
    </sheetView>
  </sheetViews>
  <sheetFormatPr defaultColWidth="8" defaultRowHeight="12.75"/>
  <cols>
    <col min="1" max="1" width="11.625" style="87" customWidth="1"/>
    <col min="2" max="2" width="22.125" style="87" customWidth="1"/>
    <col min="3" max="16384" width="8" style="87"/>
  </cols>
  <sheetData>
    <row r="1" spans="1:4" s="85" customFormat="1" ht="30" customHeight="1">
      <c r="A1" s="943">
        <f>'Bid Form 2nd Envelope'!AB17</f>
        <v>0</v>
      </c>
      <c r="B1" s="943"/>
    </row>
    <row r="2" spans="1:4" s="85" customFormat="1" ht="30" customHeight="1">
      <c r="A2" s="86"/>
    </row>
    <row r="3" spans="1:4">
      <c r="A3" s="86"/>
    </row>
    <row r="4" spans="1:4">
      <c r="A4" s="261" t="str">
        <f>IF(OR((A1&gt;9999999999),(A1&lt;0)),"Invalid Entry - More than 1000 crore OR -ve value",IF(A1=0, "Rs. Zero Only ",+CONCATENATE("Rs. ", B11,D11,B10,D10,B9,D9,B8,D8,B7,D7,B6," Only")))</f>
        <v xml:space="preserve">Rs. Zero Only </v>
      </c>
      <c r="B4" s="262"/>
    </row>
    <row r="5" spans="1:4">
      <c r="A5" s="263"/>
      <c r="B5" s="262"/>
    </row>
    <row r="6" spans="1:4">
      <c r="A6" s="264">
        <f>-INT(A1/100)*100+ROUND(A1,0)</f>
        <v>0</v>
      </c>
      <c r="B6" s="262" t="str">
        <f t="shared" ref="B6:B11" si="0">IF(A6=0,"",LOOKUP(A6,$A$13:$A$112,$B$13:$B$112))</f>
        <v/>
      </c>
      <c r="D6" s="84"/>
    </row>
    <row r="7" spans="1:4">
      <c r="A7" s="264">
        <f>-INT(A1/1000)*10+INT(A1/100)</f>
        <v>0</v>
      </c>
      <c r="B7" s="262" t="str">
        <f t="shared" si="0"/>
        <v/>
      </c>
      <c r="D7" s="84" t="str">
        <f>+IF(B7="",""," Hundred ")</f>
        <v/>
      </c>
    </row>
    <row r="8" spans="1:4">
      <c r="A8" s="264">
        <f>-INT(A1/100000)*100+INT(A1/1000)</f>
        <v>0</v>
      </c>
      <c r="B8" s="262" t="str">
        <f t="shared" si="0"/>
        <v/>
      </c>
      <c r="D8" s="84" t="str">
        <f>IF((B8=""),IF(C8="",""," Thousand ")," Thousand ")</f>
        <v/>
      </c>
    </row>
    <row r="9" spans="1:4">
      <c r="A9" s="264">
        <f>-INT(A1/10000000)*100+INT(A1/100000)</f>
        <v>0</v>
      </c>
      <c r="B9" s="262" t="str">
        <f t="shared" si="0"/>
        <v/>
      </c>
      <c r="D9" s="84" t="str">
        <f>IF((B9=""),IF(C9="",""," Lac ")," Lac ")</f>
        <v/>
      </c>
    </row>
    <row r="10" spans="1:4">
      <c r="A10" s="264">
        <f>-INT(A1/1000000000)*100+INT(A1/10000000)</f>
        <v>0</v>
      </c>
      <c r="B10" s="265" t="str">
        <f t="shared" si="0"/>
        <v/>
      </c>
      <c r="D10" s="84" t="str">
        <f>IF((B10=""),IF(C10="",""," Crore ")," Crore ")</f>
        <v/>
      </c>
    </row>
    <row r="11" spans="1:4">
      <c r="A11" s="266">
        <f>-INT(A1/10000000000)*1000+INT(A1/1000000000)</f>
        <v>0</v>
      </c>
      <c r="B11" s="265" t="str">
        <f t="shared" si="0"/>
        <v/>
      </c>
      <c r="D11" s="84" t="str">
        <f>IF((B11=""),IF(C11="",""," Hundred ")," Hundred ")</f>
        <v/>
      </c>
    </row>
    <row r="12" spans="1:4">
      <c r="A12" s="262"/>
      <c r="B12" s="262"/>
    </row>
    <row r="13" spans="1:4">
      <c r="A13" s="259">
        <v>1</v>
      </c>
      <c r="B13" s="260" t="s">
        <v>95</v>
      </c>
    </row>
    <row r="14" spans="1:4">
      <c r="A14" s="259">
        <v>2</v>
      </c>
      <c r="B14" s="260" t="s">
        <v>96</v>
      </c>
    </row>
    <row r="15" spans="1:4">
      <c r="A15" s="259">
        <v>3</v>
      </c>
      <c r="B15" s="260" t="s">
        <v>97</v>
      </c>
    </row>
    <row r="16" spans="1:4">
      <c r="A16" s="259">
        <v>4</v>
      </c>
      <c r="B16" s="260" t="s">
        <v>98</v>
      </c>
    </row>
    <row r="17" spans="1:2">
      <c r="A17" s="259">
        <v>5</v>
      </c>
      <c r="B17" s="260" t="s">
        <v>99</v>
      </c>
    </row>
    <row r="18" spans="1:2">
      <c r="A18" s="259">
        <v>6</v>
      </c>
      <c r="B18" s="260" t="s">
        <v>100</v>
      </c>
    </row>
    <row r="19" spans="1:2">
      <c r="A19" s="259">
        <v>7</v>
      </c>
      <c r="B19" s="260" t="s">
        <v>101</v>
      </c>
    </row>
    <row r="20" spans="1:2">
      <c r="A20" s="259">
        <v>8</v>
      </c>
      <c r="B20" s="260" t="s">
        <v>102</v>
      </c>
    </row>
    <row r="21" spans="1:2">
      <c r="A21" s="259">
        <v>9</v>
      </c>
      <c r="B21" s="260" t="s">
        <v>103</v>
      </c>
    </row>
    <row r="22" spans="1:2">
      <c r="A22" s="259">
        <v>10</v>
      </c>
      <c r="B22" s="260" t="s">
        <v>104</v>
      </c>
    </row>
    <row r="23" spans="1:2">
      <c r="A23" s="259">
        <v>11</v>
      </c>
      <c r="B23" s="260" t="s">
        <v>105</v>
      </c>
    </row>
    <row r="24" spans="1:2">
      <c r="A24" s="259">
        <v>12</v>
      </c>
      <c r="B24" s="260" t="s">
        <v>106</v>
      </c>
    </row>
    <row r="25" spans="1:2">
      <c r="A25" s="259">
        <v>13</v>
      </c>
      <c r="B25" s="260" t="s">
        <v>107</v>
      </c>
    </row>
    <row r="26" spans="1:2">
      <c r="A26" s="259">
        <v>14</v>
      </c>
      <c r="B26" s="260" t="s">
        <v>108</v>
      </c>
    </row>
    <row r="27" spans="1:2">
      <c r="A27" s="259">
        <v>15</v>
      </c>
      <c r="B27" s="260" t="s">
        <v>109</v>
      </c>
    </row>
    <row r="28" spans="1:2">
      <c r="A28" s="259">
        <v>16</v>
      </c>
      <c r="B28" s="260" t="s">
        <v>110</v>
      </c>
    </row>
    <row r="29" spans="1:2">
      <c r="A29" s="259">
        <v>17</v>
      </c>
      <c r="B29" s="260" t="s">
        <v>111</v>
      </c>
    </row>
    <row r="30" spans="1:2">
      <c r="A30" s="259">
        <v>18</v>
      </c>
      <c r="B30" s="260" t="s">
        <v>112</v>
      </c>
    </row>
    <row r="31" spans="1:2">
      <c r="A31" s="259">
        <v>19</v>
      </c>
      <c r="B31" s="260" t="s">
        <v>113</v>
      </c>
    </row>
    <row r="32" spans="1:2">
      <c r="A32" s="259">
        <v>20</v>
      </c>
      <c r="B32" s="260" t="s">
        <v>114</v>
      </c>
    </row>
    <row r="33" spans="1:2">
      <c r="A33" s="259">
        <v>21</v>
      </c>
      <c r="B33" s="260" t="s">
        <v>116</v>
      </c>
    </row>
    <row r="34" spans="1:2">
      <c r="A34" s="259">
        <v>22</v>
      </c>
      <c r="B34" s="260" t="s">
        <v>115</v>
      </c>
    </row>
    <row r="35" spans="1:2">
      <c r="A35" s="259">
        <v>23</v>
      </c>
      <c r="B35" s="260" t="s">
        <v>117</v>
      </c>
    </row>
    <row r="36" spans="1:2">
      <c r="A36" s="259">
        <v>24</v>
      </c>
      <c r="B36" s="260" t="s">
        <v>123</v>
      </c>
    </row>
    <row r="37" spans="1:2">
      <c r="A37" s="259">
        <v>25</v>
      </c>
      <c r="B37" s="260" t="s">
        <v>125</v>
      </c>
    </row>
    <row r="38" spans="1:2">
      <c r="A38" s="259">
        <v>26</v>
      </c>
      <c r="B38" s="260" t="s">
        <v>124</v>
      </c>
    </row>
    <row r="39" spans="1:2">
      <c r="A39" s="259">
        <v>27</v>
      </c>
      <c r="B39" s="260" t="s">
        <v>126</v>
      </c>
    </row>
    <row r="40" spans="1:2">
      <c r="A40" s="259">
        <v>28</v>
      </c>
      <c r="B40" s="260" t="s">
        <v>127</v>
      </c>
    </row>
    <row r="41" spans="1:2">
      <c r="A41" s="259">
        <v>29</v>
      </c>
      <c r="B41" s="260" t="s">
        <v>128</v>
      </c>
    </row>
    <row r="42" spans="1:2">
      <c r="A42" s="259">
        <v>30</v>
      </c>
      <c r="B42" s="260" t="s">
        <v>129</v>
      </c>
    </row>
    <row r="43" spans="1:2">
      <c r="A43" s="259">
        <v>31</v>
      </c>
      <c r="B43" s="260" t="s">
        <v>130</v>
      </c>
    </row>
    <row r="44" spans="1:2">
      <c r="A44" s="259">
        <v>32</v>
      </c>
      <c r="B44" s="260" t="s">
        <v>131</v>
      </c>
    </row>
    <row r="45" spans="1:2">
      <c r="A45" s="259">
        <v>33</v>
      </c>
      <c r="B45" s="260" t="s">
        <v>132</v>
      </c>
    </row>
    <row r="46" spans="1:2">
      <c r="A46" s="259">
        <v>34</v>
      </c>
      <c r="B46" s="260" t="s">
        <v>133</v>
      </c>
    </row>
    <row r="47" spans="1:2">
      <c r="A47" s="259">
        <v>35</v>
      </c>
      <c r="B47" s="260" t="s">
        <v>375</v>
      </c>
    </row>
    <row r="48" spans="1:2">
      <c r="A48" s="259">
        <v>36</v>
      </c>
      <c r="B48" s="260" t="s">
        <v>134</v>
      </c>
    </row>
    <row r="49" spans="1:2">
      <c r="A49" s="259">
        <v>37</v>
      </c>
      <c r="B49" s="260" t="s">
        <v>135</v>
      </c>
    </row>
    <row r="50" spans="1:2">
      <c r="A50" s="259">
        <v>38</v>
      </c>
      <c r="B50" s="260" t="s">
        <v>136</v>
      </c>
    </row>
    <row r="51" spans="1:2">
      <c r="A51" s="259">
        <v>39</v>
      </c>
      <c r="B51" s="260" t="s">
        <v>137</v>
      </c>
    </row>
    <row r="52" spans="1:2">
      <c r="A52" s="259">
        <v>40</v>
      </c>
      <c r="B52" s="260" t="s">
        <v>138</v>
      </c>
    </row>
    <row r="53" spans="1:2">
      <c r="A53" s="259">
        <v>41</v>
      </c>
      <c r="B53" s="260" t="s">
        <v>139</v>
      </c>
    </row>
    <row r="54" spans="1:2">
      <c r="A54" s="259">
        <v>42</v>
      </c>
      <c r="B54" s="260" t="s">
        <v>140</v>
      </c>
    </row>
    <row r="55" spans="1:2">
      <c r="A55" s="259">
        <v>43</v>
      </c>
      <c r="B55" s="260" t="s">
        <v>141</v>
      </c>
    </row>
    <row r="56" spans="1:2">
      <c r="A56" s="259">
        <v>44</v>
      </c>
      <c r="B56" s="260" t="s">
        <v>142</v>
      </c>
    </row>
    <row r="57" spans="1:2">
      <c r="A57" s="259">
        <v>45</v>
      </c>
      <c r="B57" s="260" t="s">
        <v>143</v>
      </c>
    </row>
    <row r="58" spans="1:2">
      <c r="A58" s="259">
        <v>46</v>
      </c>
      <c r="B58" s="260" t="s">
        <v>144</v>
      </c>
    </row>
    <row r="59" spans="1:2">
      <c r="A59" s="259">
        <v>47</v>
      </c>
      <c r="B59" s="260" t="s">
        <v>145</v>
      </c>
    </row>
    <row r="60" spans="1:2">
      <c r="A60" s="259">
        <v>48</v>
      </c>
      <c r="B60" s="260" t="s">
        <v>146</v>
      </c>
    </row>
    <row r="61" spans="1:2">
      <c r="A61" s="259">
        <v>49</v>
      </c>
      <c r="B61" s="260" t="s">
        <v>147</v>
      </c>
    </row>
    <row r="62" spans="1:2">
      <c r="A62" s="259">
        <v>50</v>
      </c>
      <c r="B62" s="260" t="s">
        <v>148</v>
      </c>
    </row>
    <row r="63" spans="1:2">
      <c r="A63" s="259">
        <v>51</v>
      </c>
      <c r="B63" s="260" t="s">
        <v>149</v>
      </c>
    </row>
    <row r="64" spans="1:2">
      <c r="A64" s="259">
        <v>52</v>
      </c>
      <c r="B64" s="260" t="s">
        <v>150</v>
      </c>
    </row>
    <row r="65" spans="1:2">
      <c r="A65" s="259">
        <v>53</v>
      </c>
      <c r="B65" s="260" t="s">
        <v>151</v>
      </c>
    </row>
    <row r="66" spans="1:2">
      <c r="A66" s="259">
        <v>54</v>
      </c>
      <c r="B66" s="260" t="s">
        <v>152</v>
      </c>
    </row>
    <row r="67" spans="1:2">
      <c r="A67" s="259">
        <v>55</v>
      </c>
      <c r="B67" s="260" t="s">
        <v>153</v>
      </c>
    </row>
    <row r="68" spans="1:2">
      <c r="A68" s="259">
        <v>56</v>
      </c>
      <c r="B68" s="260" t="s">
        <v>154</v>
      </c>
    </row>
    <row r="69" spans="1:2">
      <c r="A69" s="259">
        <v>57</v>
      </c>
      <c r="B69" s="260" t="s">
        <v>155</v>
      </c>
    </row>
    <row r="70" spans="1:2">
      <c r="A70" s="259">
        <v>58</v>
      </c>
      <c r="B70" s="260" t="s">
        <v>156</v>
      </c>
    </row>
    <row r="71" spans="1:2">
      <c r="A71" s="259">
        <v>59</v>
      </c>
      <c r="B71" s="260" t="s">
        <v>157</v>
      </c>
    </row>
    <row r="72" spans="1:2">
      <c r="A72" s="259">
        <v>60</v>
      </c>
      <c r="B72" s="260" t="s">
        <v>158</v>
      </c>
    </row>
    <row r="73" spans="1:2">
      <c r="A73" s="259">
        <v>61</v>
      </c>
      <c r="B73" s="260" t="s">
        <v>159</v>
      </c>
    </row>
    <row r="74" spans="1:2">
      <c r="A74" s="259">
        <v>62</v>
      </c>
      <c r="B74" s="260" t="s">
        <v>160</v>
      </c>
    </row>
    <row r="75" spans="1:2">
      <c r="A75" s="259">
        <v>63</v>
      </c>
      <c r="B75" s="260" t="s">
        <v>161</v>
      </c>
    </row>
    <row r="76" spans="1:2">
      <c r="A76" s="259">
        <v>64</v>
      </c>
      <c r="B76" s="260" t="s">
        <v>162</v>
      </c>
    </row>
    <row r="77" spans="1:2">
      <c r="A77" s="259">
        <v>65</v>
      </c>
      <c r="B77" s="260" t="s">
        <v>163</v>
      </c>
    </row>
    <row r="78" spans="1:2">
      <c r="A78" s="259">
        <v>66</v>
      </c>
      <c r="B78" s="260" t="s">
        <v>164</v>
      </c>
    </row>
    <row r="79" spans="1:2">
      <c r="A79" s="259">
        <v>67</v>
      </c>
      <c r="B79" s="260" t="s">
        <v>165</v>
      </c>
    </row>
    <row r="80" spans="1:2">
      <c r="A80" s="259">
        <v>68</v>
      </c>
      <c r="B80" s="260" t="s">
        <v>166</v>
      </c>
    </row>
    <row r="81" spans="1:2">
      <c r="A81" s="259">
        <v>69</v>
      </c>
      <c r="B81" s="260" t="s">
        <v>167</v>
      </c>
    </row>
    <row r="82" spans="1:2">
      <c r="A82" s="259">
        <v>70</v>
      </c>
      <c r="B82" s="260" t="s">
        <v>168</v>
      </c>
    </row>
    <row r="83" spans="1:2">
      <c r="A83" s="259">
        <v>71</v>
      </c>
      <c r="B83" s="260" t="s">
        <v>169</v>
      </c>
    </row>
    <row r="84" spans="1:2">
      <c r="A84" s="259">
        <v>72</v>
      </c>
      <c r="B84" s="260" t="s">
        <v>170</v>
      </c>
    </row>
    <row r="85" spans="1:2">
      <c r="A85" s="259">
        <v>73</v>
      </c>
      <c r="B85" s="260" t="s">
        <v>171</v>
      </c>
    </row>
    <row r="86" spans="1:2">
      <c r="A86" s="259">
        <v>74</v>
      </c>
      <c r="B86" s="260" t="s">
        <v>172</v>
      </c>
    </row>
    <row r="87" spans="1:2">
      <c r="A87" s="259">
        <v>75</v>
      </c>
      <c r="B87" s="260" t="s">
        <v>173</v>
      </c>
    </row>
    <row r="88" spans="1:2">
      <c r="A88" s="259">
        <v>76</v>
      </c>
      <c r="B88" s="260" t="s">
        <v>174</v>
      </c>
    </row>
    <row r="89" spans="1:2">
      <c r="A89" s="259">
        <v>77</v>
      </c>
      <c r="B89" s="260" t="s">
        <v>175</v>
      </c>
    </row>
    <row r="90" spans="1:2">
      <c r="A90" s="259">
        <v>78</v>
      </c>
      <c r="B90" s="260" t="s">
        <v>176</v>
      </c>
    </row>
    <row r="91" spans="1:2">
      <c r="A91" s="259">
        <v>79</v>
      </c>
      <c r="B91" s="260" t="s">
        <v>177</v>
      </c>
    </row>
    <row r="92" spans="1:2">
      <c r="A92" s="259">
        <v>80</v>
      </c>
      <c r="B92" s="260" t="s">
        <v>178</v>
      </c>
    </row>
    <row r="93" spans="1:2">
      <c r="A93" s="259">
        <v>81</v>
      </c>
      <c r="B93" s="260" t="s">
        <v>179</v>
      </c>
    </row>
    <row r="94" spans="1:2">
      <c r="A94" s="259">
        <v>82</v>
      </c>
      <c r="B94" s="260" t="s">
        <v>180</v>
      </c>
    </row>
    <row r="95" spans="1:2">
      <c r="A95" s="259">
        <v>83</v>
      </c>
      <c r="B95" s="260" t="s">
        <v>181</v>
      </c>
    </row>
    <row r="96" spans="1:2">
      <c r="A96" s="259">
        <v>84</v>
      </c>
      <c r="B96" s="260" t="s">
        <v>182</v>
      </c>
    </row>
    <row r="97" spans="1:2">
      <c r="A97" s="259">
        <v>85</v>
      </c>
      <c r="B97" s="260" t="s">
        <v>183</v>
      </c>
    </row>
    <row r="98" spans="1:2">
      <c r="A98" s="259">
        <v>86</v>
      </c>
      <c r="B98" s="260" t="s">
        <v>184</v>
      </c>
    </row>
    <row r="99" spans="1:2">
      <c r="A99" s="259">
        <v>87</v>
      </c>
      <c r="B99" s="260" t="s">
        <v>185</v>
      </c>
    </row>
    <row r="100" spans="1:2">
      <c r="A100" s="259">
        <v>88</v>
      </c>
      <c r="B100" s="260" t="s">
        <v>186</v>
      </c>
    </row>
    <row r="101" spans="1:2">
      <c r="A101" s="259">
        <v>89</v>
      </c>
      <c r="B101" s="260" t="s">
        <v>187</v>
      </c>
    </row>
    <row r="102" spans="1:2">
      <c r="A102" s="259">
        <v>90</v>
      </c>
      <c r="B102" s="260" t="s">
        <v>188</v>
      </c>
    </row>
    <row r="103" spans="1:2">
      <c r="A103" s="259">
        <v>91</v>
      </c>
      <c r="B103" s="260" t="s">
        <v>189</v>
      </c>
    </row>
    <row r="104" spans="1:2">
      <c r="A104" s="259">
        <v>92</v>
      </c>
      <c r="B104" s="260" t="s">
        <v>190</v>
      </c>
    </row>
    <row r="105" spans="1:2">
      <c r="A105" s="259">
        <v>93</v>
      </c>
      <c r="B105" s="260" t="s">
        <v>191</v>
      </c>
    </row>
    <row r="106" spans="1:2">
      <c r="A106" s="259">
        <v>94</v>
      </c>
      <c r="B106" s="260" t="s">
        <v>192</v>
      </c>
    </row>
    <row r="107" spans="1:2">
      <c r="A107" s="259">
        <v>95</v>
      </c>
      <c r="B107" s="260" t="s">
        <v>193</v>
      </c>
    </row>
    <row r="108" spans="1:2">
      <c r="A108" s="259">
        <v>96</v>
      </c>
      <c r="B108" s="260" t="s">
        <v>194</v>
      </c>
    </row>
    <row r="109" spans="1:2">
      <c r="A109" s="259">
        <v>97</v>
      </c>
      <c r="B109" s="260" t="s">
        <v>195</v>
      </c>
    </row>
    <row r="110" spans="1:2">
      <c r="A110" s="259">
        <v>98</v>
      </c>
      <c r="B110" s="260" t="s">
        <v>196</v>
      </c>
    </row>
    <row r="111" spans="1:2">
      <c r="A111" s="259">
        <v>99</v>
      </c>
      <c r="B111" s="260" t="s">
        <v>197</v>
      </c>
    </row>
    <row r="112" spans="1:2">
      <c r="A112" s="259">
        <v>100</v>
      </c>
      <c r="B112" s="260" t="s">
        <v>198</v>
      </c>
    </row>
  </sheetData>
  <sheetProtection sheet="1" objects="1" scenarios="1" selectLockedCells="1" selectUnlockedCells="1"/>
  <customSheetViews>
    <customSheetView guid="{FC366365-2136-48B2-A9F6-DEB708B66B93}" state="hidden" topLeftCell="A2">
      <selection activeCell="C2" sqref="C2"/>
      <pageMargins left="0.75" right="0.75" top="1" bottom="1" header="0.5" footer="0.5"/>
      <pageSetup orientation="portrait" r:id="rId1"/>
      <headerFooter alignWithMargins="0"/>
    </customSheetView>
    <customSheetView guid="{25F14B1D-FADD-4C44-AA48-5D402D65337D}" state="hidden" topLeftCell="A2">
      <selection activeCell="C2" sqref="C2"/>
      <pageMargins left="0.75" right="0.75" top="1" bottom="1" header="0.5" footer="0.5"/>
      <pageSetup orientation="portrait" r:id="rId2"/>
      <headerFooter alignWithMargins="0"/>
    </customSheetView>
    <customSheetView guid="{2D068FA3-47E3-4516-81A6-894AA90F7864}" state="hidden" topLeftCell="A2">
      <selection activeCell="C2" sqref="C2"/>
      <pageMargins left="0.75" right="0.75" top="1" bottom="1" header="0.5" footer="0.5"/>
      <pageSetup orientation="portrait" r:id="rId3"/>
      <headerFooter alignWithMargins="0"/>
    </customSheetView>
    <customSheetView guid="{97B2ED79-AE3F-4DF3-959D-96AE4A0B76A0}" state="hidden" topLeftCell="A2">
      <selection activeCell="C2" sqref="C2"/>
      <pageMargins left="0.75" right="0.75" top="1" bottom="1" header="0.5" footer="0.5"/>
      <pageSetup orientation="portrait" r:id="rId4"/>
      <headerFooter alignWithMargins="0"/>
    </customSheetView>
    <customSheetView guid="{CB39F8EE-FAD8-4C4E-B5E9-5EC27AC08528}" state="hidden" topLeftCell="A2">
      <selection activeCell="C2" sqref="C2"/>
      <pageMargins left="0.75" right="0.75" top="1" bottom="1" header="0.5" footer="0.5"/>
      <pageSetup orientation="portrait" r:id="rId5"/>
      <headerFooter alignWithMargins="0"/>
    </customSheetView>
    <customSheetView guid="{E8B8E0BD-9CB3-4C7D-9BC6-088FDFCB0B45}" state="hidden" topLeftCell="A2">
      <selection activeCell="C2" sqref="C2"/>
      <pageMargins left="0.75" right="0.75" top="1" bottom="1" header="0.5" footer="0.5"/>
      <pageSetup orientation="portrait" r:id="rId6"/>
      <headerFooter alignWithMargins="0"/>
    </customSheetView>
    <customSheetView guid="{E2E57CA5-082B-4C11-AB34-2A298199576B}" state="hidden" topLeftCell="A2">
      <selection activeCell="C2" sqref="C2"/>
      <pageMargins left="0.75" right="0.75" top="1" bottom="1" header="0.5" footer="0.5"/>
      <pageSetup orientation="portrait" r:id="rId7"/>
      <headerFooter alignWithMargins="0"/>
    </customSheetView>
    <customSheetView guid="{EEE4E2D7-4BFE-4C24-8B93-9FD441A50336}" state="hidden" topLeftCell="A2">
      <selection activeCell="C2" sqref="C2"/>
      <pageMargins left="0.75" right="0.75" top="1" bottom="1" header="0.5" footer="0.5"/>
      <pageSetup orientation="portrait" r:id="rId8"/>
      <headerFooter alignWithMargins="0"/>
    </customSheetView>
    <customSheetView guid="{091A6405-72DB-46E0-B81A-EC53A5C58396}" state="hidden" topLeftCell="A2">
      <selection activeCell="C2" sqref="C2"/>
      <pageMargins left="0.75" right="0.75" top="1" bottom="1" header="0.5" footer="0.5"/>
      <pageSetup orientation="portrait" r:id="rId9"/>
      <headerFooter alignWithMargins="0"/>
    </customSheetView>
    <customSheetView guid="{4F65FF32-EC61-4022-A399-2986D7B6B8B3}" state="hidden" showRuler="0">
      <selection sqref="A1:B1"/>
      <pageMargins left="0.75" right="0.75" top="1" bottom="1" header="0.5" footer="0.5"/>
      <pageSetup orientation="portrait" r:id="rId10"/>
      <headerFooter alignWithMargins="0"/>
    </customSheetView>
    <customSheetView guid="{01ACF2E1-8E61-4459-ABC1-B6C183DEED61}" state="hidden" showRuler="0">
      <selection sqref="A1:B1"/>
      <pageMargins left="0.75" right="0.75" top="1" bottom="1" header="0.5" footer="0.5"/>
      <pageSetup orientation="portrait" r:id="rId11"/>
      <headerFooter alignWithMargins="0"/>
    </customSheetView>
    <customSheetView guid="{14D7F02E-BCCA-4517-ABC7-537FF4AEB67A}" state="hidden" topLeftCell="A2">
      <selection activeCell="C2" sqref="C2"/>
      <pageMargins left="0.75" right="0.75" top="1" bottom="1" header="0.5" footer="0.5"/>
      <pageSetup orientation="portrait" r:id="rId12"/>
      <headerFooter alignWithMargins="0"/>
    </customSheetView>
    <customSheetView guid="{27A45B7A-04F2-4516-B80B-5ED0825D4ED3}" state="hidden" topLeftCell="A2">
      <selection activeCell="C2" sqref="C2"/>
      <pageMargins left="0.75" right="0.75" top="1" bottom="1" header="0.5" footer="0.5"/>
      <pageSetup orientation="portrait" r:id="rId13"/>
      <headerFooter alignWithMargins="0"/>
    </customSheetView>
    <customSheetView guid="{1F4837C2-36FF-4422-95DC-EAAD1B4FAC2F}" state="hidden" topLeftCell="A2">
      <selection activeCell="C2" sqref="C2"/>
      <pageMargins left="0.75" right="0.75" top="1" bottom="1" header="0.5" footer="0.5"/>
      <pageSetup orientation="portrait" r:id="rId14"/>
      <headerFooter alignWithMargins="0"/>
    </customSheetView>
    <customSheetView guid="{FD7F7BE1-8CB1-460B-98AB-D33E15FD14E6}" state="hidden" topLeftCell="A2">
      <selection activeCell="C2" sqref="C2"/>
      <pageMargins left="0.75" right="0.75" top="1" bottom="1" header="0.5" footer="0.5"/>
      <pageSetup orientation="portrait" r:id="rId15"/>
      <headerFooter alignWithMargins="0"/>
    </customSheetView>
    <customSheetView guid="{8C0E2163-61BB-48DF-AFAF-5E75147ED450}" state="hidden" topLeftCell="A2">
      <selection activeCell="C2" sqref="C2"/>
      <pageMargins left="0.75" right="0.75" top="1" bottom="1" header="0.5" footer="0.5"/>
      <pageSetup orientation="portrait" r:id="rId16"/>
      <headerFooter alignWithMargins="0"/>
    </customSheetView>
    <customSheetView guid="{3DA0B320-DAF7-4F4A-921A-9FCFD188E8C7}" state="hidden" topLeftCell="A2">
      <selection activeCell="C2" sqref="C2"/>
      <pageMargins left="0.75" right="0.75" top="1" bottom="1" header="0.5" footer="0.5"/>
      <pageSetup orientation="portrait" r:id="rId17"/>
      <headerFooter alignWithMargins="0"/>
    </customSheetView>
    <customSheetView guid="{BE0CEA4D-1A4E-4C32-BF92-B8DA3D3423E5}" state="hidden" topLeftCell="A2">
      <selection activeCell="C2" sqref="C2"/>
      <pageMargins left="0.75" right="0.75" top="1" bottom="1" header="0.5" footer="0.5"/>
      <pageSetup orientation="portrait" r:id="rId18"/>
      <headerFooter alignWithMargins="0"/>
    </customSheetView>
    <customSheetView guid="{714760DF-5EB1-4543-9C04-C1A23AAE4384}" state="hidden" topLeftCell="A2">
      <selection activeCell="C2" sqref="C2"/>
      <pageMargins left="0.75" right="0.75" top="1" bottom="1" header="0.5" footer="0.5"/>
      <pageSetup orientation="portrait" r:id="rId19"/>
      <headerFooter alignWithMargins="0"/>
    </customSheetView>
    <customSheetView guid="{D4A148BB-8D25-43B9-8797-A9D3AE767B49}" state="hidden" topLeftCell="A2">
      <selection activeCell="C2" sqref="C2"/>
      <pageMargins left="0.75" right="0.75" top="1" bottom="1" header="0.5" footer="0.5"/>
      <pageSetup orientation="portrait" r:id="rId20"/>
      <headerFooter alignWithMargins="0"/>
    </customSheetView>
    <customSheetView guid="{9658319F-66FC-48F8-AB8A-302F6F77BA10}" state="hidden" topLeftCell="A2">
      <selection activeCell="C2" sqref="C2"/>
      <pageMargins left="0.75" right="0.75" top="1" bottom="1" header="0.5" footer="0.5"/>
      <pageSetup orientation="portrait" r:id="rId21"/>
      <headerFooter alignWithMargins="0"/>
    </customSheetView>
    <customSheetView guid="{EF8F60CB-82F3-477F-A7D3-94F4C70843DC}" state="hidden" topLeftCell="A2">
      <selection activeCell="C2" sqref="C2"/>
      <pageMargins left="0.75" right="0.75" top="1" bottom="1" header="0.5" footer="0.5"/>
      <pageSetup orientation="portrait" r:id="rId22"/>
      <headerFooter alignWithMargins="0"/>
    </customSheetView>
    <customSheetView guid="{427AF4ED-2BDF-478F-9F0A-595838FA0EC8}" state="hidden" topLeftCell="A2">
      <selection activeCell="C2" sqref="C2"/>
      <pageMargins left="0.75" right="0.75" top="1" bottom="1" header="0.5" footer="0.5"/>
      <pageSetup orientation="portrait" r:id="rId23"/>
      <headerFooter alignWithMargins="0"/>
    </customSheetView>
    <customSheetView guid="{D4DE57C7-E521-4428-80BD-545B19793C78}" state="hidden" topLeftCell="A2">
      <selection activeCell="C2" sqref="C2"/>
      <pageMargins left="0.75" right="0.75" top="1" bottom="1" header="0.5" footer="0.5"/>
      <pageSetup orientation="portrait" r:id="rId24"/>
      <headerFooter alignWithMargins="0"/>
    </customSheetView>
  </customSheetViews>
  <mergeCells count="1">
    <mergeCell ref="A1:B1"/>
  </mergeCells>
  <phoneticPr fontId="3" type="noConversion"/>
  <pageMargins left="0.75" right="0.75" top="1" bottom="1" header="0.5" footer="0.5"/>
  <pageSetup orientation="portrait" r:id="rId2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dimension ref="A1"/>
  <sheetViews>
    <sheetView workbookViewId="0"/>
  </sheetViews>
  <sheetFormatPr defaultRowHeight="16.5"/>
  <sheetData/>
  <customSheetViews>
    <customSheetView guid="{FC366365-2136-48B2-A9F6-DEB708B66B93}" state="hidden">
      <pageMargins left="0.7" right="0.7" top="0.75" bottom="0.75" header="0.3" footer="0.3"/>
    </customSheetView>
    <customSheetView guid="{25F14B1D-FADD-4C44-AA48-5D402D65337D}" state="hidden">
      <pageMargins left="0.7" right="0.7" top="0.75" bottom="0.75" header="0.3" footer="0.3"/>
    </customSheetView>
    <customSheetView guid="{2D068FA3-47E3-4516-81A6-894AA90F7864}" state="hidden">
      <pageMargins left="0.7" right="0.7" top="0.75" bottom="0.75" header="0.3" footer="0.3"/>
    </customSheetView>
    <customSheetView guid="{97B2ED79-AE3F-4DF3-959D-96AE4A0B76A0}" state="hidden">
      <pageMargins left="0.7" right="0.7" top="0.75" bottom="0.75" header="0.3" footer="0.3"/>
    </customSheetView>
    <customSheetView guid="{CB39F8EE-FAD8-4C4E-B5E9-5EC27AC08528}" state="hidden">
      <pageMargins left="0.7" right="0.7" top="0.75" bottom="0.75" header="0.3" footer="0.3"/>
    </customSheetView>
    <customSheetView guid="{E8B8E0BD-9CB3-4C7D-9BC6-088FDFCB0B45}" state="hidden">
      <pageMargins left="0.7" right="0.7" top="0.75" bottom="0.75" header="0.3" footer="0.3"/>
    </customSheetView>
    <customSheetView guid="{E2E57CA5-082B-4C11-AB34-2A298199576B}" state="hidden">
      <pageMargins left="0.7" right="0.7" top="0.75" bottom="0.75" header="0.3" footer="0.3"/>
    </customSheetView>
    <customSheetView guid="{EEE4E2D7-4BFE-4C24-8B93-9FD441A50336}" state="hidden">
      <pageMargins left="0.7" right="0.7" top="0.75" bottom="0.75" header="0.3" footer="0.3"/>
    </customSheetView>
    <customSheetView guid="{091A6405-72DB-46E0-B81A-EC53A5C58396}">
      <pageMargins left="0.7" right="0.7" top="0.75" bottom="0.75" header="0.3" footer="0.3"/>
    </customSheetView>
    <customSheetView guid="{27A45B7A-04F2-4516-B80B-5ED0825D4ED3}" state="hidden">
      <pageMargins left="0.7" right="0.7" top="0.75" bottom="0.75" header="0.3" footer="0.3"/>
    </customSheetView>
    <customSheetView guid="{1F4837C2-36FF-4422-95DC-EAAD1B4FAC2F}" state="hidden">
      <pageMargins left="0.7" right="0.7" top="0.75" bottom="0.75" header="0.3" footer="0.3"/>
    </customSheetView>
    <customSheetView guid="{FD7F7BE1-8CB1-460B-98AB-D33E15FD14E6}" state="hidden">
      <pageMargins left="0.7" right="0.7" top="0.75" bottom="0.75" header="0.3" footer="0.3"/>
    </customSheetView>
    <customSheetView guid="{8C0E2163-61BB-48DF-AFAF-5E75147ED450}" state="hidden">
      <pageMargins left="0.7" right="0.7" top="0.75" bottom="0.75" header="0.3" footer="0.3"/>
    </customSheetView>
    <customSheetView guid="{3DA0B320-DAF7-4F4A-921A-9FCFD188E8C7}" state="hidden">
      <pageMargins left="0.7" right="0.7" top="0.75" bottom="0.75" header="0.3" footer="0.3"/>
    </customSheetView>
    <customSheetView guid="{BE0CEA4D-1A4E-4C32-BF92-B8DA3D3423E5}" state="hidden">
      <pageMargins left="0.7" right="0.7" top="0.75" bottom="0.75" header="0.3" footer="0.3"/>
    </customSheetView>
    <customSheetView guid="{714760DF-5EB1-4543-9C04-C1A23AAE4384}" state="hidden">
      <pageMargins left="0.7" right="0.7" top="0.75" bottom="0.75" header="0.3" footer="0.3"/>
    </customSheetView>
    <customSheetView guid="{D4A148BB-8D25-43B9-8797-A9D3AE767B49}" state="hidden">
      <pageMargins left="0.7" right="0.7" top="0.75" bottom="0.75" header="0.3" footer="0.3"/>
    </customSheetView>
    <customSheetView guid="{9658319F-66FC-48F8-AB8A-302F6F77BA10}" state="hidden">
      <pageMargins left="0.7" right="0.7" top="0.75" bottom="0.75" header="0.3" footer="0.3"/>
    </customSheetView>
    <customSheetView guid="{EF8F60CB-82F3-477F-A7D3-94F4C70843DC}" state="hidden">
      <pageMargins left="0.7" right="0.7" top="0.75" bottom="0.75" header="0.3" footer="0.3"/>
    </customSheetView>
    <customSheetView guid="{427AF4ED-2BDF-478F-9F0A-595838FA0EC8}" state="hidden">
      <pageMargins left="0.7" right="0.7" top="0.75" bottom="0.75" header="0.3" footer="0.3"/>
    </customSheetView>
    <customSheetView guid="{D4DE57C7-E521-4428-80BD-545B19793C78}" state="hidden">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workbookViewId="0"/>
  </sheetViews>
  <sheetFormatPr defaultRowHeight="16.5"/>
  <sheetData/>
  <customSheetViews>
    <customSheetView guid="{FC366365-2136-48B2-A9F6-DEB708B66B93}" state="hidden">
      <pageMargins left="0.7" right="0.7" top="0.75" bottom="0.75" header="0.3" footer="0.3"/>
    </customSheetView>
    <customSheetView guid="{25F14B1D-FADD-4C44-AA48-5D402D65337D}" state="hidden">
      <pageMargins left="0.7" right="0.7" top="0.75" bottom="0.75" header="0.3" footer="0.3"/>
    </customSheetView>
    <customSheetView guid="{2D068FA3-47E3-4516-81A6-894AA90F7864}" state="hidden">
      <pageMargins left="0.7" right="0.7" top="0.75" bottom="0.75" header="0.3" footer="0.3"/>
    </customSheetView>
    <customSheetView guid="{97B2ED79-AE3F-4DF3-959D-96AE4A0B76A0}" state="hidden">
      <pageMargins left="0.7" right="0.7" top="0.75" bottom="0.75" header="0.3" footer="0.3"/>
    </customSheetView>
    <customSheetView guid="{CB39F8EE-FAD8-4C4E-B5E9-5EC27AC08528}" state="hidden">
      <pageMargins left="0.7" right="0.7" top="0.75" bottom="0.75" header="0.3" footer="0.3"/>
    </customSheetView>
    <customSheetView guid="{E8B8E0BD-9CB3-4C7D-9BC6-088FDFCB0B45}" state="hidden">
      <pageMargins left="0.7" right="0.7" top="0.75" bottom="0.75" header="0.3" footer="0.3"/>
    </customSheetView>
    <customSheetView guid="{E2E57CA5-082B-4C11-AB34-2A298199576B}" state="hidden">
      <pageMargins left="0.7" right="0.7" top="0.75" bottom="0.75" header="0.3" footer="0.3"/>
    </customSheetView>
    <customSheetView guid="{EEE4E2D7-4BFE-4C24-8B93-9FD441A50336}" state="hidden">
      <pageMargins left="0.7" right="0.7" top="0.75" bottom="0.75" header="0.3" footer="0.3"/>
    </customSheetView>
    <customSheetView guid="{27A45B7A-04F2-4516-B80B-5ED0825D4ED3}" state="hidden">
      <pageMargins left="0.7" right="0.7" top="0.75" bottom="0.75" header="0.3" footer="0.3"/>
    </customSheetView>
    <customSheetView guid="{1F4837C2-36FF-4422-95DC-EAAD1B4FAC2F}" state="hidden">
      <pageMargins left="0.7" right="0.7" top="0.75" bottom="0.75" header="0.3" footer="0.3"/>
    </customSheetView>
    <customSheetView guid="{FD7F7BE1-8CB1-460B-98AB-D33E15FD14E6}" state="hidden">
      <pageMargins left="0.7" right="0.7" top="0.75" bottom="0.75" header="0.3" footer="0.3"/>
    </customSheetView>
    <customSheetView guid="{8C0E2163-61BB-48DF-AFAF-5E75147ED450}" state="hidden">
      <pageMargins left="0.7" right="0.7" top="0.75" bottom="0.75" header="0.3" footer="0.3"/>
    </customSheetView>
    <customSheetView guid="{3DA0B320-DAF7-4F4A-921A-9FCFD188E8C7}" state="hidden">
      <pageMargins left="0.7" right="0.7" top="0.75" bottom="0.75" header="0.3" footer="0.3"/>
    </customSheetView>
    <customSheetView guid="{BE0CEA4D-1A4E-4C32-BF92-B8DA3D3423E5}" state="hidden">
      <pageMargins left="0.7" right="0.7" top="0.75" bottom="0.75" header="0.3" footer="0.3"/>
    </customSheetView>
    <customSheetView guid="{714760DF-5EB1-4543-9C04-C1A23AAE4384}" state="hidden">
      <pageMargins left="0.7" right="0.7" top="0.75" bottom="0.75" header="0.3" footer="0.3"/>
    </customSheetView>
    <customSheetView guid="{D4A148BB-8D25-43B9-8797-A9D3AE767B49}" state="hidden">
      <pageMargins left="0.7" right="0.7" top="0.75" bottom="0.75" header="0.3" footer="0.3"/>
    </customSheetView>
    <customSheetView guid="{9658319F-66FC-48F8-AB8A-302F6F77BA10}" state="hidden">
      <pageMargins left="0.7" right="0.7" top="0.75" bottom="0.75" header="0.3" footer="0.3"/>
    </customSheetView>
    <customSheetView guid="{EF8F60CB-82F3-477F-A7D3-94F4C70843DC}" state="hidden">
      <pageMargins left="0.7" right="0.7" top="0.75" bottom="0.75" header="0.3" footer="0.3"/>
    </customSheetView>
    <customSheetView guid="{427AF4ED-2BDF-478F-9F0A-595838FA0EC8}" state="hidden">
      <pageMargins left="0.7" right="0.7" top="0.75" bottom="0.75" header="0.3" footer="0.3"/>
    </customSheetView>
    <customSheetView guid="{D4DE57C7-E521-4428-80BD-545B19793C78}"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tabSelected="1" view="pageBreakPreview" zoomScale="145" zoomScaleNormal="80" zoomScaleSheetLayoutView="145" workbookViewId="0">
      <selection activeCell="J5" sqref="J5"/>
    </sheetView>
  </sheetViews>
  <sheetFormatPr defaultColWidth="8" defaultRowHeight="13.5"/>
  <cols>
    <col min="1" max="1" width="8.625" style="24" customWidth="1"/>
    <col min="2" max="2" width="11.125" style="24" customWidth="1"/>
    <col min="3" max="4" width="38.625" style="24" customWidth="1"/>
    <col min="5" max="5" width="11.25" style="24" customWidth="1"/>
    <col min="6" max="6" width="8.625" style="18" customWidth="1"/>
    <col min="7" max="9" width="8" style="18" customWidth="1"/>
    <col min="10" max="16384" width="8" style="9"/>
  </cols>
  <sheetData>
    <row r="1" spans="1:10" ht="30.75" customHeight="1">
      <c r="A1" s="234"/>
      <c r="B1" s="755"/>
      <c r="C1" s="756"/>
      <c r="D1" s="756"/>
      <c r="E1" s="757"/>
      <c r="F1" s="233"/>
      <c r="G1" s="6"/>
      <c r="H1" s="7"/>
      <c r="I1" s="7"/>
      <c r="J1" s="8"/>
    </row>
    <row r="2" spans="1:10" ht="68.45" customHeight="1">
      <c r="A2" s="772" t="s">
        <v>293</v>
      </c>
      <c r="B2" s="760" t="str">
        <f>Basic!B1</f>
        <v>Township Works Package-C for construction of Residential and Non-residential buildings including external infrastructural development in various substations of Meghalaya state associated with NER Power System Improvement Project (Intra State: Meghalaya).</v>
      </c>
      <c r="C2" s="761"/>
      <c r="D2" s="761"/>
      <c r="E2" s="762"/>
      <c r="F2" s="775" t="s">
        <v>642</v>
      </c>
      <c r="G2" s="6"/>
      <c r="H2" s="7"/>
      <c r="I2" s="7"/>
      <c r="J2" s="8"/>
    </row>
    <row r="3" spans="1:10" ht="23.25" customHeight="1">
      <c r="A3" s="773"/>
      <c r="B3" s="763" t="str">
        <f>Basic!B5</f>
        <v>5002001954/CONSULTANCY GIVEN/DOM/A04-CC CS -5</v>
      </c>
      <c r="C3" s="764"/>
      <c r="D3" s="764"/>
      <c r="E3" s="765"/>
      <c r="F3" s="776"/>
      <c r="G3" s="6"/>
      <c r="H3" s="7"/>
      <c r="I3" s="7"/>
      <c r="J3" s="8"/>
    </row>
    <row r="4" spans="1:10" ht="39.950000000000003" customHeight="1">
      <c r="A4" s="773"/>
      <c r="B4" s="232">
        <v>1</v>
      </c>
      <c r="C4" s="758" t="s">
        <v>407</v>
      </c>
      <c r="D4" s="758"/>
      <c r="E4" s="759"/>
      <c r="F4" s="776"/>
      <c r="G4" s="13"/>
      <c r="H4" s="13"/>
      <c r="I4" s="7"/>
      <c r="J4" s="8"/>
    </row>
    <row r="5" spans="1:10" ht="44.25" customHeight="1">
      <c r="A5" s="773"/>
      <c r="B5" s="232">
        <v>2</v>
      </c>
      <c r="C5" s="758" t="s">
        <v>442</v>
      </c>
      <c r="D5" s="758"/>
      <c r="E5" s="759"/>
      <c r="F5" s="776"/>
      <c r="G5" s="6"/>
      <c r="H5" s="7"/>
      <c r="I5" s="7"/>
      <c r="J5" s="8"/>
    </row>
    <row r="6" spans="1:10" s="18" customFormat="1" ht="30" customHeight="1">
      <c r="A6" s="773"/>
      <c r="B6" s="232">
        <v>3</v>
      </c>
      <c r="C6" s="758" t="s">
        <v>250</v>
      </c>
      <c r="D6" s="758"/>
      <c r="E6" s="759"/>
      <c r="F6" s="776"/>
      <c r="G6" s="6"/>
      <c r="H6" s="7"/>
      <c r="I6" s="7"/>
      <c r="J6" s="7"/>
    </row>
    <row r="7" spans="1:10" ht="52.5" hidden="1" customHeight="1">
      <c r="A7" s="773"/>
      <c r="B7" s="232">
        <v>4</v>
      </c>
      <c r="C7" s="758" t="s">
        <v>391</v>
      </c>
      <c r="D7" s="758"/>
      <c r="E7" s="759"/>
      <c r="F7" s="776"/>
      <c r="G7" s="6"/>
      <c r="H7" s="7"/>
      <c r="I7" s="7"/>
      <c r="J7" s="8"/>
    </row>
    <row r="8" spans="1:10" ht="9.75" customHeight="1">
      <c r="A8" s="773"/>
      <c r="B8" s="11"/>
      <c r="C8" s="10"/>
      <c r="D8" s="10"/>
      <c r="E8" s="12"/>
      <c r="F8" s="776"/>
      <c r="G8" s="6"/>
      <c r="H8" s="7"/>
      <c r="I8" s="7"/>
      <c r="J8" s="8"/>
    </row>
    <row r="9" spans="1:10" ht="23.25" customHeight="1">
      <c r="A9" s="773"/>
      <c r="B9" s="782"/>
      <c r="C9" s="783"/>
      <c r="D9" s="783"/>
      <c r="E9" s="784"/>
      <c r="F9" s="776"/>
      <c r="G9" s="6"/>
      <c r="H9" s="7"/>
      <c r="I9" s="7"/>
      <c r="J9" s="8"/>
    </row>
    <row r="10" spans="1:10" ht="10.5" customHeight="1">
      <c r="A10" s="773"/>
      <c r="B10" s="14"/>
      <c r="C10" s="15"/>
      <c r="D10" s="15"/>
      <c r="E10" s="16"/>
      <c r="F10" s="776"/>
      <c r="G10" s="6"/>
      <c r="H10" s="7"/>
      <c r="I10" s="7"/>
      <c r="J10" s="8"/>
    </row>
    <row r="11" spans="1:10" ht="24" customHeight="1">
      <c r="A11" s="773"/>
      <c r="B11" s="780" t="s">
        <v>341</v>
      </c>
      <c r="C11" s="781"/>
      <c r="D11" s="781"/>
      <c r="E11" s="17"/>
      <c r="F11" s="776"/>
    </row>
    <row r="12" spans="1:10" ht="15.95" customHeight="1">
      <c r="A12" s="774"/>
      <c r="B12" s="766" t="s">
        <v>342</v>
      </c>
      <c r="C12" s="767"/>
      <c r="D12" s="767"/>
      <c r="E12" s="19"/>
      <c r="F12" s="777"/>
      <c r="G12" s="6"/>
      <c r="H12" s="7"/>
      <c r="I12" s="7"/>
      <c r="J12" s="8"/>
    </row>
    <row r="13" spans="1:10" ht="24" customHeight="1">
      <c r="A13" s="771"/>
      <c r="B13" s="768" t="s">
        <v>343</v>
      </c>
      <c r="C13" s="769"/>
      <c r="D13" s="769"/>
      <c r="E13" s="17"/>
      <c r="F13" s="770"/>
      <c r="G13" s="20"/>
      <c r="H13" s="20"/>
      <c r="I13" s="20"/>
      <c r="J13" s="20"/>
    </row>
    <row r="14" spans="1:10" ht="15.95" customHeight="1">
      <c r="A14" s="771"/>
      <c r="B14" s="778" t="s">
        <v>344</v>
      </c>
      <c r="C14" s="779"/>
      <c r="D14" s="779"/>
      <c r="E14" s="21"/>
      <c r="F14" s="770"/>
      <c r="G14" s="20"/>
      <c r="H14" s="20"/>
      <c r="I14" s="20"/>
      <c r="J14" s="20"/>
    </row>
    <row r="15" spans="1:10" ht="15.75">
      <c r="A15" s="22"/>
      <c r="B15" s="23"/>
      <c r="C15" s="23"/>
      <c r="D15" s="23"/>
      <c r="E15" s="23"/>
      <c r="F15" s="7"/>
      <c r="G15" s="7"/>
      <c r="H15" s="7"/>
      <c r="I15" s="7"/>
      <c r="J15" s="8"/>
    </row>
    <row r="16" spans="1:10" ht="15.75">
      <c r="A16" s="22"/>
      <c r="B16" s="10"/>
      <c r="C16" s="10"/>
      <c r="D16" s="10"/>
      <c r="E16" s="10"/>
      <c r="F16" s="7"/>
      <c r="G16" s="7"/>
      <c r="H16" s="7"/>
      <c r="I16" s="7"/>
      <c r="J16" s="8"/>
    </row>
    <row r="17" spans="1:10" ht="15.75">
      <c r="A17" s="22"/>
      <c r="B17" s="22"/>
      <c r="C17" s="22"/>
      <c r="D17" s="22"/>
      <c r="E17" s="22"/>
      <c r="F17" s="7"/>
      <c r="G17" s="7"/>
      <c r="H17" s="7"/>
      <c r="I17" s="7"/>
      <c r="J17" s="8"/>
    </row>
  </sheetData>
  <sheetProtection password="CBD2" sheet="1" formatColumns="0" formatRows="0" selectLockedCells="1"/>
  <customSheetViews>
    <customSheetView guid="{FC366365-2136-48B2-A9F6-DEB708B66B93}"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1"/>
      <headerFooter alignWithMargins="0"/>
    </customSheetView>
    <customSheetView guid="{25F14B1D-FADD-4C44-AA48-5D402D65337D}"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2"/>
      <headerFooter alignWithMargins="0"/>
    </customSheetView>
    <customSheetView guid="{2D068FA3-47E3-4516-81A6-894AA90F7864}"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3"/>
      <headerFooter alignWithMargins="0"/>
    </customSheetView>
    <customSheetView guid="{97B2ED79-AE3F-4DF3-959D-96AE4A0B76A0}"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4"/>
      <headerFooter alignWithMargins="0"/>
    </customSheetView>
    <customSheetView guid="{CB39F8EE-FAD8-4C4E-B5E9-5EC27AC08528}"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5"/>
      <headerFooter alignWithMargins="0"/>
    </customSheetView>
    <customSheetView guid="{E8B8E0BD-9CB3-4C7D-9BC6-088FDFCB0B4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6"/>
      <headerFooter alignWithMargins="0"/>
    </customSheetView>
    <customSheetView guid="{E2E57CA5-082B-4C11-AB34-2A298199576B}" showGridLines="0" hiddenRows="1" topLeftCell="A2">
      <selection activeCell="B3" sqref="B3:E3"/>
      <pageMargins left="0.15748031496063" right="0.23622047244094499" top="0.78" bottom="0.61" header="0.35433070866141703" footer="0.511811023622047"/>
      <printOptions horizontalCentered="1"/>
      <pageSetup paperSize="9" scale="110" orientation="landscape" r:id="rId7"/>
      <headerFooter alignWithMargins="0"/>
    </customSheetView>
    <customSheetView guid="{EEE4E2D7-4BFE-4C24-8B93-9FD441A50336}" showGridLines="0" hiddenRows="1" topLeftCell="A4">
      <selection activeCell="C6" sqref="C6:E6"/>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091A6405-72DB-46E0-B81A-EC53A5C58396}" showGridLines="0" hiddenRows="1">
      <selection activeCell="B2" sqref="B2:E2"/>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7A45B7A-04F2-4516-B80B-5ED0825D4ED3}" showGridLines="0" fitToPage="1" hiddenRows="1">
      <selection activeCell="C6" sqref="C6:E6"/>
      <pageMargins left="0.15748031496063" right="0.23622047244094499" top="0.78" bottom="0.98425196850393704" header="0.35433070866141703" footer="0.511811023622047"/>
      <printOptions horizontalCentered="1"/>
      <pageSetup paperSize="9" scale="86" orientation="portrait" r:id="rId13"/>
      <headerFooter alignWithMargins="0"/>
    </customSheetView>
    <customSheetView guid="{1F4837C2-36FF-4422-95DC-EAAD1B4FAC2F}" showGridLines="0" hiddenRows="1">
      <selection activeCell="I2" sqref="I2"/>
      <pageMargins left="0.15748031496063" right="0.23622047244094499" top="0.78" bottom="0.61" header="0.35433070866141703" footer="0.511811023622047"/>
      <printOptions horizontalCentered="1"/>
      <pageSetup paperSize="9" scale="110" orientation="landscape" r:id="rId14"/>
      <headerFooter alignWithMargins="0"/>
    </customSheetView>
    <customSheetView guid="{FD7F7BE1-8CB1-460B-98AB-D33E15FD14E6}" showGridLines="0" hiddenRows="1" topLeftCell="A8">
      <selection activeCell="B2" sqref="B2:E2"/>
      <pageMargins left="0.15748031496063" right="0.23622047244094499" top="0.78" bottom="0.61" header="0.35433070866141703" footer="0.511811023622047"/>
      <printOptions horizontalCentered="1"/>
      <pageSetup paperSize="9" scale="110" orientation="landscape" r:id="rId15"/>
      <headerFooter alignWithMargins="0"/>
    </customSheetView>
    <customSheetView guid="{8C0E2163-61BB-48DF-AFAF-5E75147ED450}" showGridLines="0" hiddenRows="1">
      <selection activeCell="C6" sqref="C6:E6"/>
      <pageMargins left="0.15748031496063" right="0.23622047244094499" top="0.78" bottom="0.61" header="0.35433070866141703" footer="0.511811023622047"/>
      <printOptions horizontalCentered="1"/>
      <pageSetup paperSize="9" scale="110" orientation="landscape" r:id="rId16"/>
      <headerFooter alignWithMargins="0"/>
    </customSheetView>
    <customSheetView guid="{3DA0B320-DAF7-4F4A-921A-9FCFD188E8C7}" showGridLines="0" hiddenRows="1">
      <selection activeCell="C6" sqref="C6:E6"/>
      <pageMargins left="0.15748031496063" right="0.23622047244094499" top="0.78" bottom="0.61" header="0.35433070866141703" footer="0.511811023622047"/>
      <printOptions horizontalCentered="1"/>
      <pageSetup paperSize="9" scale="110" orientation="landscape" r:id="rId17"/>
      <headerFooter alignWithMargins="0"/>
    </customSheetView>
    <customSheetView guid="{BE0CEA4D-1A4E-4C32-BF92-B8DA3D3423E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18"/>
      <headerFooter alignWithMargins="0"/>
    </customSheetView>
    <customSheetView guid="{714760DF-5EB1-4543-9C04-C1A23AAE4384}"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19"/>
      <headerFooter alignWithMargins="0"/>
    </customSheetView>
    <customSheetView guid="{D4A148BB-8D25-43B9-8797-A9D3AE767B49}"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0"/>
      <headerFooter alignWithMargins="0"/>
    </customSheetView>
    <customSheetView guid="{9658319F-66FC-48F8-AB8A-302F6F77BA10}" scale="80" showGridLines="0" hiddenRows="1">
      <pageMargins left="0.15748031496063" right="0.23622047244094499" top="0.78" bottom="0.61" header="0.35433070866141703" footer="0.511811023622047"/>
      <printOptions horizontalCentered="1"/>
      <pageSetup paperSize="9" scale="110" orientation="landscape" r:id="rId21"/>
      <headerFooter alignWithMargins="0"/>
    </customSheetView>
    <customSheetView guid="{EF8F60CB-82F3-477F-A7D3-94F4C70843DC}"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22"/>
      <headerFooter alignWithMargins="0"/>
    </customSheetView>
    <customSheetView guid="{427AF4ED-2BDF-478F-9F0A-595838FA0EC8}"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23"/>
      <headerFooter alignWithMargins="0"/>
    </customSheetView>
    <customSheetView guid="{D4DE57C7-E521-4428-80BD-545B19793C78}" scale="145" showPageBreaks="1" showGridLines="0" hiddenRows="1" view="pageBreakPreview">
      <selection activeCell="J5" sqref="J5"/>
      <pageMargins left="0.15748031496063" right="0.23622047244094499" top="0.78" bottom="0.61" header="0.35433070866141703" footer="0.511811023622047"/>
      <printOptions horizontalCentered="1"/>
      <pageSetup paperSize="9" scale="110" orientation="landscape" r:id="rId24"/>
      <headerFooter alignWithMargins="0"/>
    </customSheetView>
  </customSheetViews>
  <mergeCells count="16">
    <mergeCell ref="B12:D12"/>
    <mergeCell ref="B13:D13"/>
    <mergeCell ref="F13:F14"/>
    <mergeCell ref="A13:A14"/>
    <mergeCell ref="A2:A12"/>
    <mergeCell ref="F2:F12"/>
    <mergeCell ref="B14:D14"/>
    <mergeCell ref="B11:D11"/>
    <mergeCell ref="C6:E6"/>
    <mergeCell ref="B9:E9"/>
    <mergeCell ref="C7:E7"/>
    <mergeCell ref="B1:E1"/>
    <mergeCell ref="C4:E4"/>
    <mergeCell ref="C5:E5"/>
    <mergeCell ref="B2:E2"/>
    <mergeCell ref="B3:E3"/>
  </mergeCells>
  <phoneticPr fontId="3" type="noConversion"/>
  <printOptions horizontalCentered="1"/>
  <pageMargins left="0.15748031496063" right="0.23622047244094499" top="0.78" bottom="0.61" header="0.35433070866141703" footer="0.511811023622047"/>
  <pageSetup paperSize="9" scale="110" orientation="landscape" r:id="rId25"/>
  <headerFooter alignWithMargins="0"/>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view="pageBreakPreview" zoomScaleNormal="100" zoomScaleSheetLayoutView="100" workbookViewId="0">
      <selection activeCell="C32" sqref="C32"/>
    </sheetView>
  </sheetViews>
  <sheetFormatPr defaultColWidth="9" defaultRowHeight="16.5"/>
  <cols>
    <col min="1" max="1" width="9" style="237"/>
    <col min="2" max="2" width="9" style="238"/>
    <col min="3" max="3" width="72.625" style="238" customWidth="1"/>
    <col min="4" max="4" width="66.125" style="251" customWidth="1"/>
    <col min="5" max="16384" width="9" style="236"/>
  </cols>
  <sheetData>
    <row r="1" spans="1:11" ht="45" customHeight="1">
      <c r="A1" s="789" t="str">
        <f>"General Instruction to the Bidders for filling up this workbook of Price Schedules for Package " &amp; Basic!B3</f>
        <v>General Instruction to the Bidders for filling up this workbook of Price Schedules for Package C</v>
      </c>
      <c r="B1" s="789"/>
      <c r="C1" s="789"/>
      <c r="D1" s="235"/>
      <c r="E1" s="414"/>
      <c r="F1" s="414"/>
      <c r="G1" s="414"/>
      <c r="H1" s="414"/>
      <c r="I1" s="414"/>
      <c r="J1" s="414"/>
      <c r="K1" s="414"/>
    </row>
    <row r="2" spans="1:11" ht="18" customHeight="1">
      <c r="C2" s="239"/>
      <c r="D2" s="240"/>
      <c r="E2" s="241"/>
      <c r="F2" s="241"/>
      <c r="G2" s="241"/>
      <c r="H2" s="241"/>
      <c r="I2" s="241"/>
      <c r="J2" s="241"/>
      <c r="K2" s="241"/>
    </row>
    <row r="3" spans="1:11" ht="18" customHeight="1">
      <c r="A3" s="242" t="s">
        <v>308</v>
      </c>
      <c r="B3" s="239" t="s">
        <v>294</v>
      </c>
      <c r="C3" s="239"/>
      <c r="D3" s="243"/>
      <c r="E3" s="244"/>
      <c r="F3" s="244"/>
      <c r="G3" s="244"/>
      <c r="H3" s="244"/>
      <c r="I3" s="244"/>
      <c r="J3" s="244"/>
      <c r="K3" s="244"/>
    </row>
    <row r="4" spans="1:11" ht="18" customHeight="1">
      <c r="B4" s="245" t="s">
        <v>322</v>
      </c>
      <c r="C4" s="246" t="s">
        <v>303</v>
      </c>
      <c r="D4" s="243"/>
      <c r="E4" s="244"/>
      <c r="F4" s="244"/>
      <c r="G4" s="244"/>
      <c r="H4" s="244"/>
      <c r="I4" s="244"/>
      <c r="J4" s="244"/>
      <c r="K4" s="244"/>
    </row>
    <row r="5" spans="1:11" ht="38.1" customHeight="1">
      <c r="B5" s="245" t="s">
        <v>323</v>
      </c>
      <c r="C5" s="246" t="s">
        <v>378</v>
      </c>
      <c r="D5" s="243"/>
      <c r="E5" s="244"/>
      <c r="F5" s="244"/>
      <c r="G5" s="244"/>
      <c r="H5" s="244"/>
      <c r="I5" s="244"/>
      <c r="J5" s="244"/>
      <c r="K5" s="244"/>
    </row>
    <row r="6" spans="1:11" ht="18" customHeight="1">
      <c r="B6" s="245" t="s">
        <v>366</v>
      </c>
      <c r="C6" s="246" t="s">
        <v>118</v>
      </c>
      <c r="D6" s="243"/>
      <c r="E6" s="244"/>
      <c r="F6" s="244"/>
      <c r="G6" s="244"/>
      <c r="H6" s="244"/>
      <c r="I6" s="244"/>
      <c r="J6" s="244"/>
      <c r="K6" s="244"/>
    </row>
    <row r="7" spans="1:11" ht="18" customHeight="1">
      <c r="B7" s="245" t="s">
        <v>367</v>
      </c>
      <c r="C7" s="246" t="s">
        <v>379</v>
      </c>
      <c r="D7" s="243"/>
      <c r="E7" s="244"/>
      <c r="F7" s="244"/>
      <c r="G7" s="244"/>
      <c r="H7" s="244"/>
      <c r="I7" s="244"/>
      <c r="J7" s="244"/>
      <c r="K7" s="244"/>
    </row>
    <row r="8" spans="1:11" ht="18" customHeight="1">
      <c r="B8" s="245" t="s">
        <v>380</v>
      </c>
      <c r="C8" s="246" t="s">
        <v>381</v>
      </c>
      <c r="D8" s="243"/>
      <c r="E8" s="244"/>
      <c r="F8" s="244"/>
      <c r="G8" s="244"/>
      <c r="H8" s="244"/>
      <c r="I8" s="244"/>
      <c r="J8" s="244"/>
      <c r="K8" s="244"/>
    </row>
    <row r="9" spans="1:11" ht="18" customHeight="1">
      <c r="B9" s="245" t="s">
        <v>382</v>
      </c>
      <c r="C9" s="246" t="s">
        <v>383</v>
      </c>
      <c r="D9" s="243"/>
      <c r="E9" s="244"/>
      <c r="F9" s="244"/>
      <c r="G9" s="244"/>
      <c r="H9" s="244"/>
      <c r="I9" s="244"/>
      <c r="J9" s="244"/>
      <c r="K9" s="244"/>
    </row>
    <row r="10" spans="1:11" ht="18" customHeight="1">
      <c r="B10" s="245"/>
      <c r="C10" s="246"/>
      <c r="D10" s="243"/>
      <c r="E10" s="244"/>
      <c r="F10" s="244"/>
      <c r="G10" s="244"/>
      <c r="H10" s="244"/>
      <c r="I10" s="244"/>
      <c r="J10" s="244"/>
      <c r="K10" s="244"/>
    </row>
    <row r="11" spans="1:11" ht="18" customHeight="1">
      <c r="A11" s="242" t="s">
        <v>309</v>
      </c>
      <c r="B11" s="239" t="s">
        <v>295</v>
      </c>
      <c r="C11" s="239"/>
      <c r="D11" s="243"/>
      <c r="E11" s="244"/>
      <c r="F11" s="244"/>
      <c r="G11" s="244"/>
      <c r="H11" s="244"/>
      <c r="I11" s="244"/>
      <c r="J11" s="244"/>
      <c r="K11" s="244"/>
    </row>
    <row r="12" spans="1:11" ht="18" customHeight="1">
      <c r="B12" s="788" t="s">
        <v>296</v>
      </c>
      <c r="C12" s="788"/>
      <c r="D12" s="248"/>
      <c r="E12" s="244"/>
      <c r="F12" s="244"/>
      <c r="G12" s="244"/>
      <c r="H12" s="244"/>
      <c r="I12" s="244"/>
      <c r="J12" s="244"/>
      <c r="K12" s="244"/>
    </row>
    <row r="13" spans="1:11" ht="18" customHeight="1">
      <c r="B13" s="249"/>
      <c r="C13" s="246" t="s">
        <v>297</v>
      </c>
      <c r="D13" s="243"/>
      <c r="E13" s="244"/>
      <c r="F13" s="244"/>
      <c r="G13" s="244"/>
      <c r="H13" s="244"/>
      <c r="I13" s="244"/>
      <c r="J13" s="244"/>
      <c r="K13" s="244"/>
    </row>
    <row r="14" spans="1:11" ht="18" customHeight="1">
      <c r="B14" s="788" t="s">
        <v>298</v>
      </c>
      <c r="C14" s="788"/>
      <c r="D14" s="248"/>
      <c r="E14" s="244"/>
      <c r="F14" s="244"/>
      <c r="G14" s="244"/>
      <c r="H14" s="244"/>
      <c r="I14" s="244"/>
      <c r="J14" s="244"/>
      <c r="K14" s="244"/>
    </row>
    <row r="15" spans="1:11" ht="38.1" customHeight="1">
      <c r="B15" s="250" t="s">
        <v>304</v>
      </c>
      <c r="C15" s="246" t="s">
        <v>119</v>
      </c>
      <c r="D15" s="243"/>
      <c r="E15" s="244"/>
      <c r="F15" s="244"/>
      <c r="G15" s="244"/>
      <c r="H15" s="244"/>
      <c r="I15" s="244"/>
      <c r="J15" s="244"/>
      <c r="K15" s="244"/>
    </row>
    <row r="16" spans="1:11" ht="33.6" customHeight="1">
      <c r="B16" s="250" t="s">
        <v>304</v>
      </c>
      <c r="C16" s="246" t="s">
        <v>387</v>
      </c>
      <c r="D16" s="243"/>
      <c r="E16" s="244"/>
      <c r="F16" s="244"/>
      <c r="G16" s="244"/>
      <c r="H16" s="244"/>
      <c r="I16" s="244"/>
      <c r="J16" s="244"/>
      <c r="K16" s="244"/>
    </row>
    <row r="17" spans="2:11" ht="42" customHeight="1">
      <c r="B17" s="250" t="s">
        <v>304</v>
      </c>
      <c r="C17" s="246" t="s">
        <v>388</v>
      </c>
      <c r="D17" s="243"/>
      <c r="E17" s="244"/>
      <c r="F17" s="244"/>
      <c r="G17" s="244"/>
      <c r="H17" s="244"/>
      <c r="I17" s="244"/>
      <c r="J17" s="244"/>
      <c r="K17" s="244"/>
    </row>
    <row r="18" spans="2:11" ht="18" customHeight="1">
      <c r="B18" s="250" t="s">
        <v>304</v>
      </c>
      <c r="C18" s="246" t="s">
        <v>299</v>
      </c>
      <c r="D18" s="243"/>
      <c r="E18" s="244"/>
      <c r="F18" s="244"/>
      <c r="G18" s="244"/>
      <c r="H18" s="244"/>
      <c r="I18" s="244"/>
      <c r="J18" s="244"/>
      <c r="K18" s="244"/>
    </row>
    <row r="19" spans="2:11" ht="18" customHeight="1">
      <c r="B19" s="250" t="s">
        <v>304</v>
      </c>
      <c r="C19" s="246" t="s">
        <v>396</v>
      </c>
      <c r="D19" s="243"/>
      <c r="E19" s="244"/>
      <c r="F19" s="244"/>
      <c r="G19" s="244"/>
      <c r="H19" s="244"/>
      <c r="I19" s="244"/>
      <c r="J19" s="244"/>
      <c r="K19" s="244"/>
    </row>
    <row r="20" spans="2:11" ht="18" customHeight="1">
      <c r="B20" s="250" t="s">
        <v>304</v>
      </c>
      <c r="C20" s="246" t="s">
        <v>300</v>
      </c>
      <c r="D20" s="243"/>
      <c r="E20" s="244"/>
      <c r="F20" s="244"/>
      <c r="G20" s="244"/>
      <c r="H20" s="244"/>
      <c r="I20" s="244"/>
      <c r="J20" s="244"/>
      <c r="K20" s="244"/>
    </row>
    <row r="21" spans="2:11" ht="18" customHeight="1">
      <c r="B21" s="788" t="s">
        <v>409</v>
      </c>
      <c r="C21" s="788"/>
      <c r="D21" s="248"/>
    </row>
    <row r="22" spans="2:11" ht="54" customHeight="1">
      <c r="B22" s="250" t="s">
        <v>304</v>
      </c>
      <c r="C22" s="246" t="s">
        <v>301</v>
      </c>
      <c r="D22" s="243"/>
      <c r="E22" s="244"/>
      <c r="F22" s="244"/>
      <c r="G22" s="244"/>
      <c r="H22" s="244"/>
      <c r="I22" s="244"/>
      <c r="J22" s="244"/>
      <c r="K22" s="244"/>
    </row>
    <row r="23" spans="2:11" ht="28.5" customHeight="1">
      <c r="B23" s="250" t="s">
        <v>304</v>
      </c>
      <c r="C23" s="246" t="s">
        <v>302</v>
      </c>
      <c r="D23" s="243"/>
    </row>
    <row r="24" spans="2:11" ht="18" customHeight="1">
      <c r="B24" s="788" t="s">
        <v>443</v>
      </c>
      <c r="C24" s="788"/>
      <c r="D24" s="243"/>
    </row>
    <row r="25" spans="2:11" ht="24" customHeight="1">
      <c r="B25" s="250" t="s">
        <v>304</v>
      </c>
      <c r="C25" s="246" t="s">
        <v>445</v>
      </c>
      <c r="D25" s="243"/>
    </row>
    <row r="26" spans="2:11" ht="18" customHeight="1">
      <c r="B26" s="250" t="s">
        <v>304</v>
      </c>
      <c r="C26" s="246" t="s">
        <v>305</v>
      </c>
      <c r="D26" s="243"/>
    </row>
    <row r="27" spans="2:11" ht="18" customHeight="1">
      <c r="B27" s="250"/>
      <c r="C27" s="246"/>
      <c r="D27" s="243"/>
    </row>
    <row r="28" spans="2:11" ht="18" customHeight="1">
      <c r="B28" s="788" t="s">
        <v>444</v>
      </c>
      <c r="C28" s="788"/>
    </row>
    <row r="29" spans="2:11" ht="38.1" customHeight="1">
      <c r="B29" s="250" t="s">
        <v>304</v>
      </c>
      <c r="C29" s="246" t="s">
        <v>410</v>
      </c>
    </row>
    <row r="30" spans="2:11" ht="38.1" customHeight="1">
      <c r="B30" s="250" t="s">
        <v>304</v>
      </c>
      <c r="C30" s="246" t="s">
        <v>305</v>
      </c>
    </row>
    <row r="31" spans="2:11" ht="18" customHeight="1">
      <c r="B31" s="788" t="s">
        <v>415</v>
      </c>
      <c r="C31" s="788"/>
    </row>
    <row r="32" spans="2:11" ht="18" customHeight="1">
      <c r="B32" s="250" t="s">
        <v>304</v>
      </c>
      <c r="C32" s="246" t="s">
        <v>120</v>
      </c>
      <c r="D32" s="243"/>
      <c r="E32" s="244"/>
      <c r="F32" s="244"/>
      <c r="G32" s="244"/>
      <c r="H32" s="244"/>
      <c r="I32" s="244"/>
      <c r="J32" s="244"/>
      <c r="K32" s="244"/>
    </row>
    <row r="33" spans="1:11" ht="18" customHeight="1">
      <c r="B33" s="250" t="s">
        <v>304</v>
      </c>
      <c r="C33" s="246" t="s">
        <v>446</v>
      </c>
      <c r="D33" s="243"/>
      <c r="E33" s="244"/>
      <c r="F33" s="244"/>
      <c r="G33" s="244"/>
      <c r="H33" s="244"/>
      <c r="I33" s="244"/>
      <c r="J33" s="244"/>
      <c r="K33" s="244"/>
    </row>
    <row r="34" spans="1:11" ht="36" customHeight="1">
      <c r="B34" s="250" t="s">
        <v>304</v>
      </c>
      <c r="C34" s="246" t="s">
        <v>121</v>
      </c>
      <c r="D34" s="243"/>
      <c r="E34" s="244"/>
      <c r="F34" s="244"/>
      <c r="G34" s="244"/>
      <c r="H34" s="244"/>
      <c r="I34" s="244"/>
      <c r="J34" s="244"/>
      <c r="K34" s="244"/>
    </row>
    <row r="35" spans="1:11" ht="18" customHeight="1">
      <c r="B35" s="250" t="s">
        <v>304</v>
      </c>
      <c r="C35" s="246" t="s">
        <v>306</v>
      </c>
      <c r="D35" s="243"/>
      <c r="E35" s="244"/>
      <c r="F35" s="244"/>
      <c r="G35" s="244"/>
      <c r="H35" s="244"/>
      <c r="I35" s="244"/>
      <c r="J35" s="244"/>
      <c r="K35" s="244"/>
    </row>
    <row r="36" spans="1:11" ht="18" hidden="1" customHeight="1">
      <c r="A36" s="238"/>
      <c r="C36" s="253"/>
    </row>
    <row r="37" spans="1:11" ht="18" hidden="1" customHeight="1">
      <c r="A37" s="785"/>
      <c r="B37" s="785"/>
      <c r="C37" s="785"/>
      <c r="D37" s="247"/>
    </row>
    <row r="38" spans="1:11" ht="18" customHeight="1">
      <c r="A38" s="786" t="s">
        <v>122</v>
      </c>
      <c r="B38" s="786"/>
      <c r="C38" s="786"/>
      <c r="D38" s="247"/>
    </row>
    <row r="39" spans="1:11" ht="36" customHeight="1">
      <c r="A39" s="787" t="s">
        <v>307</v>
      </c>
      <c r="B39" s="787"/>
      <c r="C39" s="787"/>
    </row>
    <row r="40" spans="1:11" ht="18" customHeight="1">
      <c r="B40" s="254"/>
      <c r="C40" s="254"/>
    </row>
    <row r="41" spans="1:11" ht="18" customHeight="1">
      <c r="C41" s="252"/>
    </row>
    <row r="42" spans="1:11" ht="18" customHeight="1">
      <c r="C42" s="253"/>
    </row>
    <row r="43" spans="1:11" ht="18" customHeight="1">
      <c r="C43" s="252"/>
    </row>
    <row r="44" spans="1:11" ht="18" customHeight="1">
      <c r="B44" s="253"/>
      <c r="C44" s="253"/>
    </row>
    <row r="45" spans="1:11" ht="18" customHeight="1">
      <c r="B45" s="253"/>
      <c r="C45" s="253"/>
    </row>
    <row r="46" spans="1:11" ht="18" customHeight="1">
      <c r="B46" s="253"/>
      <c r="C46" s="253"/>
    </row>
    <row r="47" spans="1:11" ht="18" customHeight="1">
      <c r="B47" s="253"/>
      <c r="C47" s="253"/>
    </row>
    <row r="48" spans="1:11" ht="18" customHeight="1">
      <c r="B48" s="253"/>
      <c r="C48" s="253"/>
    </row>
    <row r="49" spans="2:3" ht="18" customHeight="1">
      <c r="B49" s="253"/>
      <c r="C49" s="253"/>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BD2" sheet="1" formatColumns="0" formatRows="0" selectLockedCells="1"/>
  <customSheetViews>
    <customSheetView guid="{FC366365-2136-48B2-A9F6-DEB708B66B93}" showPageBreaks="1" showGridLines="0" printArea="1" hiddenRows="1" view="pageBreakPreview" topLeftCell="A10">
      <selection activeCell="D29" sqref="D29"/>
      <pageMargins left="0.75" right="0.75" top="0.55000000000000004" bottom="0.47" header="0.32" footer="0.25"/>
      <pageSetup paperSize="9" scale="90" fitToHeight="0" orientation="portrait" r:id="rId1"/>
      <headerFooter alignWithMargins="0">
        <oddFooter>&amp;RPage &amp;P of &amp;N</oddFooter>
      </headerFooter>
    </customSheetView>
    <customSheetView guid="{25F14B1D-FADD-4C44-AA48-5D402D65337D}" showPageBreaks="1" showGridLines="0" printArea="1" hiddenRows="1" view="pageBreakPreview">
      <selection activeCell="D29" sqref="D29"/>
      <pageMargins left="0.75" right="0.75" top="0.55000000000000004" bottom="0.47" header="0.32" footer="0.25"/>
      <pageSetup paperSize="9" scale="90" fitToHeight="0" orientation="portrait" r:id="rId2"/>
      <headerFooter alignWithMargins="0">
        <oddFooter>&amp;RPage &amp;P of &amp;N</oddFooter>
      </headerFooter>
    </customSheetView>
    <customSheetView guid="{2D068FA3-47E3-4516-81A6-894AA90F7864}" showPageBreaks="1" showGridLines="0" printArea="1" hiddenRows="1" view="pageBreakPreview" topLeftCell="A25">
      <selection activeCell="D29" sqref="D29"/>
      <pageMargins left="0.75" right="0.75" top="0.55000000000000004" bottom="0.47" header="0.32" footer="0.25"/>
      <pageSetup paperSize="9" scale="90" fitToHeight="0" orientation="portrait" r:id="rId3"/>
      <headerFooter alignWithMargins="0">
        <oddFooter>&amp;RPage &amp;P of &amp;N</oddFooter>
      </headerFooter>
    </customSheetView>
    <customSheetView guid="{97B2ED79-AE3F-4DF3-959D-96AE4A0B76A0}" scale="60" showPageBreaks="1" showGridLines="0" printArea="1" hiddenRows="1" view="pageBreakPreview" topLeftCell="A10">
      <selection activeCell="D29" sqref="D29"/>
      <pageMargins left="0.75" right="0.75" top="0.55000000000000004" bottom="0.47" header="0.32" footer="0.25"/>
      <pageSetup paperSize="9" scale="90" fitToHeight="0" orientation="portrait" r:id="rId4"/>
      <headerFooter alignWithMargins="0">
        <oddFooter>&amp;RPage &amp;P of &amp;N</oddFooter>
      </headerFooter>
    </customSheetView>
    <customSheetView guid="{CB39F8EE-FAD8-4C4E-B5E9-5EC27AC08528}" showGridLines="0" hiddenRows="1">
      <selection activeCell="C19" sqref="C19"/>
      <pageMargins left="0.75" right="0.75" top="0.55000000000000004" bottom="0.47" header="0.32" footer="0.25"/>
      <pageSetup paperSize="9" scale="90" fitToHeight="0" orientation="portrait" r:id="rId5"/>
      <headerFooter alignWithMargins="0">
        <oddFooter>&amp;RPage &amp;P of &amp;N</oddFooter>
      </headerFooter>
    </customSheetView>
    <customSheetView guid="{E8B8E0BD-9CB3-4C7D-9BC6-088FDFCB0B45}" showGridLines="0" hiddenRows="1">
      <selection activeCell="C19" sqref="C19"/>
      <pageMargins left="0.75" right="0.75" top="0.55000000000000004" bottom="0.47" header="0.32" footer="0.25"/>
      <pageSetup paperSize="9" scale="90" fitToHeight="0" orientation="portrait" r:id="rId6"/>
      <headerFooter alignWithMargins="0">
        <oddFooter>&amp;RPage &amp;P of &amp;N</oddFooter>
      </headerFooter>
    </customSheetView>
    <customSheetView guid="{E2E57CA5-082B-4C11-AB34-2A298199576B}" showGridLines="0" fitToPage="1">
      <selection activeCell="C23" sqref="C23"/>
      <pageMargins left="0.75" right="0.75" top="0.55000000000000004" bottom="0.47" header="0.32" footer="0.25"/>
      <pageSetup paperSize="9" scale="96" fitToHeight="0" orientation="portrait" r:id="rId7"/>
      <headerFooter alignWithMargins="0">
        <oddFooter>&amp;RPage &amp;P of &amp;N</oddFooter>
      </headerFooter>
    </customSheetView>
    <customSheetView guid="{EEE4E2D7-4BFE-4C24-8B93-9FD441A50336}" showGridLines="0" fitToPage="1" topLeftCell="A55">
      <selection activeCell="B12" sqref="B12:C12"/>
      <pageMargins left="0.75" right="0.75" top="0.55000000000000004" bottom="0.47" header="0.32" footer="0.25"/>
      <pageSetup paperSize="9" scale="97" fitToHeight="0" orientation="portrait" r:id="rId8"/>
      <headerFooter alignWithMargins="0">
        <oddFooter>&amp;RPage &amp;P of &amp;N</oddFooter>
      </headerFooter>
    </customSheetView>
    <customSheetView guid="{091A6405-72DB-46E0-B81A-EC53A5C58396}" showGridLines="0">
      <selection activeCell="B12" sqref="B12:C12"/>
      <pageMargins left="0.75" right="0.75" top="0.55000000000000004" bottom="0.47" header="0.32" footer="0.25"/>
      <pageSetup orientation="portrait" r:id="rId9"/>
      <headerFooter alignWithMargins="0">
        <oddFooter>&amp;RPage &amp;P of &amp;N</oddFooter>
      </headerFooter>
    </customSheetView>
    <customSheetView guid="{27A45B7A-04F2-4516-B80B-5ED0825D4ED3}" showGridLines="0" fitToPage="1" topLeftCell="A19">
      <selection activeCell="B12" sqref="B12:C12"/>
      <pageMargins left="0.75" right="0.75" top="0.55000000000000004" bottom="0.47" header="0.32" footer="0.25"/>
      <pageSetup paperSize="9" scale="97" fitToHeight="0" orientation="portrait" r:id="rId10"/>
      <headerFooter alignWithMargins="0">
        <oddFooter>&amp;RPage &amp;P of &amp;N</oddFooter>
      </headerFooter>
    </customSheetView>
    <customSheetView guid="{1F4837C2-36FF-4422-95DC-EAAD1B4FAC2F}" showGridLines="0" hiddenRows="1">
      <selection activeCell="D28" sqref="D28"/>
      <pageMargins left="0.75" right="0.75" top="0.55000000000000004" bottom="0.47" header="0.32" footer="0.25"/>
      <pageSetup paperSize="9" scale="90" fitToHeight="0" orientation="portrait" r:id="rId11"/>
      <headerFooter alignWithMargins="0">
        <oddFooter>&amp;RPage &amp;P of &amp;N</oddFooter>
      </headerFooter>
    </customSheetView>
    <customSheetView guid="{FD7F7BE1-8CB1-460B-98AB-D33E15FD14E6}" showGridLines="0" hiddenRows="1" topLeftCell="A25">
      <selection activeCell="D28" sqref="D28"/>
      <pageMargins left="0.75" right="0.75" top="0.55000000000000004" bottom="0.47" header="0.32" footer="0.25"/>
      <pageSetup paperSize="9" scale="90" fitToHeight="0" orientation="portrait" r:id="rId12"/>
      <headerFooter alignWithMargins="0">
        <oddFooter>&amp;RPage &amp;P of &amp;N</oddFooter>
      </headerFooter>
    </customSheetView>
    <customSheetView guid="{8C0E2163-61BB-48DF-AFAF-5E75147ED450}" showGridLines="0" hiddenRows="1" topLeftCell="A13">
      <selection activeCell="C19" sqref="C19"/>
      <pageMargins left="0.75" right="0.75" top="0.55000000000000004" bottom="0.47" header="0.32" footer="0.25"/>
      <pageSetup paperSize="9" scale="90" fitToHeight="0" orientation="portrait" r:id="rId13"/>
      <headerFooter alignWithMargins="0">
        <oddFooter>&amp;RPage &amp;P of &amp;N</oddFooter>
      </headerFooter>
    </customSheetView>
    <customSheetView guid="{3DA0B320-DAF7-4F4A-921A-9FCFD188E8C7}" showGridLines="0" hiddenRows="1" topLeftCell="A13">
      <selection activeCell="C19" sqref="C19"/>
      <pageMargins left="0.75" right="0.75" top="0.55000000000000004" bottom="0.47" header="0.32" footer="0.25"/>
      <pageSetup paperSize="9" scale="90" fitToHeight="0" orientation="portrait" r:id="rId14"/>
      <headerFooter alignWithMargins="0">
        <oddFooter>&amp;RPage &amp;P of &amp;N</oddFooter>
      </headerFooter>
    </customSheetView>
    <customSheetView guid="{BE0CEA4D-1A4E-4C32-BF92-B8DA3D3423E5}" showGridLines="0" hiddenRows="1" topLeftCell="A28">
      <selection activeCell="C19" sqref="C19"/>
      <pageMargins left="0.75" right="0.75" top="0.55000000000000004" bottom="0.47" header="0.32" footer="0.25"/>
      <pageSetup paperSize="9" scale="90" fitToHeight="0" orientation="portrait" r:id="rId15"/>
      <headerFooter alignWithMargins="0">
        <oddFooter>&amp;RPage &amp;P of &amp;N</oddFooter>
      </headerFooter>
    </customSheetView>
    <customSheetView guid="{714760DF-5EB1-4543-9C04-C1A23AAE4384}" showGridLines="0" hiddenRows="1">
      <selection activeCell="C19" sqref="C19"/>
      <pageMargins left="0.75" right="0.75" top="0.55000000000000004" bottom="0.47" header="0.32" footer="0.25"/>
      <pageSetup paperSize="9" scale="90" fitToHeight="0" orientation="portrait" r:id="rId16"/>
      <headerFooter alignWithMargins="0">
        <oddFooter>&amp;RPage &amp;P of &amp;N</oddFooter>
      </headerFooter>
    </customSheetView>
    <customSheetView guid="{D4A148BB-8D25-43B9-8797-A9D3AE767B49}" showGridLines="0" hiddenRows="1">
      <selection activeCell="C19" sqref="C19"/>
      <pageMargins left="0.75" right="0.75" top="0.55000000000000004" bottom="0.47" header="0.32" footer="0.25"/>
      <pageSetup paperSize="9" scale="90" fitToHeight="0" orientation="portrait" r:id="rId17"/>
      <headerFooter alignWithMargins="0">
        <oddFooter>&amp;RPage &amp;P of &amp;N</oddFooter>
      </headerFooter>
    </customSheetView>
    <customSheetView guid="{9658319F-66FC-48F8-AB8A-302F6F77BA10}" scale="60" showPageBreaks="1" showGridLines="0" printArea="1" hiddenRows="1" view="pageBreakPreview" topLeftCell="A22">
      <selection activeCell="D29" sqref="D29"/>
      <pageMargins left="0.75" right="0.75" top="0.55000000000000004" bottom="0.47" header="0.32" footer="0.25"/>
      <pageSetup paperSize="9" scale="90" fitToHeight="0" orientation="portrait" r:id="rId18"/>
      <headerFooter alignWithMargins="0">
        <oddFooter>&amp;RPage &amp;P of &amp;N</oddFooter>
      </headerFooter>
    </customSheetView>
    <customSheetView guid="{EF8F60CB-82F3-477F-A7D3-94F4C70843DC}" showPageBreaks="1" showGridLines="0" printArea="1" hiddenRows="1" view="pageBreakPreview" topLeftCell="A25">
      <selection activeCell="D29" sqref="D29"/>
      <pageMargins left="0.75" right="0.75" top="0.55000000000000004" bottom="0.47" header="0.32" footer="0.25"/>
      <pageSetup paperSize="9" scale="90" fitToHeight="0" orientation="portrait" r:id="rId19"/>
      <headerFooter alignWithMargins="0">
        <oddFooter>&amp;RPage &amp;P of &amp;N</oddFooter>
      </headerFooter>
    </customSheetView>
    <customSheetView guid="{427AF4ED-2BDF-478F-9F0A-595838FA0EC8}" showPageBreaks="1" showGridLines="0" printArea="1" hiddenRows="1" view="pageBreakPreview" topLeftCell="A10">
      <selection activeCell="D29" sqref="D29"/>
      <pageMargins left="0.75" right="0.75" top="0.55000000000000004" bottom="0.47" header="0.32" footer="0.25"/>
      <pageSetup paperSize="9" scale="90" fitToHeight="0" orientation="portrait" r:id="rId20"/>
      <headerFooter alignWithMargins="0">
        <oddFooter>&amp;RPage &amp;P of &amp;N</oddFooter>
      </headerFooter>
    </customSheetView>
    <customSheetView guid="{D4DE57C7-E521-4428-80BD-545B19793C78}" showPageBreaks="1" showGridLines="0" printArea="1" hiddenRows="1" view="pageBreakPreview">
      <selection activeCell="C32" sqref="C32"/>
      <pageMargins left="0.75" right="0.75" top="0.55000000000000004" bottom="0.47" header="0.32" footer="0.25"/>
      <pageSetup paperSize="9" scale="90" fitToHeight="0" orientation="portrait" r:id="rId21"/>
      <headerFooter alignWithMargins="0">
        <oddFooter>&amp;RPage &amp;P of &amp;N</oddFooter>
      </headerFooter>
    </customSheetView>
  </customSheetViews>
  <mergeCells count="10">
    <mergeCell ref="A37:C37"/>
    <mergeCell ref="A38:C38"/>
    <mergeCell ref="A39:C39"/>
    <mergeCell ref="B28:C28"/>
    <mergeCell ref="A1:C1"/>
    <mergeCell ref="B12:C12"/>
    <mergeCell ref="B14:C14"/>
    <mergeCell ref="B21:C21"/>
    <mergeCell ref="B31:C31"/>
    <mergeCell ref="B24:C24"/>
  </mergeCells>
  <pageMargins left="0.75" right="0.75" top="0.55000000000000004" bottom="0.47" header="0.32" footer="0.25"/>
  <pageSetup paperSize="9" scale="90" fitToHeight="0" orientation="portrait" r:id="rId22"/>
  <headerFooter alignWithMargins="0">
    <oddFooter>&amp;RPage &amp;P of &amp;N</oddFooter>
  </headerFooter>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AC29"/>
  <sheetViews>
    <sheetView showGridLines="0" view="pageBreakPreview" zoomScale="160" zoomScaleNormal="100" zoomScaleSheetLayoutView="160" workbookViewId="0">
      <selection activeCell="D6" sqref="D6:G6"/>
    </sheetView>
  </sheetViews>
  <sheetFormatPr defaultColWidth="8" defaultRowHeight="16.5"/>
  <cols>
    <col min="1" max="1" width="8" style="135" customWidth="1"/>
    <col min="2" max="2" width="28.875" style="137" customWidth="1"/>
    <col min="3" max="3" width="10.25" style="137" customWidth="1"/>
    <col min="4" max="5" width="5.625" style="137" customWidth="1"/>
    <col min="6" max="6" width="5.625" style="146" customWidth="1"/>
    <col min="7" max="7" width="34.125" style="146" customWidth="1"/>
    <col min="8" max="11" width="10.375" style="146" customWidth="1"/>
    <col min="12" max="12" width="10.375" style="146" hidden="1" customWidth="1"/>
    <col min="13" max="25" width="10.375" style="146" customWidth="1"/>
    <col min="26" max="26" width="8" style="135" customWidth="1"/>
    <col min="27" max="27" width="13.375" style="135" customWidth="1"/>
    <col min="28" max="16384" width="8" style="135"/>
  </cols>
  <sheetData>
    <row r="1" spans="1:29" s="140" customFormat="1" ht="79.150000000000006" customHeight="1">
      <c r="B1" s="793" t="str">
        <f>Cover!$B$2</f>
        <v>Township Works Package-C for construction of Residential and Non-residential buildings including external infrastructural development in various substations of Meghalaya state associated with NER Power System Improvement Project (Intra State: Meghalaya).</v>
      </c>
      <c r="C1" s="793"/>
      <c r="D1" s="793"/>
      <c r="E1" s="793"/>
      <c r="F1" s="793"/>
      <c r="G1" s="793"/>
      <c r="H1" s="136"/>
      <c r="I1" s="136"/>
      <c r="J1" s="136"/>
      <c r="K1" s="136"/>
      <c r="L1" s="136"/>
      <c r="M1" s="136"/>
      <c r="N1" s="136"/>
      <c r="O1" s="136"/>
      <c r="P1" s="136"/>
      <c r="Q1" s="136"/>
      <c r="R1" s="136"/>
      <c r="S1" s="136"/>
      <c r="T1" s="136"/>
      <c r="U1" s="136"/>
      <c r="V1" s="136"/>
      <c r="W1" s="136"/>
      <c r="X1" s="136"/>
      <c r="Y1" s="136"/>
      <c r="AA1" s="162"/>
      <c r="AB1" s="162"/>
      <c r="AC1" s="162"/>
    </row>
    <row r="2" spans="1:29" ht="20.100000000000001" customHeight="1">
      <c r="B2" s="794" t="str">
        <f>Cover!B3</f>
        <v>5002001954/CONSULTANCY GIVEN/DOM/A04-CC CS -5</v>
      </c>
      <c r="C2" s="794"/>
      <c r="D2" s="794"/>
      <c r="E2" s="794"/>
      <c r="F2" s="794"/>
      <c r="G2" s="794"/>
      <c r="H2" s="137"/>
      <c r="I2" s="137"/>
      <c r="J2" s="137"/>
      <c r="K2" s="137"/>
      <c r="L2" s="137"/>
      <c r="M2" s="137"/>
      <c r="N2" s="137"/>
      <c r="O2" s="137"/>
      <c r="P2" s="137"/>
      <c r="Q2" s="137"/>
      <c r="R2" s="137"/>
      <c r="S2" s="137"/>
      <c r="T2" s="137"/>
      <c r="U2" s="137"/>
      <c r="V2" s="137"/>
      <c r="W2" s="137"/>
      <c r="X2" s="137"/>
      <c r="Y2" s="137"/>
      <c r="AA2" s="271" t="s">
        <v>243</v>
      </c>
      <c r="AB2" s="272">
        <v>1</v>
      </c>
      <c r="AC2" s="163"/>
    </row>
    <row r="3" spans="1:29" ht="12" customHeight="1">
      <c r="B3" s="138"/>
      <c r="C3" s="138"/>
      <c r="D3" s="138"/>
      <c r="E3" s="138"/>
      <c r="F3" s="137"/>
      <c r="G3" s="137"/>
      <c r="H3" s="137"/>
      <c r="I3" s="137"/>
      <c r="J3" s="137"/>
      <c r="K3" s="137"/>
      <c r="L3" s="137"/>
      <c r="M3" s="137"/>
      <c r="N3" s="137"/>
      <c r="O3" s="137"/>
      <c r="P3" s="137"/>
      <c r="Q3" s="137"/>
      <c r="R3" s="137"/>
      <c r="S3" s="137"/>
      <c r="T3" s="137"/>
      <c r="U3" s="137"/>
      <c r="V3" s="137"/>
      <c r="W3" s="137"/>
      <c r="X3" s="137"/>
      <c r="Y3" s="137"/>
      <c r="AA3" s="271"/>
      <c r="AB3" s="272" t="s">
        <v>384</v>
      </c>
      <c r="AC3" s="163"/>
    </row>
    <row r="4" spans="1:29" ht="20.100000000000001" customHeight="1">
      <c r="B4" s="795" t="s">
        <v>244</v>
      </c>
      <c r="C4" s="795"/>
      <c r="D4" s="795"/>
      <c r="E4" s="795"/>
      <c r="F4" s="795"/>
      <c r="G4" s="795"/>
      <c r="H4" s="137"/>
      <c r="I4" s="137"/>
      <c r="J4" s="137"/>
      <c r="K4" s="137"/>
      <c r="L4" s="137"/>
      <c r="M4" s="137"/>
      <c r="N4" s="137"/>
      <c r="O4" s="137"/>
      <c r="P4" s="137"/>
      <c r="Q4" s="137"/>
      <c r="R4" s="137"/>
      <c r="S4" s="137"/>
      <c r="T4" s="137"/>
      <c r="U4" s="137"/>
      <c r="V4" s="137"/>
      <c r="W4" s="137"/>
      <c r="X4" s="137"/>
      <c r="Y4" s="137"/>
      <c r="AA4" s="271"/>
      <c r="AB4" s="272"/>
      <c r="AC4" s="163"/>
    </row>
    <row r="5" spans="1:29" ht="12" customHeight="1">
      <c r="B5" s="139"/>
      <c r="C5" s="139"/>
      <c r="F5" s="137"/>
      <c r="G5" s="137"/>
      <c r="H5" s="137"/>
      <c r="I5" s="137"/>
      <c r="J5" s="137"/>
      <c r="K5" s="137"/>
      <c r="L5" s="137"/>
      <c r="M5" s="137"/>
      <c r="N5" s="137"/>
      <c r="O5" s="137"/>
      <c r="P5" s="137"/>
      <c r="Q5" s="137"/>
      <c r="R5" s="137"/>
      <c r="S5" s="137"/>
      <c r="T5" s="137"/>
      <c r="U5" s="137"/>
      <c r="V5" s="137"/>
      <c r="W5" s="137"/>
      <c r="X5" s="137"/>
      <c r="Y5" s="137"/>
      <c r="AA5" s="163"/>
      <c r="AB5" s="163"/>
      <c r="AC5" s="163"/>
    </row>
    <row r="6" spans="1:29" s="140" customFormat="1" ht="43.5" customHeight="1">
      <c r="B6" s="141" t="s">
        <v>245</v>
      </c>
      <c r="C6" s="142"/>
      <c r="D6" s="796" t="s">
        <v>243</v>
      </c>
      <c r="E6" s="796"/>
      <c r="F6" s="796"/>
      <c r="G6" s="796"/>
      <c r="H6" s="143"/>
      <c r="I6" s="143"/>
      <c r="J6" s="143"/>
      <c r="K6" s="143"/>
      <c r="L6" s="143"/>
      <c r="M6" s="143"/>
      <c r="N6" s="143"/>
      <c r="O6" s="143"/>
      <c r="P6" s="143"/>
      <c r="Q6" s="143"/>
      <c r="R6" s="143"/>
      <c r="S6" s="143"/>
      <c r="U6" s="143"/>
      <c r="V6" s="143"/>
      <c r="W6" s="143"/>
      <c r="X6" s="143"/>
      <c r="Y6" s="143"/>
      <c r="AA6" s="164">
        <f>IF(D6= "Sole Bidder", 0, D7)</f>
        <v>0</v>
      </c>
      <c r="AB6" s="162"/>
      <c r="AC6" s="162"/>
    </row>
    <row r="7" spans="1:29" ht="50.1" customHeight="1">
      <c r="A7" s="144"/>
      <c r="B7" s="141" t="str">
        <f>IF(D6= "JV (Joint Venture)", "Total Nos. of  Partners in the JV [excluding the Lead Partner]", "")</f>
        <v/>
      </c>
      <c r="C7" s="145"/>
      <c r="D7" s="797" t="s">
        <v>384</v>
      </c>
      <c r="E7" s="798"/>
      <c r="F7" s="798"/>
      <c r="G7" s="799"/>
      <c r="AA7" s="163"/>
      <c r="AB7" s="163"/>
      <c r="AC7" s="163"/>
    </row>
    <row r="8" spans="1:29" ht="19.5" customHeight="1">
      <c r="B8" s="147"/>
      <c r="C8" s="147"/>
      <c r="D8" s="143"/>
      <c r="L8" s="146">
        <f>IF(AND(D6="JV (Joint Venture)",D7=1),1,0)</f>
        <v>0</v>
      </c>
    </row>
    <row r="9" spans="1:29" ht="20.100000000000001" customHeight="1">
      <c r="B9" s="148" t="str">
        <f>IF(D6= "Sole Bidder", "Name of Sole Bidder", "Name of Lead Partner")</f>
        <v>Name of Sole Bidder</v>
      </c>
      <c r="C9" s="149"/>
      <c r="D9" s="790"/>
      <c r="E9" s="791"/>
      <c r="F9" s="791"/>
      <c r="G9" s="792"/>
    </row>
    <row r="10" spans="1:29" ht="20.100000000000001" customHeight="1">
      <c r="B10" s="150" t="str">
        <f>IF(D6= "Sole Bidder", "Address of Sole Bidder", "Address of Lead Partner")</f>
        <v>Address of Sole Bidder</v>
      </c>
      <c r="C10" s="151"/>
      <c r="D10" s="790"/>
      <c r="E10" s="791"/>
      <c r="F10" s="791"/>
      <c r="G10" s="792"/>
    </row>
    <row r="11" spans="1:29" ht="20.100000000000001" customHeight="1">
      <c r="B11" s="152"/>
      <c r="C11" s="153"/>
      <c r="D11" s="790"/>
      <c r="E11" s="791"/>
      <c r="F11" s="791"/>
      <c r="G11" s="792"/>
    </row>
    <row r="12" spans="1:29" ht="20.100000000000001" customHeight="1">
      <c r="B12" s="154"/>
      <c r="C12" s="155"/>
      <c r="D12" s="790"/>
      <c r="E12" s="791"/>
      <c r="F12" s="791"/>
      <c r="G12" s="792"/>
    </row>
    <row r="13" spans="1:29" ht="20.100000000000001" customHeight="1"/>
    <row r="14" spans="1:29" ht="20.100000000000001" customHeight="1">
      <c r="B14" s="148" t="str">
        <f>IF(D7=1, "Name of other Partner","Name of other Partner - 1")</f>
        <v>Name of other Partner - 1</v>
      </c>
      <c r="C14" s="149"/>
      <c r="D14" s="790"/>
      <c r="E14" s="791"/>
      <c r="F14" s="791"/>
      <c r="G14" s="792"/>
    </row>
    <row r="15" spans="1:29" ht="20.100000000000001" customHeight="1">
      <c r="B15" s="150" t="str">
        <f>IF(D7=1, "Address of other Partner","Address of other Partner - 1")</f>
        <v>Address of other Partner - 1</v>
      </c>
      <c r="C15" s="151"/>
      <c r="D15" s="790"/>
      <c r="E15" s="791"/>
      <c r="F15" s="791"/>
      <c r="G15" s="792"/>
    </row>
    <row r="16" spans="1:29" ht="20.100000000000001" customHeight="1">
      <c r="B16" s="152"/>
      <c r="C16" s="153"/>
      <c r="D16" s="790"/>
      <c r="E16" s="791"/>
      <c r="F16" s="791"/>
      <c r="G16" s="792"/>
    </row>
    <row r="17" spans="2:25" ht="20.100000000000001" customHeight="1">
      <c r="B17" s="154"/>
      <c r="C17" s="155"/>
      <c r="D17" s="790"/>
      <c r="E17" s="791"/>
      <c r="F17" s="791"/>
      <c r="G17" s="792"/>
    </row>
    <row r="18" spans="2:25" ht="20.100000000000001" customHeight="1"/>
    <row r="19" spans="2:25" ht="20.100000000000001" customHeight="1">
      <c r="B19" s="148" t="s">
        <v>385</v>
      </c>
      <c r="C19" s="149"/>
      <c r="D19" s="790"/>
      <c r="E19" s="791"/>
      <c r="F19" s="791"/>
      <c r="G19" s="792"/>
    </row>
    <row r="20" spans="2:25" ht="20.100000000000001" customHeight="1">
      <c r="B20" s="150" t="s">
        <v>386</v>
      </c>
      <c r="C20" s="151"/>
      <c r="D20" s="790"/>
      <c r="E20" s="791"/>
      <c r="F20" s="791"/>
      <c r="G20" s="792"/>
    </row>
    <row r="21" spans="2:25" ht="20.100000000000001" customHeight="1">
      <c r="B21" s="152"/>
      <c r="C21" s="153"/>
      <c r="D21" s="790"/>
      <c r="E21" s="791"/>
      <c r="F21" s="791"/>
      <c r="G21" s="792"/>
    </row>
    <row r="22" spans="2:25" ht="20.100000000000001" customHeight="1">
      <c r="B22" s="154"/>
      <c r="C22" s="155"/>
      <c r="D22" s="790"/>
      <c r="E22" s="791"/>
      <c r="F22" s="791"/>
      <c r="G22" s="792"/>
    </row>
    <row r="23" spans="2:25" ht="20.100000000000001" customHeight="1">
      <c r="B23" s="156"/>
      <c r="C23" s="156"/>
    </row>
    <row r="24" spans="2:25" ht="21" customHeight="1">
      <c r="B24" s="157" t="s">
        <v>246</v>
      </c>
      <c r="C24" s="158"/>
      <c r="D24" s="790"/>
      <c r="E24" s="791"/>
      <c r="F24" s="791"/>
      <c r="G24" s="792"/>
    </row>
    <row r="25" spans="2:25" ht="21" customHeight="1">
      <c r="B25" s="157" t="s">
        <v>247</v>
      </c>
      <c r="C25" s="158"/>
      <c r="D25" s="790"/>
      <c r="E25" s="791"/>
      <c r="F25" s="791"/>
      <c r="G25" s="792"/>
    </row>
    <row r="26" spans="2:25" ht="21" customHeight="1">
      <c r="B26" s="159"/>
      <c r="C26" s="159"/>
      <c r="D26" s="160"/>
    </row>
    <row r="27" spans="2:25" s="140" customFormat="1" ht="21" customHeight="1">
      <c r="B27" s="157" t="s">
        <v>248</v>
      </c>
      <c r="C27" s="158"/>
      <c r="D27" s="267"/>
      <c r="E27" s="268"/>
      <c r="F27" s="268"/>
      <c r="G27" s="269" t="str">
        <f>IF(D27&gt;H27, "Invalid Date !", "")</f>
        <v/>
      </c>
      <c r="H27" s="270">
        <f>IF(E27="Feb",29,IF(OR(E27="Apr", E27="Jun", E27="Sep", E27="Nov"),30,31))</f>
        <v>31</v>
      </c>
      <c r="I27" s="137"/>
      <c r="J27" s="137"/>
      <c r="K27" s="137"/>
      <c r="L27" s="137"/>
      <c r="M27" s="137"/>
      <c r="N27" s="137"/>
      <c r="O27" s="137"/>
      <c r="P27" s="137"/>
      <c r="Q27" s="137"/>
      <c r="R27" s="137"/>
      <c r="S27" s="137"/>
      <c r="T27" s="137"/>
      <c r="U27" s="137"/>
      <c r="V27" s="137"/>
      <c r="W27" s="137"/>
      <c r="X27" s="137"/>
      <c r="Y27" s="137"/>
    </row>
    <row r="28" spans="2:25" ht="21" customHeight="1">
      <c r="B28" s="157" t="s">
        <v>249</v>
      </c>
      <c r="C28" s="158"/>
      <c r="D28" s="790"/>
      <c r="E28" s="791"/>
      <c r="F28" s="791"/>
      <c r="G28" s="792"/>
    </row>
    <row r="29" spans="2:25">
      <c r="E29" s="146"/>
    </row>
  </sheetData>
  <sheetProtection password="CBD2" sheet="1" formatColumns="0" formatRows="0" selectLockedCells="1"/>
  <customSheetViews>
    <customSheetView guid="{FC366365-2136-48B2-A9F6-DEB708B66B93}" scale="90" showPageBreaks="1" showGridLines="0" fitToPage="1" printArea="1" hiddenColumns="1" view="pageBreakPreview">
      <selection activeCell="D17" sqref="D17:G17"/>
      <pageMargins left="0.75" right="0.75" top="0.69" bottom="0.7" header="0.4" footer="0.37"/>
      <pageSetup paperSize="9" scale="97" orientation="portrait" r:id="rId1"/>
      <headerFooter alignWithMargins="0"/>
    </customSheetView>
    <customSheetView guid="{25F14B1D-FADD-4C44-AA48-5D402D65337D}" scale="90" showPageBreaks="1" showGridLines="0" fitToPage="1" printArea="1" hiddenColumns="1" view="pageBreakPreview" topLeftCell="A8">
      <selection activeCell="D27" sqref="D27"/>
      <pageMargins left="0.75" right="0.75" top="0.69" bottom="0.7" header="0.4" footer="0.37"/>
      <pageSetup paperSize="9" scale="97" orientation="portrait" r:id="rId2"/>
      <headerFooter alignWithMargins="0"/>
    </customSheetView>
    <customSheetView guid="{2D068FA3-47E3-4516-81A6-894AA90F7864}" scale="90" showPageBreaks="1" showGridLines="0" fitToPage="1" printArea="1" hiddenColumns="1" view="pageBreakPreview" topLeftCell="A7">
      <selection activeCell="D28" sqref="D28:G28"/>
      <pageMargins left="0.75" right="0.75" top="0.69" bottom="0.7" header="0.4" footer="0.37"/>
      <pageSetup paperSize="9" scale="97" orientation="portrait" r:id="rId3"/>
      <headerFooter alignWithMargins="0"/>
    </customSheetView>
    <customSheetView guid="{97B2ED79-AE3F-4DF3-959D-96AE4A0B76A0}" scale="90" showPageBreaks="1" showGridLines="0" fitToPage="1" printArea="1" hiddenColumns="1" view="pageBreakPreview">
      <selection activeCell="F27" sqref="F27"/>
      <pageMargins left="0.75" right="0.75" top="0.69" bottom="0.7" header="0.4" footer="0.37"/>
      <pageSetup paperSize="9" scale="97" orientation="portrait" r:id="rId4"/>
      <headerFooter alignWithMargins="0"/>
    </customSheetView>
    <customSheetView guid="{CB39F8EE-FAD8-4C4E-B5E9-5EC27AC08528}" showGridLines="0" fitToPage="1" hiddenColumns="1">
      <selection activeCell="D6" sqref="D6:G6"/>
      <pageMargins left="0.75" right="0.75" top="0.69" bottom="0.7" header="0.4" footer="0.37"/>
      <pageSetup paperSize="9" scale="97" orientation="portrait" r:id="rId5"/>
      <headerFooter alignWithMargins="0"/>
    </customSheetView>
    <customSheetView guid="{E8B8E0BD-9CB3-4C7D-9BC6-088FDFCB0B45}" showGridLines="0" fitToPage="1" hiddenColumns="1">
      <selection activeCell="D7" sqref="D7:G7"/>
      <pageMargins left="0.75" right="0.75" top="0.69" bottom="0.7" header="0.4" footer="0.37"/>
      <pageSetup paperSize="9" scale="97" orientation="portrait" r:id="rId6"/>
      <headerFooter alignWithMargins="0"/>
    </customSheetView>
    <customSheetView guid="{E2E57CA5-082B-4C11-AB34-2A298199576B}" showGridLines="0" fitToPage="1" hiddenColumns="1">
      <selection activeCell="D6" sqref="D6:G6"/>
      <pageMargins left="0.75" right="0.75" top="0.69" bottom="0.7" header="0.4" footer="0.37"/>
      <pageSetup paperSize="9" scale="96" orientation="portrait" r:id="rId7"/>
      <headerFooter alignWithMargins="0"/>
    </customSheetView>
    <customSheetView guid="{EEE4E2D7-4BFE-4C24-8B93-9FD441A50336}" showGridLines="0" fitToPage="1" hiddenColumns="1" topLeftCell="A13">
      <selection activeCell="D28" sqref="D28:G28"/>
      <pageMargins left="0.75" right="0.75" top="0.69" bottom="0.7" header="0.4" footer="0.37"/>
      <pageSetup paperSize="9" orientation="portrait" r:id="rId8"/>
      <headerFooter alignWithMargins="0"/>
    </customSheetView>
    <customSheetView guid="{091A6405-72DB-46E0-B81A-EC53A5C58396}" showGridLines="0" topLeftCell="A16">
      <selection activeCell="D7" sqref="D7:G7"/>
      <pageMargins left="0.75" right="0.75" top="0.69" bottom="0.7" header="0.4" footer="0.37"/>
      <pageSetup orientation="portrait" r:id="rId9"/>
      <headerFooter alignWithMargins="0"/>
    </customSheetView>
    <customSheetView guid="{4F65FF32-EC61-4022-A399-2986D7B6B8B3}" showGridLines="0" showRuler="0">
      <selection activeCell="D6" sqref="D6"/>
      <pageMargins left="0.75" right="0.75" top="0.69" bottom="0.7" header="0.4" footer="0.37"/>
      <pageSetup orientation="portrait" r:id="rId10"/>
      <headerFooter alignWithMargins="0"/>
    </customSheetView>
    <customSheetView guid="{01ACF2E1-8E61-4459-ABC1-B6C183DEED61}" showGridLines="0" showRuler="0">
      <selection activeCell="D28" sqref="D28"/>
      <pageMargins left="0.75" right="0.75" top="0.69" bottom="0.7" header="0.4" footer="0.37"/>
      <pageSetup orientation="portrait" r:id="rId11"/>
      <headerFooter alignWithMargins="0"/>
    </customSheetView>
    <customSheetView guid="{14D7F02E-BCCA-4517-ABC7-537FF4AEB67A}" showGridLines="0">
      <selection activeCell="D10" sqref="D10:G10"/>
      <pageMargins left="0.75" right="0.75" top="0.69" bottom="0.7" header="0.4" footer="0.37"/>
      <pageSetup orientation="portrait" r:id="rId12"/>
      <headerFooter alignWithMargins="0"/>
    </customSheetView>
    <customSheetView guid="{27A45B7A-04F2-4516-B80B-5ED0825D4ED3}" showGridLines="0" fitToPage="1" printArea="1" hiddenColumns="1" topLeftCell="A6">
      <selection activeCell="D6" sqref="D6:G6"/>
      <pageMargins left="0.75" right="0.75" top="0.69" bottom="0.7" header="0.4" footer="0.37"/>
      <pageSetup paperSize="9" orientation="portrait" r:id="rId13"/>
      <headerFooter alignWithMargins="0"/>
    </customSheetView>
    <customSheetView guid="{1F4837C2-36FF-4422-95DC-EAAD1B4FAC2F}" showGridLines="0" fitToPage="1" hiddenColumns="1" topLeftCell="A19">
      <selection activeCell="F27" sqref="F27"/>
      <pageMargins left="0.75" right="0.75" top="0.69" bottom="0.7" header="0.4" footer="0.37"/>
      <pageSetup paperSize="9" scale="97" orientation="portrait" r:id="rId14"/>
      <headerFooter alignWithMargins="0"/>
    </customSheetView>
    <customSheetView guid="{FD7F7BE1-8CB1-460B-98AB-D33E15FD14E6}" showGridLines="0" fitToPage="1" printArea="1" hiddenColumns="1">
      <selection activeCell="D6" sqref="D6:G6"/>
      <pageMargins left="0.75" right="0.75" top="0.69" bottom="0.7" header="0.4" footer="0.37"/>
      <pageSetup paperSize="9" scale="97" orientation="portrait" r:id="rId15"/>
      <headerFooter alignWithMargins="0"/>
    </customSheetView>
    <customSheetView guid="{8C0E2163-61BB-48DF-AFAF-5E75147ED450}" showGridLines="0" fitToPage="1" hiddenColumns="1" topLeftCell="A6">
      <selection activeCell="D6" sqref="D6:G6"/>
      <pageMargins left="0.75" right="0.75" top="0.69" bottom="0.7" header="0.4" footer="0.37"/>
      <pageSetup paperSize="9" scale="97" orientation="portrait" r:id="rId16"/>
      <headerFooter alignWithMargins="0"/>
    </customSheetView>
    <customSheetView guid="{3DA0B320-DAF7-4F4A-921A-9FCFD188E8C7}" showGridLines="0" fitToPage="1" hiddenColumns="1">
      <selection activeCell="D6" sqref="D6:G6"/>
      <pageMargins left="0.75" right="0.75" top="0.69" bottom="0.7" header="0.4" footer="0.37"/>
      <pageSetup paperSize="9" scale="97" orientation="portrait" r:id="rId17"/>
      <headerFooter alignWithMargins="0"/>
    </customSheetView>
    <customSheetView guid="{BE0CEA4D-1A4E-4C32-BF92-B8DA3D3423E5}" showGridLines="0" fitToPage="1" hiddenColumns="1" topLeftCell="A19">
      <selection activeCell="D7" sqref="D7:G7"/>
      <pageMargins left="0.75" right="0.75" top="0.69" bottom="0.7" header="0.4" footer="0.37"/>
      <pageSetup paperSize="9" scale="97" orientation="portrait" r:id="rId18"/>
      <headerFooter alignWithMargins="0"/>
    </customSheetView>
    <customSheetView guid="{714760DF-5EB1-4543-9C04-C1A23AAE4384}" showGridLines="0" fitToPage="1" hiddenColumns="1" topLeftCell="A10">
      <selection activeCell="D6" sqref="D6:G6"/>
      <pageMargins left="0.75" right="0.75" top="0.69" bottom="0.7" header="0.4" footer="0.37"/>
      <pageSetup paperSize="9" scale="97" orientation="portrait" r:id="rId19"/>
      <headerFooter alignWithMargins="0"/>
    </customSheetView>
    <customSheetView guid="{D4A148BB-8D25-43B9-8797-A9D3AE767B49}" showGridLines="0" fitToPage="1" hiddenColumns="1">
      <selection activeCell="D16" sqref="D16:G16"/>
      <pageMargins left="0.75" right="0.75" top="0.69" bottom="0.7" header="0.4" footer="0.37"/>
      <pageSetup paperSize="9" scale="97" orientation="portrait" r:id="rId20"/>
      <headerFooter alignWithMargins="0"/>
    </customSheetView>
    <customSheetView guid="{9658319F-66FC-48F8-AB8A-302F6F77BA10}" scale="90" showPageBreaks="1" showGridLines="0" fitToPage="1" printArea="1" hiddenColumns="1" view="pageBreakPreview">
      <selection activeCell="D7" sqref="D7:G7"/>
      <pageMargins left="0.75" right="0.75" top="0.69" bottom="0.7" header="0.4" footer="0.37"/>
      <pageSetup paperSize="9" scale="97" orientation="portrait" r:id="rId21"/>
      <headerFooter alignWithMargins="0"/>
    </customSheetView>
    <customSheetView guid="{EF8F60CB-82F3-477F-A7D3-94F4C70843DC}" scale="90" showPageBreaks="1" showGridLines="0" fitToPage="1" printArea="1" hiddenColumns="1" view="pageBreakPreview" topLeftCell="A7">
      <selection activeCell="D28" sqref="D28:G28"/>
      <pageMargins left="0.75" right="0.75" top="0.69" bottom="0.7" header="0.4" footer="0.37"/>
      <pageSetup paperSize="9" scale="97" orientation="portrait" r:id="rId22"/>
      <headerFooter alignWithMargins="0"/>
    </customSheetView>
    <customSheetView guid="{427AF4ED-2BDF-478F-9F0A-595838FA0EC8}" scale="90" showPageBreaks="1" showGridLines="0" fitToPage="1" printArea="1" hiddenColumns="1" view="pageBreakPreview">
      <selection activeCell="D17" sqref="D17:G17"/>
      <pageMargins left="0.75" right="0.75" top="0.69" bottom="0.7" header="0.4" footer="0.37"/>
      <pageSetup paperSize="9" scale="96" orientation="portrait" r:id="rId23"/>
      <headerFooter alignWithMargins="0"/>
    </customSheetView>
    <customSheetView guid="{D4DE57C7-E521-4428-80BD-545B19793C78}" scale="160" showPageBreaks="1" showGridLines="0" fitToPage="1" printArea="1" hiddenColumns="1" view="pageBreakPreview">
      <selection activeCell="D6" sqref="D6:G6"/>
      <pageMargins left="0.75" right="0.75" top="0.69" bottom="0.7" header="0.4" footer="0.37"/>
      <pageSetup paperSize="9" scale="97" orientation="portrait" r:id="rId24"/>
      <headerFooter alignWithMargins="0"/>
    </customSheetView>
  </customSheetViews>
  <mergeCells count="20">
    <mergeCell ref="B1:G1"/>
    <mergeCell ref="B2:G2"/>
    <mergeCell ref="B4:G4"/>
    <mergeCell ref="D6:G6"/>
    <mergeCell ref="D7:G7"/>
    <mergeCell ref="D28:G28"/>
    <mergeCell ref="D9:G9"/>
    <mergeCell ref="D10:G10"/>
    <mergeCell ref="D11:G11"/>
    <mergeCell ref="D12:G12"/>
    <mergeCell ref="D17:G17"/>
    <mergeCell ref="D21:G21"/>
    <mergeCell ref="D22:G22"/>
    <mergeCell ref="D14:G14"/>
    <mergeCell ref="D15:G15"/>
    <mergeCell ref="D24:G24"/>
    <mergeCell ref="D25:G25"/>
    <mergeCell ref="D16:G16"/>
    <mergeCell ref="D19:G19"/>
    <mergeCell ref="D20:G20"/>
  </mergeCells>
  <phoneticPr fontId="32" type="noConversion"/>
  <conditionalFormatting sqref="B19:C22">
    <cfRule type="expression" dxfId="202" priority="3" stopIfTrue="1">
      <formula>$AA$6&lt;2</formula>
    </cfRule>
  </conditionalFormatting>
  <conditionalFormatting sqref="B14:C17">
    <cfRule type="expression" dxfId="201" priority="4" stopIfTrue="1">
      <formula>$AA$6&lt;1</formula>
    </cfRule>
  </conditionalFormatting>
  <conditionalFormatting sqref="D8">
    <cfRule type="expression" dxfId="200" priority="5" stopIfTrue="1">
      <formula>$AA$6=0</formula>
    </cfRule>
  </conditionalFormatting>
  <conditionalFormatting sqref="B7:G7">
    <cfRule type="expression" dxfId="199" priority="6" stopIfTrue="1">
      <formula>$D$6="Sole Bidder"</formula>
    </cfRule>
  </conditionalFormatting>
  <conditionalFormatting sqref="D14:G22">
    <cfRule type="expression" dxfId="198" priority="2" stopIfTrue="1">
      <formula>$D$6="Sole Bidder"</formula>
    </cfRule>
  </conditionalFormatting>
  <conditionalFormatting sqref="D19:G22">
    <cfRule type="expression" dxfId="197" priority="1" stopIfTrue="1">
      <formula>$L$8=1</formula>
    </cfRule>
  </conditionalFormatting>
  <dataValidations count="5">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EF0C8EEE-0B61-431A-AB10-5CDA943DAE23}">
      <formula1>"2021,2022"</formula1>
    </dataValidation>
    <dataValidation type="list" allowBlank="1" showInputMessage="1" showErrorMessage="1" sqref="D6:G6" xr:uid="{CCE71B5E-027E-448A-A093-F9D1D8692892}">
      <formula1>$AA$2</formula1>
    </dataValidation>
  </dataValidations>
  <pageMargins left="0.75" right="0.75" top="0.69" bottom="0.7" header="0.4" footer="0.37"/>
  <pageSetup paperSize="9" scale="97" orientation="portrait" r:id="rId25"/>
  <headerFooter alignWithMargins="0"/>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fitToPage="1"/>
  </sheetPr>
  <dimension ref="A1:AX345"/>
  <sheetViews>
    <sheetView view="pageBreakPreview" zoomScale="70" zoomScaleSheetLayoutView="70" workbookViewId="0">
      <selection activeCell="O71" sqref="O71"/>
    </sheetView>
  </sheetViews>
  <sheetFormatPr defaultColWidth="9" defaultRowHeight="16.5"/>
  <cols>
    <col min="1" max="1" width="8.125" style="496" customWidth="1"/>
    <col min="2" max="2" width="16.625" style="496" customWidth="1"/>
    <col min="3" max="3" width="6" style="496" customWidth="1"/>
    <col min="4" max="4" width="9.875" style="496" customWidth="1"/>
    <col min="5" max="5" width="9.625" style="496" customWidth="1"/>
    <col min="6" max="6" width="17.5" style="496" customWidth="1"/>
    <col min="7" max="7" width="13.5" style="496" customWidth="1"/>
    <col min="8" max="8" width="12" style="496" customWidth="1"/>
    <col min="9" max="9" width="14.75" style="496" customWidth="1"/>
    <col min="10" max="10" width="9.125" style="496" customWidth="1"/>
    <col min="11" max="11" width="14.75" style="425" customWidth="1"/>
    <col min="12" max="12" width="125.75" style="475" customWidth="1"/>
    <col min="13" max="13" width="7.625" style="425" customWidth="1"/>
    <col min="14" max="14" width="13.125" style="461" customWidth="1"/>
    <col min="15" max="15" width="22.125" style="435" customWidth="1"/>
    <col min="16" max="16" width="26" style="435" customWidth="1"/>
    <col min="17" max="17" width="20" style="435" hidden="1" customWidth="1"/>
    <col min="18" max="18" width="19" style="613" hidden="1" customWidth="1"/>
    <col min="19" max="19" width="8.875" style="622" hidden="1" customWidth="1"/>
    <col min="20" max="21" width="12.125" style="622" hidden="1" customWidth="1"/>
    <col min="22" max="22" width="15" style="622" hidden="1" customWidth="1"/>
    <col min="23" max="23" width="9" style="747" customWidth="1"/>
    <col min="24" max="24" width="24.125" style="443" customWidth="1"/>
    <col min="25" max="25" width="11.125" style="415" customWidth="1"/>
    <col min="26" max="26" width="12.75" style="415" customWidth="1"/>
    <col min="27" max="27" width="11.375" style="444" customWidth="1"/>
    <col min="28" max="28" width="10.375" style="443" hidden="1" customWidth="1"/>
    <col min="29" max="29" width="17.75" style="443" hidden="1" customWidth="1"/>
    <col min="30" max="30" width="10.5" style="443" hidden="1" customWidth="1"/>
    <col min="31" max="31" width="12.375" style="443" hidden="1" customWidth="1"/>
    <col min="32" max="33" width="0" style="411" hidden="1" customWidth="1"/>
    <col min="34" max="34" width="10.875" style="443" hidden="1" customWidth="1"/>
    <col min="35" max="35" width="18.75" style="443" hidden="1" customWidth="1"/>
    <col min="36" max="36" width="0" style="443" hidden="1" customWidth="1"/>
    <col min="37" max="38" width="0" style="420" hidden="1" customWidth="1"/>
    <col min="39" max="45" width="9" style="420"/>
    <col min="46" max="50" width="9" style="168"/>
    <col min="51" max="16384" width="9" style="427"/>
  </cols>
  <sheetData>
    <row r="1" spans="1:50">
      <c r="A1" s="818" t="str">
        <f>Cover!B3</f>
        <v>5002001954/CONSULTANCY GIVEN/DOM/A04-CC CS -5</v>
      </c>
      <c r="B1" s="818"/>
      <c r="C1" s="818"/>
      <c r="D1" s="818"/>
      <c r="E1" s="818"/>
      <c r="F1" s="818"/>
      <c r="G1" s="818"/>
      <c r="H1" s="818"/>
      <c r="I1" s="818"/>
      <c r="J1" s="818"/>
      <c r="K1" s="818"/>
      <c r="L1" s="818"/>
      <c r="M1" s="67"/>
      <c r="N1" s="724"/>
      <c r="O1" s="70"/>
      <c r="P1" s="70" t="s">
        <v>363</v>
      </c>
      <c r="Q1" s="587"/>
      <c r="AC1" s="445" t="s">
        <v>237</v>
      </c>
      <c r="AD1" s="446" t="e">
        <f>SUMIF(#REF!, "Direct",P20:P66)</f>
        <v>#REF!</v>
      </c>
      <c r="AI1" s="446" t="str">
        <f>'Names of Bidder'!D6</f>
        <v>Sole Bidder</v>
      </c>
      <c r="AJ1" s="447" t="s">
        <v>238</v>
      </c>
    </row>
    <row r="2" spans="1:50" ht="5.45" hidden="1" customHeight="1">
      <c r="M2" s="437"/>
      <c r="N2" s="725"/>
      <c r="Z2" s="448"/>
      <c r="AC2" s="445" t="s">
        <v>239</v>
      </c>
      <c r="AD2" s="449" t="e">
        <f>#REF!-AD1</f>
        <v>#REF!</v>
      </c>
      <c r="AE2" s="450"/>
      <c r="AI2" s="446">
        <f>'Names of Bidder'!AA6</f>
        <v>0</v>
      </c>
    </row>
    <row r="3" spans="1:50" s="680" customFormat="1" ht="64.5" customHeight="1">
      <c r="A3" s="808" t="str">
        <f>Cover!$B$2</f>
        <v>Township Works Package-C for construction of Residential and Non-residential buildings including external infrastructural development in various substations of Meghalaya state associated with NER Power System Improvement Project (Intra State: Meghalaya).</v>
      </c>
      <c r="B3" s="808"/>
      <c r="C3" s="808"/>
      <c r="D3" s="808"/>
      <c r="E3" s="808"/>
      <c r="F3" s="808"/>
      <c r="G3" s="808"/>
      <c r="H3" s="808"/>
      <c r="I3" s="808"/>
      <c r="J3" s="808"/>
      <c r="K3" s="808"/>
      <c r="L3" s="808"/>
      <c r="M3" s="808"/>
      <c r="N3" s="808"/>
      <c r="O3" s="808"/>
      <c r="P3" s="808"/>
      <c r="Q3" s="671"/>
      <c r="R3" s="672"/>
      <c r="S3" s="673"/>
      <c r="T3" s="673"/>
      <c r="U3" s="673"/>
      <c r="V3" s="673"/>
      <c r="W3" s="748"/>
      <c r="X3" s="674"/>
      <c r="Y3" s="675"/>
      <c r="Z3" s="675"/>
      <c r="AA3" s="675"/>
      <c r="AB3" s="676"/>
      <c r="AC3" s="674"/>
      <c r="AD3" s="677"/>
      <c r="AE3" s="676"/>
      <c r="AF3" s="805"/>
      <c r="AG3" s="805"/>
      <c r="AH3" s="676"/>
      <c r="AI3" s="676"/>
      <c r="AJ3" s="676"/>
      <c r="AK3" s="678"/>
      <c r="AL3" s="678"/>
      <c r="AM3" s="678"/>
      <c r="AN3" s="678"/>
      <c r="AO3" s="678"/>
      <c r="AP3" s="678"/>
      <c r="AQ3" s="678"/>
      <c r="AR3" s="678"/>
      <c r="AS3" s="678"/>
      <c r="AT3" s="679"/>
      <c r="AU3" s="679"/>
      <c r="AV3" s="679"/>
      <c r="AW3" s="679"/>
      <c r="AX3" s="679"/>
    </row>
    <row r="4" spans="1:50">
      <c r="A4" s="822" t="s">
        <v>392</v>
      </c>
      <c r="B4" s="822"/>
      <c r="C4" s="822"/>
      <c r="D4" s="822"/>
      <c r="E4" s="822"/>
      <c r="F4" s="822"/>
      <c r="G4" s="822"/>
      <c r="H4" s="822"/>
      <c r="I4" s="822"/>
      <c r="J4" s="822"/>
      <c r="K4" s="822"/>
      <c r="L4" s="822"/>
      <c r="M4" s="822"/>
      <c r="N4" s="822"/>
      <c r="O4" s="822"/>
      <c r="P4" s="822"/>
      <c r="Q4" s="606"/>
      <c r="X4" s="451"/>
      <c r="Y4" s="454"/>
      <c r="Z4" s="452"/>
      <c r="AA4" s="452"/>
      <c r="AC4" s="451"/>
      <c r="AD4" s="455"/>
      <c r="AE4" s="450"/>
    </row>
    <row r="5" spans="1:50">
      <c r="X5" s="451"/>
      <c r="Y5" s="454"/>
      <c r="Z5" s="452"/>
      <c r="AA5" s="452"/>
      <c r="AC5" s="456"/>
    </row>
    <row r="6" spans="1:50">
      <c r="A6" s="819" t="str">
        <f>"Bidder’s Name and Address (" &amp; MID('Names of Bidder'!B9,9, 20) &amp; ") :"</f>
        <v>Bidder’s Name and Address (Sole Bidder) :</v>
      </c>
      <c r="B6" s="819"/>
      <c r="C6" s="819"/>
      <c r="D6" s="819"/>
      <c r="E6" s="819"/>
      <c r="F6" s="819"/>
      <c r="G6" s="819"/>
      <c r="H6" s="819"/>
      <c r="I6" s="819"/>
      <c r="J6" s="819"/>
      <c r="K6" s="819"/>
      <c r="L6" s="819"/>
      <c r="M6" s="25"/>
      <c r="N6" s="726"/>
      <c r="O6" s="435" t="s">
        <v>345</v>
      </c>
      <c r="X6" s="451"/>
      <c r="Y6" s="454"/>
      <c r="Z6" s="452"/>
      <c r="AA6" s="452"/>
      <c r="AC6" s="456"/>
      <c r="AD6" s="458"/>
    </row>
    <row r="7" spans="1:50">
      <c r="A7" s="817" t="str">
        <f>IF('Names of Bidder'!D9="", "", IF('Names of Bidder'!D6= "JV (Joint Venture)", "JV of " &amp; AI8, ""))</f>
        <v/>
      </c>
      <c r="B7" s="817"/>
      <c r="C7" s="817"/>
      <c r="D7" s="817"/>
      <c r="E7" s="817"/>
      <c r="F7" s="817"/>
      <c r="G7" s="817"/>
      <c r="H7" s="817"/>
      <c r="I7" s="817"/>
      <c r="J7" s="817"/>
      <c r="K7" s="817"/>
      <c r="L7" s="817"/>
      <c r="M7" s="817"/>
      <c r="N7" s="817"/>
      <c r="O7" s="623" t="s">
        <v>346</v>
      </c>
      <c r="X7" s="421"/>
      <c r="Y7" s="422"/>
      <c r="Z7" s="422"/>
      <c r="AA7" s="422"/>
      <c r="AF7" s="806"/>
      <c r="AG7" s="806"/>
    </row>
    <row r="8" spans="1:50">
      <c r="A8" s="515" t="s">
        <v>395</v>
      </c>
      <c r="B8" s="515"/>
      <c r="C8" s="515"/>
      <c r="D8" s="515"/>
      <c r="E8" s="515"/>
      <c r="F8" s="820" t="str">
        <f>IF('Names of Bidder'!D9=0, "", 'Names of Bidder'!D9)</f>
        <v/>
      </c>
      <c r="G8" s="820"/>
      <c r="H8" s="820"/>
      <c r="I8" s="515"/>
      <c r="J8" s="515"/>
      <c r="K8" s="614"/>
      <c r="O8" s="623" t="s">
        <v>347</v>
      </c>
      <c r="X8" s="451"/>
      <c r="Y8" s="460"/>
      <c r="Z8" s="461"/>
      <c r="AA8" s="461"/>
      <c r="AI8" s="446" t="str">
        <f>IF('Names of Bidder'!D7=1,'Names of Bidder'!D9&amp;" &amp; "&amp;'Names of Bidder'!D14,IF('Names of Bidder'!D7="2 or More",'Names of Bidder'!D9&amp;" , "&amp;'Names of Bidder'!D14&amp;" &amp; "&amp;'Names of Bidder'!D19,""))</f>
        <v xml:space="preserve"> ,  &amp; </v>
      </c>
    </row>
    <row r="9" spans="1:50">
      <c r="A9" s="515" t="s">
        <v>356</v>
      </c>
      <c r="B9" s="515"/>
      <c r="C9" s="515"/>
      <c r="D9" s="515"/>
      <c r="E9" s="515"/>
      <c r="F9" s="820" t="str">
        <f>IF('Names of Bidder'!D10=0, "", 'Names of Bidder'!D10)</f>
        <v/>
      </c>
      <c r="G9" s="820"/>
      <c r="H9" s="820"/>
      <c r="I9" s="515"/>
      <c r="J9" s="515"/>
      <c r="K9" s="614"/>
      <c r="O9" s="623" t="s">
        <v>348</v>
      </c>
      <c r="X9" s="451"/>
      <c r="Y9" s="460"/>
      <c r="Z9" s="461"/>
      <c r="AA9" s="461"/>
    </row>
    <row r="10" spans="1:50">
      <c r="A10" s="516"/>
      <c r="B10" s="516"/>
      <c r="C10" s="516"/>
      <c r="D10" s="516"/>
      <c r="E10" s="516"/>
      <c r="F10" s="820" t="str">
        <f>IF('Names of Bidder'!D11=0, "", 'Names of Bidder'!D11)</f>
        <v/>
      </c>
      <c r="G10" s="820"/>
      <c r="H10" s="820"/>
      <c r="I10" s="516"/>
      <c r="J10" s="516"/>
      <c r="K10" s="615"/>
      <c r="O10" s="623" t="s">
        <v>267</v>
      </c>
      <c r="X10" s="256"/>
      <c r="Y10" s="273"/>
      <c r="Z10" s="452"/>
      <c r="AA10" s="462"/>
    </row>
    <row r="11" spans="1:50">
      <c r="A11" s="516"/>
      <c r="B11" s="516"/>
      <c r="C11" s="516"/>
      <c r="D11" s="516"/>
      <c r="E11" s="516"/>
      <c r="F11" s="820" t="str">
        <f>IF('Names of Bidder'!D12=0, "", 'Names of Bidder'!D12)</f>
        <v/>
      </c>
      <c r="G11" s="820"/>
      <c r="H11" s="820"/>
      <c r="I11" s="516"/>
      <c r="J11" s="516"/>
      <c r="K11" s="615"/>
      <c r="O11" s="623" t="s">
        <v>349</v>
      </c>
      <c r="AF11" s="806"/>
      <c r="AG11" s="806"/>
    </row>
    <row r="12" spans="1:50" hidden="1">
      <c r="A12" s="516"/>
      <c r="B12" s="516"/>
      <c r="C12" s="516"/>
      <c r="D12" s="516"/>
      <c r="E12" s="516"/>
      <c r="F12" s="516"/>
      <c r="G12" s="516"/>
      <c r="H12" s="516"/>
      <c r="I12" s="516"/>
      <c r="J12" s="516"/>
      <c r="K12" s="615"/>
      <c r="L12" s="493"/>
      <c r="M12" s="438"/>
      <c r="N12" s="727"/>
      <c r="O12" s="80"/>
      <c r="P12" s="411"/>
      <c r="Q12" s="411"/>
      <c r="AH12" s="463"/>
    </row>
    <row r="13" spans="1:50">
      <c r="A13" s="817" t="s">
        <v>408</v>
      </c>
      <c r="B13" s="817"/>
      <c r="C13" s="817"/>
      <c r="D13" s="817"/>
      <c r="E13" s="817"/>
      <c r="F13" s="817"/>
      <c r="G13" s="817"/>
      <c r="H13" s="817"/>
      <c r="I13" s="817"/>
      <c r="J13" s="817"/>
      <c r="K13" s="817"/>
      <c r="L13" s="817"/>
      <c r="M13" s="817"/>
      <c r="N13" s="817"/>
      <c r="O13" s="817"/>
      <c r="P13" s="817"/>
      <c r="Q13" s="605"/>
      <c r="R13" s="624"/>
      <c r="S13" s="196"/>
      <c r="T13" s="196"/>
      <c r="U13" s="196"/>
      <c r="V13" s="196"/>
      <c r="Z13" s="448"/>
      <c r="AD13" s="443" t="s">
        <v>364</v>
      </c>
      <c r="AH13" s="463"/>
    </row>
    <row r="14" spans="1:50" hidden="1">
      <c r="L14" s="586"/>
      <c r="P14" s="587"/>
      <c r="Q14" s="587"/>
      <c r="Y14" s="815"/>
      <c r="Z14" s="815"/>
      <c r="AB14" s="810"/>
      <c r="AC14" s="810"/>
      <c r="AD14" s="443" t="s">
        <v>59</v>
      </c>
      <c r="AF14" s="806"/>
      <c r="AG14" s="806"/>
    </row>
    <row r="15" spans="1:50" hidden="1">
      <c r="L15" s="588"/>
      <c r="T15" s="625">
        <f>Discount!N15</f>
        <v>0</v>
      </c>
      <c r="U15" s="625"/>
      <c r="Y15" s="258"/>
      <c r="Z15" s="258"/>
      <c r="AB15" s="258"/>
      <c r="AC15" s="258"/>
    </row>
    <row r="16" spans="1:50">
      <c r="B16" s="517"/>
      <c r="C16" s="517"/>
      <c r="D16" s="517"/>
      <c r="E16" s="517"/>
      <c r="F16" s="517"/>
      <c r="G16" s="517"/>
      <c r="H16" s="517"/>
      <c r="L16" s="499"/>
      <c r="N16" s="814" t="s">
        <v>257</v>
      </c>
      <c r="O16" s="814"/>
      <c r="P16" s="814"/>
      <c r="T16" s="625"/>
      <c r="U16" s="625"/>
      <c r="Y16" s="169"/>
      <c r="Z16" s="169"/>
      <c r="AB16" s="169"/>
      <c r="AC16" s="169"/>
    </row>
    <row r="17" spans="1:50" s="683" customFormat="1" ht="153.75" customHeight="1">
      <c r="A17" s="719" t="s">
        <v>320</v>
      </c>
      <c r="B17" s="720" t="s">
        <v>418</v>
      </c>
      <c r="C17" s="719" t="s">
        <v>419</v>
      </c>
      <c r="D17" s="719" t="s">
        <v>420</v>
      </c>
      <c r="E17" s="719" t="s">
        <v>421</v>
      </c>
      <c r="F17" s="719" t="s">
        <v>422</v>
      </c>
      <c r="G17" s="719" t="s">
        <v>423</v>
      </c>
      <c r="H17" s="719" t="s">
        <v>426</v>
      </c>
      <c r="I17" s="721" t="s">
        <v>429</v>
      </c>
      <c r="J17" s="722" t="s">
        <v>425</v>
      </c>
      <c r="K17" s="722" t="s">
        <v>430</v>
      </c>
      <c r="L17" s="719" t="s">
        <v>424</v>
      </c>
      <c r="M17" s="723" t="s">
        <v>313</v>
      </c>
      <c r="N17" s="728" t="s">
        <v>427</v>
      </c>
      <c r="O17" s="719" t="s">
        <v>402</v>
      </c>
      <c r="P17" s="719" t="s">
        <v>403</v>
      </c>
      <c r="Q17" s="671"/>
      <c r="R17" s="681"/>
      <c r="S17" s="682"/>
      <c r="V17" s="682"/>
      <c r="W17" s="684"/>
      <c r="X17" s="684"/>
      <c r="Y17" s="685"/>
      <c r="Z17" s="685"/>
      <c r="AA17" s="684"/>
      <c r="AB17" s="685"/>
      <c r="AC17" s="685"/>
      <c r="AD17" s="684"/>
      <c r="AE17" s="684"/>
      <c r="AF17" s="684"/>
      <c r="AG17" s="684"/>
      <c r="AH17" s="684"/>
      <c r="AI17" s="684"/>
      <c r="AJ17" s="684"/>
      <c r="AK17" s="686"/>
      <c r="AL17" s="686"/>
      <c r="AM17" s="686"/>
      <c r="AN17" s="686"/>
      <c r="AO17" s="686"/>
      <c r="AP17" s="686"/>
      <c r="AQ17" s="686"/>
      <c r="AR17" s="686"/>
      <c r="AS17" s="686"/>
      <c r="AT17" s="682"/>
      <c r="AU17" s="682"/>
      <c r="AV17" s="682"/>
      <c r="AW17" s="682"/>
      <c r="AX17" s="682"/>
    </row>
    <row r="18" spans="1:50" s="701" customFormat="1" ht="15.75">
      <c r="A18" s="687">
        <v>1</v>
      </c>
      <c r="B18" s="702">
        <v>2</v>
      </c>
      <c r="C18" s="687">
        <v>3</v>
      </c>
      <c r="D18" s="687">
        <v>4</v>
      </c>
      <c r="E18" s="687">
        <v>5</v>
      </c>
      <c r="F18" s="687">
        <v>6</v>
      </c>
      <c r="G18" s="687">
        <v>7</v>
      </c>
      <c r="H18" s="688">
        <v>8</v>
      </c>
      <c r="I18" s="689">
        <v>9</v>
      </c>
      <c r="J18" s="688">
        <v>10</v>
      </c>
      <c r="K18" s="688">
        <v>11</v>
      </c>
      <c r="L18" s="690">
        <v>12</v>
      </c>
      <c r="M18" s="690">
        <v>13</v>
      </c>
      <c r="N18" s="729">
        <v>14</v>
      </c>
      <c r="O18" s="690">
        <v>15</v>
      </c>
      <c r="P18" s="690" t="s">
        <v>428</v>
      </c>
      <c r="Q18" s="691"/>
      <c r="R18" s="692"/>
      <c r="S18" s="693"/>
      <c r="T18" s="694"/>
      <c r="U18" s="694"/>
      <c r="V18" s="693"/>
      <c r="W18" s="749"/>
      <c r="X18" s="695"/>
      <c r="Y18" s="696"/>
      <c r="Z18" s="696"/>
      <c r="AA18" s="697"/>
      <c r="AB18" s="696"/>
      <c r="AC18" s="696"/>
      <c r="AD18" s="695"/>
      <c r="AE18" s="695"/>
      <c r="AF18" s="698"/>
      <c r="AG18" s="698"/>
      <c r="AH18" s="695"/>
      <c r="AI18" s="695"/>
      <c r="AJ18" s="695"/>
      <c r="AK18" s="699"/>
      <c r="AL18" s="699"/>
      <c r="AM18" s="699"/>
      <c r="AN18" s="699"/>
      <c r="AO18" s="699"/>
      <c r="AP18" s="699"/>
      <c r="AQ18" s="699"/>
      <c r="AR18" s="699"/>
      <c r="AS18" s="699"/>
      <c r="AT18" s="700"/>
      <c r="AU18" s="700"/>
      <c r="AV18" s="700"/>
      <c r="AW18" s="700"/>
      <c r="AX18" s="700"/>
    </row>
    <row r="19" spans="1:50" s="718" customFormat="1" ht="39" customHeight="1">
      <c r="A19" s="745" t="s">
        <v>308</v>
      </c>
      <c r="B19" s="811" t="s">
        <v>461</v>
      </c>
      <c r="C19" s="812"/>
      <c r="D19" s="812"/>
      <c r="E19" s="812"/>
      <c r="F19" s="812"/>
      <c r="G19" s="812"/>
      <c r="H19" s="812"/>
      <c r="I19" s="812"/>
      <c r="J19" s="812"/>
      <c r="K19" s="812"/>
      <c r="L19" s="812"/>
      <c r="M19" s="705"/>
      <c r="N19" s="730"/>
      <c r="O19" s="706"/>
      <c r="P19" s="706"/>
      <c r="Q19" s="707"/>
      <c r="R19" s="708"/>
      <c r="S19" s="709"/>
      <c r="T19" s="710"/>
      <c r="U19" s="710"/>
      <c r="V19" s="746"/>
      <c r="W19" s="750"/>
      <c r="X19" s="712"/>
      <c r="Y19" s="713"/>
      <c r="Z19" s="713"/>
      <c r="AA19" s="714"/>
      <c r="AB19" s="713"/>
      <c r="AC19" s="713"/>
      <c r="AD19" s="712"/>
      <c r="AE19" s="712"/>
      <c r="AF19" s="715"/>
      <c r="AG19" s="715"/>
      <c r="AH19" s="712"/>
      <c r="AI19" s="712"/>
      <c r="AJ19" s="712"/>
      <c r="AK19" s="716"/>
      <c r="AL19" s="716"/>
      <c r="AM19" s="716"/>
      <c r="AN19" s="716"/>
      <c r="AO19" s="716"/>
      <c r="AP19" s="716"/>
      <c r="AQ19" s="716"/>
      <c r="AR19" s="716"/>
      <c r="AS19" s="716"/>
      <c r="AT19" s="717"/>
      <c r="AU19" s="717"/>
      <c r="AV19" s="717"/>
      <c r="AW19" s="717"/>
      <c r="AX19" s="717"/>
    </row>
    <row r="20" spans="1:50" s="440" customFormat="1" ht="18.75">
      <c r="A20" s="654">
        <v>1</v>
      </c>
      <c r="B20" s="703" t="s">
        <v>466</v>
      </c>
      <c r="C20" s="655" t="s">
        <v>467</v>
      </c>
      <c r="D20" s="655" t="s">
        <v>470</v>
      </c>
      <c r="E20" s="655" t="s">
        <v>467</v>
      </c>
      <c r="F20" s="656" t="s">
        <v>471</v>
      </c>
      <c r="G20" s="655" t="s">
        <v>504</v>
      </c>
      <c r="H20" s="655" t="s">
        <v>505</v>
      </c>
      <c r="I20" s="657"/>
      <c r="J20" s="655">
        <v>18</v>
      </c>
      <c r="K20" s="658"/>
      <c r="L20" s="661" t="s">
        <v>562</v>
      </c>
      <c r="M20" s="660" t="s">
        <v>563</v>
      </c>
      <c r="N20" s="731">
        <v>4470</v>
      </c>
      <c r="O20" s="663"/>
      <c r="P20" s="664" t="str">
        <f t="shared" ref="P20:P39" si="0">IF(O20=0, "Included",IF(ISERROR(N20*O20), O20, N20*O20))</f>
        <v>Included</v>
      </c>
      <c r="Q20" s="631">
        <f>O20*N20</f>
        <v>0</v>
      </c>
      <c r="R20" s="639">
        <f>IF(K20="", J20*Q20/100,K20*Q20/100)</f>
        <v>0</v>
      </c>
      <c r="S20" s="426"/>
      <c r="T20" s="635">
        <f>O20*(1-$T$15)</f>
        <v>0</v>
      </c>
      <c r="U20" s="635">
        <f>T20*N20</f>
        <v>0</v>
      </c>
      <c r="V20" s="648">
        <f>IF(K20="", J20*U20/100,K20*U20/100)</f>
        <v>0</v>
      </c>
      <c r="X20" s="425"/>
    </row>
    <row r="21" spans="1:50" s="440" customFormat="1" ht="18.75">
      <c r="A21" s="659">
        <v>2</v>
      </c>
      <c r="B21" s="703" t="s">
        <v>466</v>
      </c>
      <c r="C21" s="655" t="s">
        <v>467</v>
      </c>
      <c r="D21" s="655" t="s">
        <v>470</v>
      </c>
      <c r="E21" s="655" t="s">
        <v>472</v>
      </c>
      <c r="F21" s="656" t="s">
        <v>471</v>
      </c>
      <c r="G21" s="655" t="s">
        <v>506</v>
      </c>
      <c r="H21" s="655" t="s">
        <v>507</v>
      </c>
      <c r="I21" s="657"/>
      <c r="J21" s="655">
        <v>18</v>
      </c>
      <c r="K21" s="658"/>
      <c r="L21" s="662" t="s">
        <v>564</v>
      </c>
      <c r="M21" s="660" t="s">
        <v>563</v>
      </c>
      <c r="N21" s="731">
        <v>271</v>
      </c>
      <c r="O21" s="663"/>
      <c r="P21" s="664" t="str">
        <f t="shared" si="0"/>
        <v>Included</v>
      </c>
      <c r="Q21" s="631">
        <f t="shared" ref="Q21:Q39" si="1">O21*N21</f>
        <v>0</v>
      </c>
      <c r="R21" s="639">
        <f t="shared" ref="R21:R39" si="2">IF(K21="", J21*Q21/100,K21*Q21/100)</f>
        <v>0</v>
      </c>
      <c r="S21" s="426"/>
      <c r="T21" s="635">
        <f t="shared" ref="T21:T39" si="3">O21*(1-$T$15)</f>
        <v>0</v>
      </c>
      <c r="U21" s="635">
        <f t="shared" ref="U21:U39" si="4">T21*N21</f>
        <v>0</v>
      </c>
      <c r="V21" s="648">
        <f t="shared" ref="V21:V39" si="5">IF(K21="", J21*U21/100,K21*U21/100)</f>
        <v>0</v>
      </c>
      <c r="W21" s="751"/>
      <c r="X21" s="425"/>
    </row>
    <row r="22" spans="1:50" s="440" customFormat="1" ht="18.75">
      <c r="A22" s="654">
        <v>3</v>
      </c>
      <c r="B22" s="703" t="s">
        <v>466</v>
      </c>
      <c r="C22" s="655" t="s">
        <v>467</v>
      </c>
      <c r="D22" s="655" t="s">
        <v>470</v>
      </c>
      <c r="E22" s="655" t="s">
        <v>473</v>
      </c>
      <c r="F22" s="656" t="s">
        <v>471</v>
      </c>
      <c r="G22" s="655" t="s">
        <v>508</v>
      </c>
      <c r="H22" s="655" t="s">
        <v>507</v>
      </c>
      <c r="I22" s="657"/>
      <c r="J22" s="655">
        <v>18</v>
      </c>
      <c r="K22" s="658"/>
      <c r="L22" s="662" t="s">
        <v>565</v>
      </c>
      <c r="M22" s="660" t="s">
        <v>563</v>
      </c>
      <c r="N22" s="731">
        <v>84</v>
      </c>
      <c r="O22" s="663"/>
      <c r="P22" s="664" t="str">
        <f t="shared" ref="P22:P31" si="6">IF(O22=0, "Included",IF(ISERROR(N22*O22), O22, N22*O22))</f>
        <v>Included</v>
      </c>
      <c r="Q22" s="631">
        <f t="shared" ref="Q22:Q31" si="7">O22*N22</f>
        <v>0</v>
      </c>
      <c r="R22" s="639">
        <f t="shared" ref="R22:R31" si="8">IF(K22="", J22*Q22/100,K22*Q22/100)</f>
        <v>0</v>
      </c>
      <c r="S22" s="426"/>
      <c r="T22" s="635">
        <f t="shared" ref="T22:T31" si="9">O22*(1-$T$15)</f>
        <v>0</v>
      </c>
      <c r="U22" s="635">
        <f t="shared" ref="U22:U31" si="10">T22*N22</f>
        <v>0</v>
      </c>
      <c r="V22" s="648">
        <f t="shared" ref="V22:V31" si="11">IF(K22="", J22*U22/100,K22*U22/100)</f>
        <v>0</v>
      </c>
      <c r="W22" s="751"/>
      <c r="X22" s="425"/>
    </row>
    <row r="23" spans="1:50" s="440" customFormat="1" ht="18.75">
      <c r="A23" s="654">
        <v>4</v>
      </c>
      <c r="B23" s="703" t="s">
        <v>466</v>
      </c>
      <c r="C23" s="655" t="s">
        <v>467</v>
      </c>
      <c r="D23" s="655" t="s">
        <v>470</v>
      </c>
      <c r="E23" s="655" t="s">
        <v>474</v>
      </c>
      <c r="F23" s="656" t="s">
        <v>471</v>
      </c>
      <c r="G23" s="655" t="s">
        <v>509</v>
      </c>
      <c r="H23" s="655" t="s">
        <v>507</v>
      </c>
      <c r="I23" s="657"/>
      <c r="J23" s="655">
        <v>18</v>
      </c>
      <c r="K23" s="658"/>
      <c r="L23" s="662" t="s">
        <v>566</v>
      </c>
      <c r="M23" s="660" t="s">
        <v>563</v>
      </c>
      <c r="N23" s="731">
        <v>1795</v>
      </c>
      <c r="O23" s="663"/>
      <c r="P23" s="664" t="str">
        <f t="shared" si="6"/>
        <v>Included</v>
      </c>
      <c r="Q23" s="631">
        <f t="shared" si="7"/>
        <v>0</v>
      </c>
      <c r="R23" s="639">
        <f t="shared" si="8"/>
        <v>0</v>
      </c>
      <c r="S23" s="426"/>
      <c r="T23" s="635">
        <f t="shared" si="9"/>
        <v>0</v>
      </c>
      <c r="U23" s="635">
        <f t="shared" si="10"/>
        <v>0</v>
      </c>
      <c r="V23" s="648">
        <f t="shared" si="11"/>
        <v>0</v>
      </c>
      <c r="W23" s="751"/>
      <c r="X23" s="425"/>
    </row>
    <row r="24" spans="1:50" s="440" customFormat="1" ht="18.75">
      <c r="A24" s="659">
        <v>5</v>
      </c>
      <c r="B24" s="703" t="s">
        <v>466</v>
      </c>
      <c r="C24" s="655" t="s">
        <v>467</v>
      </c>
      <c r="D24" s="655" t="s">
        <v>470</v>
      </c>
      <c r="E24" s="655" t="s">
        <v>475</v>
      </c>
      <c r="F24" s="656" t="s">
        <v>471</v>
      </c>
      <c r="G24" s="655" t="s">
        <v>510</v>
      </c>
      <c r="H24" s="655" t="s">
        <v>507</v>
      </c>
      <c r="I24" s="657"/>
      <c r="J24" s="655">
        <v>18</v>
      </c>
      <c r="K24" s="658"/>
      <c r="L24" s="662" t="s">
        <v>567</v>
      </c>
      <c r="M24" s="660" t="s">
        <v>311</v>
      </c>
      <c r="N24" s="731">
        <v>178</v>
      </c>
      <c r="O24" s="663"/>
      <c r="P24" s="664" t="str">
        <f t="shared" si="6"/>
        <v>Included</v>
      </c>
      <c r="Q24" s="631">
        <f t="shared" si="7"/>
        <v>0</v>
      </c>
      <c r="R24" s="639">
        <f t="shared" si="8"/>
        <v>0</v>
      </c>
      <c r="S24" s="426"/>
      <c r="T24" s="635">
        <f t="shared" si="9"/>
        <v>0</v>
      </c>
      <c r="U24" s="635">
        <f t="shared" si="10"/>
        <v>0</v>
      </c>
      <c r="V24" s="648">
        <f t="shared" si="11"/>
        <v>0</v>
      </c>
      <c r="W24" s="751"/>
      <c r="X24" s="425"/>
    </row>
    <row r="25" spans="1:50" s="440" customFormat="1" ht="18.75">
      <c r="A25" s="654">
        <v>6</v>
      </c>
      <c r="B25" s="703" t="s">
        <v>466</v>
      </c>
      <c r="C25" s="655" t="s">
        <v>467</v>
      </c>
      <c r="D25" s="655" t="s">
        <v>470</v>
      </c>
      <c r="E25" s="655" t="s">
        <v>476</v>
      </c>
      <c r="F25" s="656" t="s">
        <v>471</v>
      </c>
      <c r="G25" s="655" t="s">
        <v>511</v>
      </c>
      <c r="H25" s="655" t="s">
        <v>512</v>
      </c>
      <c r="I25" s="657"/>
      <c r="J25" s="655">
        <v>18</v>
      </c>
      <c r="K25" s="658"/>
      <c r="L25" s="662" t="s">
        <v>568</v>
      </c>
      <c r="M25" s="660" t="s">
        <v>569</v>
      </c>
      <c r="N25" s="731">
        <v>1152</v>
      </c>
      <c r="O25" s="663"/>
      <c r="P25" s="664" t="str">
        <f t="shared" si="6"/>
        <v>Included</v>
      </c>
      <c r="Q25" s="631">
        <f t="shared" si="7"/>
        <v>0</v>
      </c>
      <c r="R25" s="639">
        <f t="shared" si="8"/>
        <v>0</v>
      </c>
      <c r="S25" s="426"/>
      <c r="T25" s="635">
        <f t="shared" si="9"/>
        <v>0</v>
      </c>
      <c r="U25" s="635">
        <f t="shared" si="10"/>
        <v>0</v>
      </c>
      <c r="V25" s="648">
        <f t="shared" si="11"/>
        <v>0</v>
      </c>
      <c r="W25" s="751"/>
      <c r="X25" s="425"/>
    </row>
    <row r="26" spans="1:50" s="440" customFormat="1" ht="18.75">
      <c r="A26" s="654">
        <v>7</v>
      </c>
      <c r="B26" s="703" t="s">
        <v>466</v>
      </c>
      <c r="C26" s="655" t="s">
        <v>467</v>
      </c>
      <c r="D26" s="655" t="s">
        <v>470</v>
      </c>
      <c r="E26" s="655" t="s">
        <v>477</v>
      </c>
      <c r="F26" s="656" t="s">
        <v>471</v>
      </c>
      <c r="G26" s="655" t="s">
        <v>513</v>
      </c>
      <c r="H26" s="655" t="s">
        <v>512</v>
      </c>
      <c r="I26" s="657"/>
      <c r="J26" s="655">
        <v>18</v>
      </c>
      <c r="K26" s="658"/>
      <c r="L26" s="662" t="s">
        <v>570</v>
      </c>
      <c r="M26" s="660" t="s">
        <v>569</v>
      </c>
      <c r="N26" s="731">
        <v>336</v>
      </c>
      <c r="O26" s="663"/>
      <c r="P26" s="664" t="str">
        <f t="shared" si="6"/>
        <v>Included</v>
      </c>
      <c r="Q26" s="631">
        <f t="shared" si="7"/>
        <v>0</v>
      </c>
      <c r="R26" s="639">
        <f t="shared" si="8"/>
        <v>0</v>
      </c>
      <c r="S26" s="426"/>
      <c r="T26" s="635">
        <f t="shared" si="9"/>
        <v>0</v>
      </c>
      <c r="U26" s="635">
        <f t="shared" si="10"/>
        <v>0</v>
      </c>
      <c r="V26" s="648">
        <f t="shared" si="11"/>
        <v>0</v>
      </c>
      <c r="W26" s="751"/>
      <c r="X26" s="425"/>
    </row>
    <row r="27" spans="1:50" s="440" customFormat="1" ht="18.75">
      <c r="A27" s="659">
        <v>8</v>
      </c>
      <c r="B27" s="703" t="s">
        <v>466</v>
      </c>
      <c r="C27" s="655" t="s">
        <v>467</v>
      </c>
      <c r="D27" s="655" t="s">
        <v>470</v>
      </c>
      <c r="E27" s="655" t="s">
        <v>478</v>
      </c>
      <c r="F27" s="656" t="s">
        <v>471</v>
      </c>
      <c r="G27" s="655" t="s">
        <v>514</v>
      </c>
      <c r="H27" s="655" t="s">
        <v>512</v>
      </c>
      <c r="I27" s="657"/>
      <c r="J27" s="655">
        <v>18</v>
      </c>
      <c r="K27" s="658"/>
      <c r="L27" s="662" t="s">
        <v>571</v>
      </c>
      <c r="M27" s="660" t="s">
        <v>569</v>
      </c>
      <c r="N27" s="731">
        <v>480</v>
      </c>
      <c r="O27" s="663"/>
      <c r="P27" s="664" t="str">
        <f t="shared" si="6"/>
        <v>Included</v>
      </c>
      <c r="Q27" s="631">
        <f t="shared" si="7"/>
        <v>0</v>
      </c>
      <c r="R27" s="639">
        <f t="shared" si="8"/>
        <v>0</v>
      </c>
      <c r="S27" s="426"/>
      <c r="T27" s="635">
        <f t="shared" si="9"/>
        <v>0</v>
      </c>
      <c r="U27" s="635">
        <f t="shared" si="10"/>
        <v>0</v>
      </c>
      <c r="V27" s="648">
        <f t="shared" si="11"/>
        <v>0</v>
      </c>
      <c r="W27" s="751"/>
      <c r="X27" s="425"/>
    </row>
    <row r="28" spans="1:50" s="440" customFormat="1" ht="18.75">
      <c r="A28" s="654">
        <v>9</v>
      </c>
      <c r="B28" s="703" t="s">
        <v>466</v>
      </c>
      <c r="C28" s="655" t="s">
        <v>467</v>
      </c>
      <c r="D28" s="655" t="s">
        <v>470</v>
      </c>
      <c r="E28" s="655" t="s">
        <v>479</v>
      </c>
      <c r="F28" s="656" t="s">
        <v>471</v>
      </c>
      <c r="G28" s="655" t="s">
        <v>515</v>
      </c>
      <c r="H28" s="655" t="s">
        <v>512</v>
      </c>
      <c r="I28" s="657"/>
      <c r="J28" s="655">
        <v>18</v>
      </c>
      <c r="K28" s="658"/>
      <c r="L28" s="662" t="s">
        <v>572</v>
      </c>
      <c r="M28" s="660" t="s">
        <v>569</v>
      </c>
      <c r="N28" s="731">
        <v>176</v>
      </c>
      <c r="O28" s="663"/>
      <c r="P28" s="664" t="str">
        <f t="shared" si="6"/>
        <v>Included</v>
      </c>
      <c r="Q28" s="631">
        <f t="shared" si="7"/>
        <v>0</v>
      </c>
      <c r="R28" s="639">
        <f t="shared" si="8"/>
        <v>0</v>
      </c>
      <c r="S28" s="426"/>
      <c r="T28" s="635">
        <f t="shared" si="9"/>
        <v>0</v>
      </c>
      <c r="U28" s="635">
        <f t="shared" si="10"/>
        <v>0</v>
      </c>
      <c r="V28" s="648">
        <f t="shared" si="11"/>
        <v>0</v>
      </c>
      <c r="W28" s="751"/>
      <c r="X28" s="425"/>
    </row>
    <row r="29" spans="1:50" s="440" customFormat="1" ht="18.75">
      <c r="A29" s="654">
        <v>10</v>
      </c>
      <c r="B29" s="703" t="s">
        <v>466</v>
      </c>
      <c r="C29" s="655" t="s">
        <v>467</v>
      </c>
      <c r="D29" s="655" t="s">
        <v>470</v>
      </c>
      <c r="E29" s="655" t="s">
        <v>480</v>
      </c>
      <c r="F29" s="656" t="s">
        <v>471</v>
      </c>
      <c r="G29" s="655" t="s">
        <v>516</v>
      </c>
      <c r="H29" s="655" t="s">
        <v>517</v>
      </c>
      <c r="I29" s="657"/>
      <c r="J29" s="655">
        <v>18</v>
      </c>
      <c r="K29" s="658"/>
      <c r="L29" s="662" t="s">
        <v>573</v>
      </c>
      <c r="M29" s="660" t="s">
        <v>569</v>
      </c>
      <c r="N29" s="731">
        <v>750</v>
      </c>
      <c r="O29" s="663"/>
      <c r="P29" s="664" t="str">
        <f t="shared" si="6"/>
        <v>Included</v>
      </c>
      <c r="Q29" s="631">
        <f t="shared" si="7"/>
        <v>0</v>
      </c>
      <c r="R29" s="639">
        <f t="shared" si="8"/>
        <v>0</v>
      </c>
      <c r="S29" s="426"/>
      <c r="T29" s="635">
        <f t="shared" si="9"/>
        <v>0</v>
      </c>
      <c r="U29" s="635">
        <f t="shared" si="10"/>
        <v>0</v>
      </c>
      <c r="V29" s="648">
        <f t="shared" si="11"/>
        <v>0</v>
      </c>
      <c r="W29" s="751"/>
      <c r="X29" s="425"/>
    </row>
    <row r="30" spans="1:50" s="440" customFormat="1" ht="18.75">
      <c r="A30" s="659">
        <v>11</v>
      </c>
      <c r="B30" s="703" t="s">
        <v>466</v>
      </c>
      <c r="C30" s="655" t="s">
        <v>467</v>
      </c>
      <c r="D30" s="655" t="s">
        <v>470</v>
      </c>
      <c r="E30" s="655" t="s">
        <v>481</v>
      </c>
      <c r="F30" s="656" t="s">
        <v>471</v>
      </c>
      <c r="G30" s="655" t="s">
        <v>518</v>
      </c>
      <c r="H30" s="655" t="s">
        <v>519</v>
      </c>
      <c r="I30" s="657"/>
      <c r="J30" s="655">
        <v>18</v>
      </c>
      <c r="K30" s="658"/>
      <c r="L30" s="662" t="s">
        <v>574</v>
      </c>
      <c r="M30" s="660" t="s">
        <v>575</v>
      </c>
      <c r="N30" s="731">
        <v>240</v>
      </c>
      <c r="O30" s="663"/>
      <c r="P30" s="664" t="str">
        <f t="shared" si="6"/>
        <v>Included</v>
      </c>
      <c r="Q30" s="631">
        <f t="shared" si="7"/>
        <v>0</v>
      </c>
      <c r="R30" s="639">
        <f t="shared" si="8"/>
        <v>0</v>
      </c>
      <c r="S30" s="426"/>
      <c r="T30" s="635">
        <f t="shared" si="9"/>
        <v>0</v>
      </c>
      <c r="U30" s="635">
        <f t="shared" si="10"/>
        <v>0</v>
      </c>
      <c r="V30" s="648">
        <f t="shared" si="11"/>
        <v>0</v>
      </c>
      <c r="W30" s="751"/>
      <c r="X30" s="425"/>
    </row>
    <row r="31" spans="1:50" s="440" customFormat="1" ht="18.75">
      <c r="A31" s="654">
        <v>12</v>
      </c>
      <c r="B31" s="703" t="s">
        <v>466</v>
      </c>
      <c r="C31" s="655" t="s">
        <v>467</v>
      </c>
      <c r="D31" s="655" t="s">
        <v>470</v>
      </c>
      <c r="E31" s="655" t="s">
        <v>482</v>
      </c>
      <c r="F31" s="656" t="s">
        <v>471</v>
      </c>
      <c r="G31" s="655" t="s">
        <v>520</v>
      </c>
      <c r="H31" s="655" t="s">
        <v>519</v>
      </c>
      <c r="I31" s="657"/>
      <c r="J31" s="655">
        <v>18</v>
      </c>
      <c r="K31" s="658"/>
      <c r="L31" s="662" t="s">
        <v>576</v>
      </c>
      <c r="M31" s="660" t="s">
        <v>575</v>
      </c>
      <c r="N31" s="731">
        <v>160</v>
      </c>
      <c r="O31" s="663"/>
      <c r="P31" s="664" t="str">
        <f t="shared" si="6"/>
        <v>Included</v>
      </c>
      <c r="Q31" s="631">
        <f t="shared" si="7"/>
        <v>0</v>
      </c>
      <c r="R31" s="639">
        <f t="shared" si="8"/>
        <v>0</v>
      </c>
      <c r="S31" s="426"/>
      <c r="T31" s="635">
        <f t="shared" si="9"/>
        <v>0</v>
      </c>
      <c r="U31" s="635">
        <f t="shared" si="10"/>
        <v>0</v>
      </c>
      <c r="V31" s="648">
        <f t="shared" si="11"/>
        <v>0</v>
      </c>
      <c r="W31" s="751"/>
      <c r="X31" s="425"/>
    </row>
    <row r="32" spans="1:50" s="440" customFormat="1" ht="18.75">
      <c r="A32" s="654">
        <v>13</v>
      </c>
      <c r="B32" s="703" t="s">
        <v>466</v>
      </c>
      <c r="C32" s="655" t="s">
        <v>467</v>
      </c>
      <c r="D32" s="655" t="s">
        <v>470</v>
      </c>
      <c r="E32" s="655" t="s">
        <v>483</v>
      </c>
      <c r="F32" s="656" t="s">
        <v>471</v>
      </c>
      <c r="G32" s="655" t="s">
        <v>521</v>
      </c>
      <c r="H32" s="655" t="s">
        <v>519</v>
      </c>
      <c r="I32" s="657"/>
      <c r="J32" s="655">
        <v>18</v>
      </c>
      <c r="K32" s="658"/>
      <c r="L32" s="661" t="s">
        <v>577</v>
      </c>
      <c r="M32" s="660" t="s">
        <v>575</v>
      </c>
      <c r="N32" s="731">
        <v>15</v>
      </c>
      <c r="O32" s="663"/>
      <c r="P32" s="664" t="str">
        <f t="shared" si="0"/>
        <v>Included</v>
      </c>
      <c r="Q32" s="631">
        <f t="shared" si="1"/>
        <v>0</v>
      </c>
      <c r="R32" s="639">
        <f t="shared" si="2"/>
        <v>0</v>
      </c>
      <c r="S32" s="426"/>
      <c r="T32" s="635">
        <f t="shared" si="3"/>
        <v>0</v>
      </c>
      <c r="U32" s="635">
        <f t="shared" si="4"/>
        <v>0</v>
      </c>
      <c r="V32" s="648">
        <f t="shared" si="5"/>
        <v>0</v>
      </c>
      <c r="W32" s="751"/>
      <c r="X32" s="425"/>
    </row>
    <row r="33" spans="1:24" s="440" customFormat="1" ht="18.75">
      <c r="A33" s="659">
        <v>14</v>
      </c>
      <c r="B33" s="703" t="s">
        <v>466</v>
      </c>
      <c r="C33" s="655" t="s">
        <v>467</v>
      </c>
      <c r="D33" s="655" t="s">
        <v>470</v>
      </c>
      <c r="E33" s="655" t="s">
        <v>484</v>
      </c>
      <c r="F33" s="656" t="s">
        <v>471</v>
      </c>
      <c r="G33" s="655" t="s">
        <v>522</v>
      </c>
      <c r="H33" s="655" t="s">
        <v>519</v>
      </c>
      <c r="I33" s="657"/>
      <c r="J33" s="655">
        <v>18</v>
      </c>
      <c r="K33" s="658"/>
      <c r="L33" s="661" t="s">
        <v>578</v>
      </c>
      <c r="M33" s="660" t="s">
        <v>575</v>
      </c>
      <c r="N33" s="731">
        <v>15</v>
      </c>
      <c r="O33" s="663"/>
      <c r="P33" s="664" t="str">
        <f t="shared" si="0"/>
        <v>Included</v>
      </c>
      <c r="Q33" s="631">
        <f t="shared" si="1"/>
        <v>0</v>
      </c>
      <c r="R33" s="639">
        <f t="shared" si="2"/>
        <v>0</v>
      </c>
      <c r="S33" s="426"/>
      <c r="T33" s="635">
        <f t="shared" si="3"/>
        <v>0</v>
      </c>
      <c r="U33" s="635">
        <f t="shared" si="4"/>
        <v>0</v>
      </c>
      <c r="V33" s="648">
        <f t="shared" si="5"/>
        <v>0</v>
      </c>
      <c r="W33" s="751"/>
      <c r="X33" s="425"/>
    </row>
    <row r="34" spans="1:24" s="440" customFormat="1" ht="18.75">
      <c r="A34" s="654">
        <v>15</v>
      </c>
      <c r="B34" s="703" t="s">
        <v>466</v>
      </c>
      <c r="C34" s="655" t="s">
        <v>467</v>
      </c>
      <c r="D34" s="655" t="s">
        <v>470</v>
      </c>
      <c r="E34" s="655" t="s">
        <v>485</v>
      </c>
      <c r="F34" s="656" t="s">
        <v>471</v>
      </c>
      <c r="G34" s="655" t="s">
        <v>523</v>
      </c>
      <c r="H34" s="655" t="s">
        <v>519</v>
      </c>
      <c r="I34" s="657"/>
      <c r="J34" s="655">
        <v>18</v>
      </c>
      <c r="K34" s="658"/>
      <c r="L34" s="661" t="s">
        <v>579</v>
      </c>
      <c r="M34" s="660" t="s">
        <v>580</v>
      </c>
      <c r="N34" s="731">
        <v>1</v>
      </c>
      <c r="O34" s="663"/>
      <c r="P34" s="664" t="str">
        <f t="shared" si="0"/>
        <v>Included</v>
      </c>
      <c r="Q34" s="631">
        <f t="shared" si="1"/>
        <v>0</v>
      </c>
      <c r="R34" s="639">
        <f t="shared" si="2"/>
        <v>0</v>
      </c>
      <c r="S34" s="426"/>
      <c r="T34" s="635">
        <f t="shared" si="3"/>
        <v>0</v>
      </c>
      <c r="U34" s="635">
        <f t="shared" si="4"/>
        <v>0</v>
      </c>
      <c r="V34" s="648">
        <f t="shared" si="5"/>
        <v>0</v>
      </c>
      <c r="W34" s="751"/>
      <c r="X34" s="425"/>
    </row>
    <row r="35" spans="1:24" s="440" customFormat="1" ht="18.75">
      <c r="A35" s="654">
        <v>16</v>
      </c>
      <c r="B35" s="703" t="s">
        <v>466</v>
      </c>
      <c r="C35" s="655" t="s">
        <v>467</v>
      </c>
      <c r="D35" s="655" t="s">
        <v>470</v>
      </c>
      <c r="E35" s="655" t="s">
        <v>486</v>
      </c>
      <c r="F35" s="656" t="s">
        <v>471</v>
      </c>
      <c r="G35" s="655" t="s">
        <v>524</v>
      </c>
      <c r="H35" s="655" t="s">
        <v>525</v>
      </c>
      <c r="I35" s="657"/>
      <c r="J35" s="655">
        <v>18</v>
      </c>
      <c r="K35" s="658"/>
      <c r="L35" s="661" t="s">
        <v>581</v>
      </c>
      <c r="M35" s="660" t="s">
        <v>575</v>
      </c>
      <c r="N35" s="731">
        <v>402</v>
      </c>
      <c r="O35" s="663"/>
      <c r="P35" s="664" t="str">
        <f t="shared" si="0"/>
        <v>Included</v>
      </c>
      <c r="Q35" s="631">
        <f t="shared" si="1"/>
        <v>0</v>
      </c>
      <c r="R35" s="639">
        <f t="shared" si="2"/>
        <v>0</v>
      </c>
      <c r="S35" s="426"/>
      <c r="T35" s="635">
        <f t="shared" si="3"/>
        <v>0</v>
      </c>
      <c r="U35" s="635">
        <f t="shared" si="4"/>
        <v>0</v>
      </c>
      <c r="V35" s="648">
        <f t="shared" si="5"/>
        <v>0</v>
      </c>
      <c r="W35" s="751"/>
      <c r="X35" s="425"/>
    </row>
    <row r="36" spans="1:24" s="440" customFormat="1" ht="18.75">
      <c r="A36" s="659">
        <v>17</v>
      </c>
      <c r="B36" s="703" t="s">
        <v>466</v>
      </c>
      <c r="C36" s="655" t="s">
        <v>467</v>
      </c>
      <c r="D36" s="655" t="s">
        <v>470</v>
      </c>
      <c r="E36" s="655" t="s">
        <v>487</v>
      </c>
      <c r="F36" s="656" t="s">
        <v>471</v>
      </c>
      <c r="G36" s="655" t="s">
        <v>526</v>
      </c>
      <c r="H36" s="655" t="s">
        <v>525</v>
      </c>
      <c r="I36" s="657"/>
      <c r="J36" s="655">
        <v>18</v>
      </c>
      <c r="K36" s="658"/>
      <c r="L36" s="661" t="s">
        <v>582</v>
      </c>
      <c r="M36" s="660" t="s">
        <v>575</v>
      </c>
      <c r="N36" s="731">
        <v>402</v>
      </c>
      <c r="O36" s="663"/>
      <c r="P36" s="664" t="str">
        <f t="shared" si="0"/>
        <v>Included</v>
      </c>
      <c r="Q36" s="631">
        <f t="shared" si="1"/>
        <v>0</v>
      </c>
      <c r="R36" s="639">
        <f t="shared" si="2"/>
        <v>0</v>
      </c>
      <c r="S36" s="426"/>
      <c r="T36" s="635">
        <f t="shared" si="3"/>
        <v>0</v>
      </c>
      <c r="U36" s="635">
        <f t="shared" si="4"/>
        <v>0</v>
      </c>
      <c r="V36" s="648">
        <f t="shared" si="5"/>
        <v>0</v>
      </c>
      <c r="W36" s="751"/>
      <c r="X36" s="425"/>
    </row>
    <row r="37" spans="1:24" s="440" customFormat="1" ht="18.75">
      <c r="A37" s="654">
        <v>18</v>
      </c>
      <c r="B37" s="703" t="s">
        <v>466</v>
      </c>
      <c r="C37" s="655" t="s">
        <v>467</v>
      </c>
      <c r="D37" s="655" t="s">
        <v>470</v>
      </c>
      <c r="E37" s="655" t="s">
        <v>488</v>
      </c>
      <c r="F37" s="656" t="s">
        <v>471</v>
      </c>
      <c r="G37" s="655" t="s">
        <v>527</v>
      </c>
      <c r="H37" s="655" t="s">
        <v>525</v>
      </c>
      <c r="I37" s="657"/>
      <c r="J37" s="655">
        <v>18</v>
      </c>
      <c r="K37" s="658"/>
      <c r="L37" s="661" t="s">
        <v>583</v>
      </c>
      <c r="M37" s="660" t="s">
        <v>575</v>
      </c>
      <c r="N37" s="731">
        <v>402</v>
      </c>
      <c r="O37" s="663"/>
      <c r="P37" s="664" t="str">
        <f t="shared" si="0"/>
        <v>Included</v>
      </c>
      <c r="Q37" s="631">
        <f t="shared" si="1"/>
        <v>0</v>
      </c>
      <c r="R37" s="639">
        <f t="shared" si="2"/>
        <v>0</v>
      </c>
      <c r="S37" s="426"/>
      <c r="T37" s="635">
        <f t="shared" si="3"/>
        <v>0</v>
      </c>
      <c r="U37" s="635">
        <f t="shared" si="4"/>
        <v>0</v>
      </c>
      <c r="V37" s="648">
        <f t="shared" si="5"/>
        <v>0</v>
      </c>
      <c r="W37" s="751"/>
      <c r="X37" s="425"/>
    </row>
    <row r="38" spans="1:24" s="440" customFormat="1" ht="18.75">
      <c r="A38" s="654">
        <v>19</v>
      </c>
      <c r="B38" s="703" t="s">
        <v>466</v>
      </c>
      <c r="C38" s="655" t="s">
        <v>467</v>
      </c>
      <c r="D38" s="655" t="s">
        <v>470</v>
      </c>
      <c r="E38" s="655" t="s">
        <v>489</v>
      </c>
      <c r="F38" s="656" t="s">
        <v>471</v>
      </c>
      <c r="G38" s="655" t="s">
        <v>528</v>
      </c>
      <c r="H38" s="655" t="s">
        <v>525</v>
      </c>
      <c r="I38" s="657"/>
      <c r="J38" s="655">
        <v>18</v>
      </c>
      <c r="K38" s="658"/>
      <c r="L38" s="661" t="s">
        <v>584</v>
      </c>
      <c r="M38" s="660" t="s">
        <v>575</v>
      </c>
      <c r="N38" s="731">
        <v>241</v>
      </c>
      <c r="O38" s="663"/>
      <c r="P38" s="664" t="str">
        <f t="shared" si="0"/>
        <v>Included</v>
      </c>
      <c r="Q38" s="631">
        <f t="shared" si="1"/>
        <v>0</v>
      </c>
      <c r="R38" s="639">
        <f t="shared" si="2"/>
        <v>0</v>
      </c>
      <c r="S38" s="426"/>
      <c r="T38" s="635">
        <f t="shared" si="3"/>
        <v>0</v>
      </c>
      <c r="U38" s="635">
        <f t="shared" si="4"/>
        <v>0</v>
      </c>
      <c r="V38" s="648">
        <f t="shared" si="5"/>
        <v>0</v>
      </c>
      <c r="W38" s="751"/>
      <c r="X38" s="425"/>
    </row>
    <row r="39" spans="1:24" s="440" customFormat="1" ht="18.75">
      <c r="A39" s="659">
        <v>20</v>
      </c>
      <c r="B39" s="703" t="s">
        <v>466</v>
      </c>
      <c r="C39" s="655" t="s">
        <v>467</v>
      </c>
      <c r="D39" s="655" t="s">
        <v>470</v>
      </c>
      <c r="E39" s="655" t="s">
        <v>490</v>
      </c>
      <c r="F39" s="656" t="s">
        <v>471</v>
      </c>
      <c r="G39" s="655" t="s">
        <v>529</v>
      </c>
      <c r="H39" s="655" t="s">
        <v>525</v>
      </c>
      <c r="I39" s="657"/>
      <c r="J39" s="655">
        <v>18</v>
      </c>
      <c r="K39" s="658"/>
      <c r="L39" s="661" t="s">
        <v>585</v>
      </c>
      <c r="M39" s="660" t="s">
        <v>575</v>
      </c>
      <c r="N39" s="731">
        <v>161</v>
      </c>
      <c r="O39" s="663"/>
      <c r="P39" s="664" t="str">
        <f t="shared" si="0"/>
        <v>Included</v>
      </c>
      <c r="Q39" s="631">
        <f t="shared" si="1"/>
        <v>0</v>
      </c>
      <c r="R39" s="639">
        <f t="shared" si="2"/>
        <v>0</v>
      </c>
      <c r="S39" s="426"/>
      <c r="T39" s="635">
        <f t="shared" si="3"/>
        <v>0</v>
      </c>
      <c r="U39" s="635">
        <f t="shared" si="4"/>
        <v>0</v>
      </c>
      <c r="V39" s="648">
        <f t="shared" si="5"/>
        <v>0</v>
      </c>
      <c r="W39" s="751"/>
      <c r="X39" s="425"/>
    </row>
    <row r="40" spans="1:24" s="440" customFormat="1" ht="18.75">
      <c r="A40" s="654">
        <v>21</v>
      </c>
      <c r="B40" s="703" t="s">
        <v>466</v>
      </c>
      <c r="C40" s="655" t="s">
        <v>467</v>
      </c>
      <c r="D40" s="655" t="s">
        <v>470</v>
      </c>
      <c r="E40" s="655" t="s">
        <v>491</v>
      </c>
      <c r="F40" s="656" t="s">
        <v>471</v>
      </c>
      <c r="G40" s="655" t="s">
        <v>530</v>
      </c>
      <c r="H40" s="655" t="s">
        <v>517</v>
      </c>
      <c r="I40" s="657"/>
      <c r="J40" s="655">
        <v>18</v>
      </c>
      <c r="K40" s="658"/>
      <c r="L40" s="661" t="s">
        <v>586</v>
      </c>
      <c r="M40" s="660" t="s">
        <v>575</v>
      </c>
      <c r="N40" s="731">
        <v>402</v>
      </c>
      <c r="O40" s="663"/>
      <c r="P40" s="664" t="str">
        <f t="shared" ref="P40:P60" si="12">IF(O40=0, "Included",IF(ISERROR(N40*O40), O40, N40*O40))</f>
        <v>Included</v>
      </c>
      <c r="Q40" s="631">
        <f t="shared" ref="Q40" si="13">O40*N40</f>
        <v>0</v>
      </c>
      <c r="R40" s="639">
        <f t="shared" ref="R40" si="14">IF(K40="", J40*Q40/100,K40*Q40/100)</f>
        <v>0</v>
      </c>
      <c r="S40" s="426"/>
      <c r="T40" s="635">
        <f t="shared" ref="T40" si="15">O40*(1-$T$15)</f>
        <v>0</v>
      </c>
      <c r="U40" s="635">
        <f t="shared" ref="U40" si="16">T40*N40</f>
        <v>0</v>
      </c>
      <c r="V40" s="648">
        <f t="shared" ref="V40" si="17">IF(K40="", J40*U40/100,K40*U40/100)</f>
        <v>0</v>
      </c>
      <c r="W40" s="751"/>
      <c r="X40" s="425"/>
    </row>
    <row r="41" spans="1:24" s="440" customFormat="1" ht="18.75">
      <c r="A41" s="654">
        <v>22</v>
      </c>
      <c r="B41" s="703" t="s">
        <v>466</v>
      </c>
      <c r="C41" s="655" t="s">
        <v>467</v>
      </c>
      <c r="D41" s="655" t="s">
        <v>470</v>
      </c>
      <c r="E41" s="655" t="s">
        <v>492</v>
      </c>
      <c r="F41" s="656" t="s">
        <v>471</v>
      </c>
      <c r="G41" s="655" t="s">
        <v>531</v>
      </c>
      <c r="H41" s="655" t="s">
        <v>517</v>
      </c>
      <c r="I41" s="657"/>
      <c r="J41" s="655">
        <v>18</v>
      </c>
      <c r="K41" s="658"/>
      <c r="L41" s="661" t="s">
        <v>587</v>
      </c>
      <c r="M41" s="660" t="s">
        <v>575</v>
      </c>
      <c r="N41" s="731">
        <v>402</v>
      </c>
      <c r="O41" s="663"/>
      <c r="P41" s="664" t="str">
        <f t="shared" si="12"/>
        <v>Included</v>
      </c>
      <c r="Q41" s="631">
        <f>O41*N41</f>
        <v>0</v>
      </c>
      <c r="R41" s="639">
        <f>IF(K41="", J41*Q41/100,K41*Q41/100)</f>
        <v>0</v>
      </c>
      <c r="S41" s="426"/>
      <c r="T41" s="635">
        <f>O41*(1-$T$15)</f>
        <v>0</v>
      </c>
      <c r="U41" s="635">
        <f>T41*N41</f>
        <v>0</v>
      </c>
      <c r="V41" s="648">
        <f>IF(K41="", J41*U41/100,K41*U41/100)</f>
        <v>0</v>
      </c>
      <c r="X41" s="425"/>
    </row>
    <row r="42" spans="1:24" s="440" customFormat="1" ht="18.75">
      <c r="A42" s="659">
        <v>23</v>
      </c>
      <c r="B42" s="703" t="s">
        <v>466</v>
      </c>
      <c r="C42" s="655" t="s">
        <v>467</v>
      </c>
      <c r="D42" s="655" t="s">
        <v>470</v>
      </c>
      <c r="E42" s="655" t="s">
        <v>493</v>
      </c>
      <c r="F42" s="656" t="s">
        <v>471</v>
      </c>
      <c r="G42" s="655" t="s">
        <v>532</v>
      </c>
      <c r="H42" s="655" t="s">
        <v>517</v>
      </c>
      <c r="I42" s="657"/>
      <c r="J42" s="655">
        <v>18</v>
      </c>
      <c r="K42" s="658"/>
      <c r="L42" s="662" t="s">
        <v>588</v>
      </c>
      <c r="M42" s="660" t="s">
        <v>575</v>
      </c>
      <c r="N42" s="731">
        <v>402</v>
      </c>
      <c r="O42" s="663"/>
      <c r="P42" s="664" t="str">
        <f t="shared" si="12"/>
        <v>Included</v>
      </c>
      <c r="Q42" s="631">
        <f t="shared" ref="Q42:Q62" si="18">O42*N42</f>
        <v>0</v>
      </c>
      <c r="R42" s="639">
        <f t="shared" ref="R42:R62" si="19">IF(K42="", J42*Q42/100,K42*Q42/100)</f>
        <v>0</v>
      </c>
      <c r="S42" s="426"/>
      <c r="T42" s="635">
        <f t="shared" ref="T42:T62" si="20">O42*(1-$T$15)</f>
        <v>0</v>
      </c>
      <c r="U42" s="635">
        <f t="shared" ref="U42:U62" si="21">T42*N42</f>
        <v>0</v>
      </c>
      <c r="V42" s="648">
        <f t="shared" ref="V42:V62" si="22">IF(K42="", J42*U42/100,K42*U42/100)</f>
        <v>0</v>
      </c>
      <c r="W42" s="751"/>
      <c r="X42" s="425"/>
    </row>
    <row r="43" spans="1:24" s="440" customFormat="1" ht="18.75">
      <c r="A43" s="654">
        <v>24</v>
      </c>
      <c r="B43" s="703" t="s">
        <v>466</v>
      </c>
      <c r="C43" s="655" t="s">
        <v>467</v>
      </c>
      <c r="D43" s="655" t="s">
        <v>470</v>
      </c>
      <c r="E43" s="655" t="s">
        <v>494</v>
      </c>
      <c r="F43" s="656" t="s">
        <v>471</v>
      </c>
      <c r="G43" s="655" t="s">
        <v>533</v>
      </c>
      <c r="H43" s="655" t="s">
        <v>517</v>
      </c>
      <c r="I43" s="657"/>
      <c r="J43" s="655">
        <v>18</v>
      </c>
      <c r="K43" s="658"/>
      <c r="L43" s="662" t="s">
        <v>589</v>
      </c>
      <c r="M43" s="660" t="s">
        <v>575</v>
      </c>
      <c r="N43" s="731">
        <v>402</v>
      </c>
      <c r="O43" s="663"/>
      <c r="P43" s="664" t="str">
        <f t="shared" si="12"/>
        <v>Included</v>
      </c>
      <c r="Q43" s="631">
        <f t="shared" si="18"/>
        <v>0</v>
      </c>
      <c r="R43" s="639">
        <f t="shared" si="19"/>
        <v>0</v>
      </c>
      <c r="S43" s="426"/>
      <c r="T43" s="635">
        <f t="shared" si="20"/>
        <v>0</v>
      </c>
      <c r="U43" s="635">
        <f t="shared" si="21"/>
        <v>0</v>
      </c>
      <c r="V43" s="648">
        <f t="shared" si="22"/>
        <v>0</v>
      </c>
      <c r="W43" s="751"/>
      <c r="X43" s="425"/>
    </row>
    <row r="44" spans="1:24" s="440" customFormat="1" ht="18.75">
      <c r="A44" s="654">
        <v>25</v>
      </c>
      <c r="B44" s="703" t="s">
        <v>466</v>
      </c>
      <c r="C44" s="655" t="s">
        <v>467</v>
      </c>
      <c r="D44" s="655" t="s">
        <v>470</v>
      </c>
      <c r="E44" s="655" t="s">
        <v>495</v>
      </c>
      <c r="F44" s="656" t="s">
        <v>471</v>
      </c>
      <c r="G44" s="655" t="s">
        <v>534</v>
      </c>
      <c r="H44" s="655" t="s">
        <v>507</v>
      </c>
      <c r="I44" s="657"/>
      <c r="J44" s="655">
        <v>18</v>
      </c>
      <c r="K44" s="658"/>
      <c r="L44" s="662" t="s">
        <v>590</v>
      </c>
      <c r="M44" s="660" t="s">
        <v>569</v>
      </c>
      <c r="N44" s="731">
        <v>660</v>
      </c>
      <c r="O44" s="663"/>
      <c r="P44" s="664" t="str">
        <f t="shared" si="12"/>
        <v>Included</v>
      </c>
      <c r="Q44" s="631">
        <f t="shared" si="18"/>
        <v>0</v>
      </c>
      <c r="R44" s="639">
        <f t="shared" si="19"/>
        <v>0</v>
      </c>
      <c r="S44" s="426"/>
      <c r="T44" s="635">
        <f t="shared" si="20"/>
        <v>0</v>
      </c>
      <c r="U44" s="635">
        <f t="shared" si="21"/>
        <v>0</v>
      </c>
      <c r="V44" s="648">
        <f t="shared" si="22"/>
        <v>0</v>
      </c>
      <c r="W44" s="751"/>
      <c r="X44" s="425"/>
    </row>
    <row r="45" spans="1:24" s="440" customFormat="1" ht="18.75">
      <c r="A45" s="659">
        <v>26</v>
      </c>
      <c r="B45" s="703" t="s">
        <v>466</v>
      </c>
      <c r="C45" s="655" t="s">
        <v>467</v>
      </c>
      <c r="D45" s="655" t="s">
        <v>470</v>
      </c>
      <c r="E45" s="655" t="s">
        <v>496</v>
      </c>
      <c r="F45" s="656" t="s">
        <v>471</v>
      </c>
      <c r="G45" s="655" t="s">
        <v>535</v>
      </c>
      <c r="H45" s="655" t="s">
        <v>536</v>
      </c>
      <c r="I45" s="657"/>
      <c r="J45" s="655">
        <v>18</v>
      </c>
      <c r="K45" s="658"/>
      <c r="L45" s="662" t="s">
        <v>591</v>
      </c>
      <c r="M45" s="660" t="s">
        <v>563</v>
      </c>
      <c r="N45" s="731">
        <v>250</v>
      </c>
      <c r="O45" s="663"/>
      <c r="P45" s="664" t="str">
        <f t="shared" si="12"/>
        <v>Included</v>
      </c>
      <c r="Q45" s="631">
        <f t="shared" si="18"/>
        <v>0</v>
      </c>
      <c r="R45" s="639">
        <f t="shared" si="19"/>
        <v>0</v>
      </c>
      <c r="S45" s="426"/>
      <c r="T45" s="635">
        <f t="shared" si="20"/>
        <v>0</v>
      </c>
      <c r="U45" s="635">
        <f t="shared" si="21"/>
        <v>0</v>
      </c>
      <c r="V45" s="648">
        <f t="shared" si="22"/>
        <v>0</v>
      </c>
      <c r="W45" s="751"/>
      <c r="X45" s="425"/>
    </row>
    <row r="46" spans="1:24" s="440" customFormat="1" ht="18.75">
      <c r="A46" s="654">
        <v>27</v>
      </c>
      <c r="B46" s="703" t="s">
        <v>466</v>
      </c>
      <c r="C46" s="655" t="s">
        <v>467</v>
      </c>
      <c r="D46" s="655" t="s">
        <v>470</v>
      </c>
      <c r="E46" s="655" t="s">
        <v>497</v>
      </c>
      <c r="F46" s="656" t="s">
        <v>471</v>
      </c>
      <c r="G46" s="655" t="s">
        <v>537</v>
      </c>
      <c r="H46" s="655" t="s">
        <v>538</v>
      </c>
      <c r="I46" s="657"/>
      <c r="J46" s="655">
        <v>18</v>
      </c>
      <c r="K46" s="658"/>
      <c r="L46" s="662" t="s">
        <v>592</v>
      </c>
      <c r="M46" s="660" t="s">
        <v>575</v>
      </c>
      <c r="N46" s="731">
        <v>100</v>
      </c>
      <c r="O46" s="663"/>
      <c r="P46" s="664" t="str">
        <f t="shared" si="12"/>
        <v>Included</v>
      </c>
      <c r="Q46" s="631">
        <f t="shared" si="18"/>
        <v>0</v>
      </c>
      <c r="R46" s="639">
        <f t="shared" si="19"/>
        <v>0</v>
      </c>
      <c r="S46" s="426"/>
      <c r="T46" s="635">
        <f t="shared" si="20"/>
        <v>0</v>
      </c>
      <c r="U46" s="635">
        <f t="shared" si="21"/>
        <v>0</v>
      </c>
      <c r="V46" s="648">
        <f t="shared" si="22"/>
        <v>0</v>
      </c>
      <c r="W46" s="751"/>
      <c r="X46" s="425"/>
    </row>
    <row r="47" spans="1:24" s="440" customFormat="1" ht="18.75">
      <c r="A47" s="654">
        <v>28</v>
      </c>
      <c r="B47" s="703" t="s">
        <v>466</v>
      </c>
      <c r="C47" s="655" t="s">
        <v>467</v>
      </c>
      <c r="D47" s="655" t="s">
        <v>470</v>
      </c>
      <c r="E47" s="655" t="s">
        <v>498</v>
      </c>
      <c r="F47" s="656" t="s">
        <v>471</v>
      </c>
      <c r="G47" s="655" t="s">
        <v>539</v>
      </c>
      <c r="H47" s="655" t="s">
        <v>536</v>
      </c>
      <c r="I47" s="657"/>
      <c r="J47" s="655">
        <v>18</v>
      </c>
      <c r="K47" s="658"/>
      <c r="L47" s="662" t="s">
        <v>593</v>
      </c>
      <c r="M47" s="660" t="s">
        <v>569</v>
      </c>
      <c r="N47" s="731">
        <v>100</v>
      </c>
      <c r="O47" s="663"/>
      <c r="P47" s="664" t="str">
        <f t="shared" si="12"/>
        <v>Included</v>
      </c>
      <c r="Q47" s="631">
        <f t="shared" si="18"/>
        <v>0</v>
      </c>
      <c r="R47" s="639">
        <f t="shared" si="19"/>
        <v>0</v>
      </c>
      <c r="S47" s="426"/>
      <c r="T47" s="635">
        <f t="shared" si="20"/>
        <v>0</v>
      </c>
      <c r="U47" s="635">
        <f t="shared" si="21"/>
        <v>0</v>
      </c>
      <c r="V47" s="648">
        <f t="shared" si="22"/>
        <v>0</v>
      </c>
      <c r="W47" s="751"/>
      <c r="X47" s="425"/>
    </row>
    <row r="48" spans="1:24" s="440" customFormat="1" ht="18.75">
      <c r="A48" s="659">
        <v>29</v>
      </c>
      <c r="B48" s="703" t="s">
        <v>466</v>
      </c>
      <c r="C48" s="655" t="s">
        <v>467</v>
      </c>
      <c r="D48" s="655" t="s">
        <v>470</v>
      </c>
      <c r="E48" s="655" t="s">
        <v>499</v>
      </c>
      <c r="F48" s="656" t="s">
        <v>471</v>
      </c>
      <c r="G48" s="655" t="s">
        <v>540</v>
      </c>
      <c r="H48" s="655" t="s">
        <v>541</v>
      </c>
      <c r="I48" s="657"/>
      <c r="J48" s="655">
        <v>18</v>
      </c>
      <c r="K48" s="658"/>
      <c r="L48" s="662" t="s">
        <v>594</v>
      </c>
      <c r="M48" s="660" t="s">
        <v>575</v>
      </c>
      <c r="N48" s="731">
        <v>250</v>
      </c>
      <c r="O48" s="663"/>
      <c r="P48" s="664" t="str">
        <f t="shared" si="12"/>
        <v>Included</v>
      </c>
      <c r="Q48" s="631">
        <f t="shared" si="18"/>
        <v>0</v>
      </c>
      <c r="R48" s="639">
        <f t="shared" si="19"/>
        <v>0</v>
      </c>
      <c r="S48" s="426"/>
      <c r="T48" s="635">
        <f t="shared" si="20"/>
        <v>0</v>
      </c>
      <c r="U48" s="635">
        <f t="shared" si="21"/>
        <v>0</v>
      </c>
      <c r="V48" s="648">
        <f t="shared" si="22"/>
        <v>0</v>
      </c>
      <c r="W48" s="751"/>
      <c r="X48" s="425"/>
    </row>
    <row r="49" spans="1:24" s="440" customFormat="1" ht="47.25">
      <c r="A49" s="654">
        <v>30</v>
      </c>
      <c r="B49" s="703" t="s">
        <v>468</v>
      </c>
      <c r="C49" s="655" t="s">
        <v>467</v>
      </c>
      <c r="D49" s="655" t="s">
        <v>500</v>
      </c>
      <c r="E49" s="655" t="s">
        <v>481</v>
      </c>
      <c r="F49" s="656" t="s">
        <v>501</v>
      </c>
      <c r="G49" s="655" t="s">
        <v>542</v>
      </c>
      <c r="H49" s="655" t="s">
        <v>543</v>
      </c>
      <c r="I49" s="657"/>
      <c r="J49" s="655">
        <v>18</v>
      </c>
      <c r="K49" s="658"/>
      <c r="L49" s="662" t="s">
        <v>595</v>
      </c>
      <c r="M49" s="660" t="s">
        <v>454</v>
      </c>
      <c r="N49" s="731">
        <v>2</v>
      </c>
      <c r="O49" s="663"/>
      <c r="P49" s="664" t="str">
        <f t="shared" si="12"/>
        <v>Included</v>
      </c>
      <c r="Q49" s="631">
        <f t="shared" si="18"/>
        <v>0</v>
      </c>
      <c r="R49" s="639">
        <f t="shared" si="19"/>
        <v>0</v>
      </c>
      <c r="S49" s="426"/>
      <c r="T49" s="635">
        <f t="shared" si="20"/>
        <v>0</v>
      </c>
      <c r="U49" s="635">
        <f t="shared" si="21"/>
        <v>0</v>
      </c>
      <c r="V49" s="648">
        <f t="shared" si="22"/>
        <v>0</v>
      </c>
      <c r="W49" s="751"/>
      <c r="X49" s="425"/>
    </row>
    <row r="50" spans="1:24" s="440" customFormat="1" ht="47.25">
      <c r="A50" s="654">
        <v>31</v>
      </c>
      <c r="B50" s="703" t="s">
        <v>468</v>
      </c>
      <c r="C50" s="655" t="s">
        <v>467</v>
      </c>
      <c r="D50" s="655" t="s">
        <v>500</v>
      </c>
      <c r="E50" s="655" t="s">
        <v>482</v>
      </c>
      <c r="F50" s="656" t="s">
        <v>501</v>
      </c>
      <c r="G50" s="655" t="s">
        <v>544</v>
      </c>
      <c r="H50" s="655" t="s">
        <v>543</v>
      </c>
      <c r="I50" s="657"/>
      <c r="J50" s="655">
        <v>18</v>
      </c>
      <c r="K50" s="658"/>
      <c r="L50" s="662" t="s">
        <v>596</v>
      </c>
      <c r="M50" s="660" t="s">
        <v>454</v>
      </c>
      <c r="N50" s="731">
        <v>1</v>
      </c>
      <c r="O50" s="663"/>
      <c r="P50" s="664" t="str">
        <f t="shared" si="12"/>
        <v>Included</v>
      </c>
      <c r="Q50" s="631">
        <f t="shared" si="18"/>
        <v>0</v>
      </c>
      <c r="R50" s="639">
        <f t="shared" si="19"/>
        <v>0</v>
      </c>
      <c r="S50" s="426"/>
      <c r="T50" s="635">
        <f t="shared" si="20"/>
        <v>0</v>
      </c>
      <c r="U50" s="635">
        <f t="shared" si="21"/>
        <v>0</v>
      </c>
      <c r="V50" s="648">
        <f t="shared" si="22"/>
        <v>0</v>
      </c>
      <c r="W50" s="751"/>
      <c r="X50" s="425"/>
    </row>
    <row r="51" spans="1:24" s="440" customFormat="1" ht="47.25">
      <c r="A51" s="659">
        <v>32</v>
      </c>
      <c r="B51" s="703" t="s">
        <v>468</v>
      </c>
      <c r="C51" s="655" t="s">
        <v>467</v>
      </c>
      <c r="D51" s="655" t="s">
        <v>500</v>
      </c>
      <c r="E51" s="655" t="s">
        <v>483</v>
      </c>
      <c r="F51" s="656" t="s">
        <v>501</v>
      </c>
      <c r="G51" s="655" t="s">
        <v>545</v>
      </c>
      <c r="H51" s="655" t="s">
        <v>543</v>
      </c>
      <c r="I51" s="657"/>
      <c r="J51" s="655">
        <v>18</v>
      </c>
      <c r="K51" s="658"/>
      <c r="L51" s="662" t="s">
        <v>597</v>
      </c>
      <c r="M51" s="660" t="s">
        <v>454</v>
      </c>
      <c r="N51" s="731">
        <v>1</v>
      </c>
      <c r="O51" s="663"/>
      <c r="P51" s="664" t="str">
        <f t="shared" si="12"/>
        <v>Included</v>
      </c>
      <c r="Q51" s="631">
        <f t="shared" si="18"/>
        <v>0</v>
      </c>
      <c r="R51" s="639">
        <f t="shared" si="19"/>
        <v>0</v>
      </c>
      <c r="S51" s="426"/>
      <c r="T51" s="635">
        <f t="shared" si="20"/>
        <v>0</v>
      </c>
      <c r="U51" s="635">
        <f t="shared" si="21"/>
        <v>0</v>
      </c>
      <c r="V51" s="648">
        <f t="shared" si="22"/>
        <v>0</v>
      </c>
      <c r="W51" s="751"/>
      <c r="X51" s="425"/>
    </row>
    <row r="52" spans="1:24" s="440" customFormat="1" ht="47.25">
      <c r="A52" s="654">
        <v>33</v>
      </c>
      <c r="B52" s="703" t="s">
        <v>468</v>
      </c>
      <c r="C52" s="655" t="s">
        <v>467</v>
      </c>
      <c r="D52" s="655" t="s">
        <v>500</v>
      </c>
      <c r="E52" s="655" t="s">
        <v>484</v>
      </c>
      <c r="F52" s="656" t="s">
        <v>501</v>
      </c>
      <c r="G52" s="655" t="s">
        <v>546</v>
      </c>
      <c r="H52" s="655" t="s">
        <v>543</v>
      </c>
      <c r="I52" s="657"/>
      <c r="J52" s="655">
        <v>18</v>
      </c>
      <c r="K52" s="658"/>
      <c r="L52" s="662" t="s">
        <v>598</v>
      </c>
      <c r="M52" s="660" t="s">
        <v>454</v>
      </c>
      <c r="N52" s="731">
        <v>1</v>
      </c>
      <c r="O52" s="663"/>
      <c r="P52" s="664" t="str">
        <f t="shared" si="12"/>
        <v>Included</v>
      </c>
      <c r="Q52" s="631">
        <f t="shared" si="18"/>
        <v>0</v>
      </c>
      <c r="R52" s="639">
        <f t="shared" si="19"/>
        <v>0</v>
      </c>
      <c r="S52" s="426"/>
      <c r="T52" s="635">
        <f t="shared" si="20"/>
        <v>0</v>
      </c>
      <c r="U52" s="635">
        <f t="shared" si="21"/>
        <v>0</v>
      </c>
      <c r="V52" s="648">
        <f t="shared" si="22"/>
        <v>0</v>
      </c>
      <c r="W52" s="751"/>
      <c r="X52" s="425"/>
    </row>
    <row r="53" spans="1:24" s="440" customFormat="1" ht="47.25">
      <c r="A53" s="654">
        <v>34</v>
      </c>
      <c r="B53" s="703" t="s">
        <v>468</v>
      </c>
      <c r="C53" s="655" t="s">
        <v>467</v>
      </c>
      <c r="D53" s="655" t="s">
        <v>500</v>
      </c>
      <c r="E53" s="655" t="s">
        <v>485</v>
      </c>
      <c r="F53" s="656" t="s">
        <v>501</v>
      </c>
      <c r="G53" s="655" t="s">
        <v>547</v>
      </c>
      <c r="H53" s="655" t="s">
        <v>543</v>
      </c>
      <c r="I53" s="657"/>
      <c r="J53" s="655">
        <v>18</v>
      </c>
      <c r="K53" s="658"/>
      <c r="L53" s="661" t="s">
        <v>599</v>
      </c>
      <c r="M53" s="660" t="s">
        <v>454</v>
      </c>
      <c r="N53" s="731">
        <v>1</v>
      </c>
      <c r="O53" s="663"/>
      <c r="P53" s="664" t="str">
        <f t="shared" si="12"/>
        <v>Included</v>
      </c>
      <c r="Q53" s="631">
        <f t="shared" si="18"/>
        <v>0</v>
      </c>
      <c r="R53" s="639">
        <f t="shared" si="19"/>
        <v>0</v>
      </c>
      <c r="S53" s="426"/>
      <c r="T53" s="635">
        <f t="shared" si="20"/>
        <v>0</v>
      </c>
      <c r="U53" s="635">
        <f t="shared" si="21"/>
        <v>0</v>
      </c>
      <c r="V53" s="648">
        <f t="shared" si="22"/>
        <v>0</v>
      </c>
      <c r="W53" s="751"/>
      <c r="X53" s="425"/>
    </row>
    <row r="54" spans="1:24" s="440" customFormat="1" ht="47.25">
      <c r="A54" s="659">
        <v>35</v>
      </c>
      <c r="B54" s="703" t="s">
        <v>468</v>
      </c>
      <c r="C54" s="655" t="s">
        <v>467</v>
      </c>
      <c r="D54" s="655" t="s">
        <v>500</v>
      </c>
      <c r="E54" s="655" t="s">
        <v>486</v>
      </c>
      <c r="F54" s="656" t="s">
        <v>501</v>
      </c>
      <c r="G54" s="655" t="s">
        <v>548</v>
      </c>
      <c r="H54" s="655" t="s">
        <v>543</v>
      </c>
      <c r="I54" s="657"/>
      <c r="J54" s="655">
        <v>18</v>
      </c>
      <c r="K54" s="658"/>
      <c r="L54" s="661" t="s">
        <v>600</v>
      </c>
      <c r="M54" s="660" t="s">
        <v>580</v>
      </c>
      <c r="N54" s="731">
        <v>5</v>
      </c>
      <c r="O54" s="663"/>
      <c r="P54" s="664" t="str">
        <f t="shared" si="12"/>
        <v>Included</v>
      </c>
      <c r="Q54" s="631">
        <f t="shared" si="18"/>
        <v>0</v>
      </c>
      <c r="R54" s="639">
        <f t="shared" si="19"/>
        <v>0</v>
      </c>
      <c r="S54" s="426"/>
      <c r="T54" s="635">
        <f t="shared" si="20"/>
        <v>0</v>
      </c>
      <c r="U54" s="635">
        <f t="shared" si="21"/>
        <v>0</v>
      </c>
      <c r="V54" s="648">
        <f t="shared" si="22"/>
        <v>0</v>
      </c>
      <c r="W54" s="751"/>
      <c r="X54" s="425"/>
    </row>
    <row r="55" spans="1:24" s="440" customFormat="1" ht="47.25">
      <c r="A55" s="654">
        <v>36</v>
      </c>
      <c r="B55" s="703" t="s">
        <v>468</v>
      </c>
      <c r="C55" s="655" t="s">
        <v>467</v>
      </c>
      <c r="D55" s="655" t="s">
        <v>500</v>
      </c>
      <c r="E55" s="655" t="s">
        <v>487</v>
      </c>
      <c r="F55" s="656" t="s">
        <v>501</v>
      </c>
      <c r="G55" s="655" t="s">
        <v>549</v>
      </c>
      <c r="H55" s="655" t="s">
        <v>543</v>
      </c>
      <c r="I55" s="657"/>
      <c r="J55" s="655">
        <v>18</v>
      </c>
      <c r="K55" s="658"/>
      <c r="L55" s="661" t="s">
        <v>601</v>
      </c>
      <c r="M55" s="660" t="s">
        <v>580</v>
      </c>
      <c r="N55" s="731">
        <v>1</v>
      </c>
      <c r="O55" s="663"/>
      <c r="P55" s="664" t="str">
        <f t="shared" si="12"/>
        <v>Included</v>
      </c>
      <c r="Q55" s="631">
        <f t="shared" si="18"/>
        <v>0</v>
      </c>
      <c r="R55" s="639">
        <f t="shared" si="19"/>
        <v>0</v>
      </c>
      <c r="S55" s="426"/>
      <c r="T55" s="635">
        <f t="shared" si="20"/>
        <v>0</v>
      </c>
      <c r="U55" s="635">
        <f t="shared" si="21"/>
        <v>0</v>
      </c>
      <c r="V55" s="648">
        <f t="shared" si="22"/>
        <v>0</v>
      </c>
      <c r="W55" s="751"/>
      <c r="X55" s="425"/>
    </row>
    <row r="56" spans="1:24" s="440" customFormat="1" ht="47.25">
      <c r="A56" s="654">
        <v>37</v>
      </c>
      <c r="B56" s="703" t="s">
        <v>468</v>
      </c>
      <c r="C56" s="655" t="s">
        <v>467</v>
      </c>
      <c r="D56" s="655" t="s">
        <v>500</v>
      </c>
      <c r="E56" s="655" t="s">
        <v>488</v>
      </c>
      <c r="F56" s="656" t="s">
        <v>501</v>
      </c>
      <c r="G56" s="655" t="s">
        <v>550</v>
      </c>
      <c r="H56" s="655" t="s">
        <v>543</v>
      </c>
      <c r="I56" s="657"/>
      <c r="J56" s="655">
        <v>18</v>
      </c>
      <c r="K56" s="658"/>
      <c r="L56" s="661" t="s">
        <v>602</v>
      </c>
      <c r="M56" s="660" t="s">
        <v>603</v>
      </c>
      <c r="N56" s="731">
        <v>3</v>
      </c>
      <c r="O56" s="663"/>
      <c r="P56" s="664" t="str">
        <f t="shared" si="12"/>
        <v>Included</v>
      </c>
      <c r="Q56" s="631">
        <f t="shared" si="18"/>
        <v>0</v>
      </c>
      <c r="R56" s="639">
        <f t="shared" si="19"/>
        <v>0</v>
      </c>
      <c r="S56" s="426"/>
      <c r="T56" s="635">
        <f t="shared" si="20"/>
        <v>0</v>
      </c>
      <c r="U56" s="635">
        <f t="shared" si="21"/>
        <v>0</v>
      </c>
      <c r="V56" s="648">
        <f t="shared" si="22"/>
        <v>0</v>
      </c>
      <c r="W56" s="751"/>
      <c r="X56" s="425"/>
    </row>
    <row r="57" spans="1:24" s="440" customFormat="1" ht="31.5">
      <c r="A57" s="659">
        <v>38</v>
      </c>
      <c r="B57" s="703" t="s">
        <v>469</v>
      </c>
      <c r="C57" s="655" t="s">
        <v>467</v>
      </c>
      <c r="D57" s="655" t="s">
        <v>502</v>
      </c>
      <c r="E57" s="655" t="s">
        <v>481</v>
      </c>
      <c r="F57" s="656" t="s">
        <v>503</v>
      </c>
      <c r="G57" s="655" t="s">
        <v>551</v>
      </c>
      <c r="H57" s="655" t="s">
        <v>552</v>
      </c>
      <c r="I57" s="657"/>
      <c r="J57" s="655">
        <v>18</v>
      </c>
      <c r="K57" s="658"/>
      <c r="L57" s="661" t="s">
        <v>604</v>
      </c>
      <c r="M57" s="660" t="s">
        <v>605</v>
      </c>
      <c r="N57" s="731">
        <v>1</v>
      </c>
      <c r="O57" s="663"/>
      <c r="P57" s="664" t="str">
        <f t="shared" si="12"/>
        <v>Included</v>
      </c>
      <c r="Q57" s="631">
        <f t="shared" si="18"/>
        <v>0</v>
      </c>
      <c r="R57" s="639">
        <f t="shared" si="19"/>
        <v>0</v>
      </c>
      <c r="S57" s="426"/>
      <c r="T57" s="635">
        <f t="shared" si="20"/>
        <v>0</v>
      </c>
      <c r="U57" s="635">
        <f t="shared" si="21"/>
        <v>0</v>
      </c>
      <c r="V57" s="648">
        <f t="shared" si="22"/>
        <v>0</v>
      </c>
      <c r="W57" s="751"/>
      <c r="X57" s="425"/>
    </row>
    <row r="58" spans="1:24" s="440" customFormat="1" ht="31.5">
      <c r="A58" s="654">
        <v>39</v>
      </c>
      <c r="B58" s="703" t="s">
        <v>469</v>
      </c>
      <c r="C58" s="655" t="s">
        <v>467</v>
      </c>
      <c r="D58" s="655" t="s">
        <v>502</v>
      </c>
      <c r="E58" s="655" t="s">
        <v>482</v>
      </c>
      <c r="F58" s="656" t="s">
        <v>503</v>
      </c>
      <c r="G58" s="655" t="s">
        <v>553</v>
      </c>
      <c r="H58" s="655" t="s">
        <v>552</v>
      </c>
      <c r="I58" s="657"/>
      <c r="J58" s="655">
        <v>18</v>
      </c>
      <c r="K58" s="658"/>
      <c r="L58" s="661" t="s">
        <v>606</v>
      </c>
      <c r="M58" s="660" t="s">
        <v>605</v>
      </c>
      <c r="N58" s="731">
        <v>0.6</v>
      </c>
      <c r="O58" s="663"/>
      <c r="P58" s="664" t="str">
        <f t="shared" si="12"/>
        <v>Included</v>
      </c>
      <c r="Q58" s="631">
        <f t="shared" si="18"/>
        <v>0</v>
      </c>
      <c r="R58" s="639">
        <f t="shared" si="19"/>
        <v>0</v>
      </c>
      <c r="S58" s="426"/>
      <c r="T58" s="635">
        <f t="shared" si="20"/>
        <v>0</v>
      </c>
      <c r="U58" s="635">
        <f t="shared" si="21"/>
        <v>0</v>
      </c>
      <c r="V58" s="648">
        <f t="shared" si="22"/>
        <v>0</v>
      </c>
      <c r="W58" s="751"/>
      <c r="X58" s="425"/>
    </row>
    <row r="59" spans="1:24" s="440" customFormat="1" ht="31.5">
      <c r="A59" s="654">
        <v>40</v>
      </c>
      <c r="B59" s="703" t="s">
        <v>469</v>
      </c>
      <c r="C59" s="655" t="s">
        <v>467</v>
      </c>
      <c r="D59" s="655" t="s">
        <v>502</v>
      </c>
      <c r="E59" s="655" t="s">
        <v>483</v>
      </c>
      <c r="F59" s="656" t="s">
        <v>503</v>
      </c>
      <c r="G59" s="655" t="s">
        <v>554</v>
      </c>
      <c r="H59" s="655" t="s">
        <v>552</v>
      </c>
      <c r="I59" s="657"/>
      <c r="J59" s="655">
        <v>18</v>
      </c>
      <c r="K59" s="658"/>
      <c r="L59" s="661" t="s">
        <v>607</v>
      </c>
      <c r="M59" s="660" t="s">
        <v>605</v>
      </c>
      <c r="N59" s="731">
        <v>1</v>
      </c>
      <c r="O59" s="663"/>
      <c r="P59" s="664" t="str">
        <f t="shared" si="12"/>
        <v>Included</v>
      </c>
      <c r="Q59" s="631">
        <f t="shared" si="18"/>
        <v>0</v>
      </c>
      <c r="R59" s="639">
        <f t="shared" si="19"/>
        <v>0</v>
      </c>
      <c r="S59" s="426"/>
      <c r="T59" s="635">
        <f t="shared" si="20"/>
        <v>0</v>
      </c>
      <c r="U59" s="635">
        <f t="shared" si="21"/>
        <v>0</v>
      </c>
      <c r="V59" s="648">
        <f t="shared" si="22"/>
        <v>0</v>
      </c>
      <c r="W59" s="751"/>
      <c r="X59" s="425"/>
    </row>
    <row r="60" spans="1:24" s="440" customFormat="1" ht="31.5">
      <c r="A60" s="659">
        <v>41</v>
      </c>
      <c r="B60" s="703" t="s">
        <v>469</v>
      </c>
      <c r="C60" s="655" t="s">
        <v>467</v>
      </c>
      <c r="D60" s="655" t="s">
        <v>502</v>
      </c>
      <c r="E60" s="655" t="s">
        <v>484</v>
      </c>
      <c r="F60" s="656" t="s">
        <v>503</v>
      </c>
      <c r="G60" s="655" t="s">
        <v>555</v>
      </c>
      <c r="H60" s="655" t="s">
        <v>552</v>
      </c>
      <c r="I60" s="657"/>
      <c r="J60" s="655">
        <v>18</v>
      </c>
      <c r="K60" s="658"/>
      <c r="L60" s="661" t="s">
        <v>608</v>
      </c>
      <c r="M60" s="660" t="s">
        <v>605</v>
      </c>
      <c r="N60" s="731">
        <v>0.3</v>
      </c>
      <c r="O60" s="663"/>
      <c r="P60" s="664" t="str">
        <f t="shared" si="12"/>
        <v>Included</v>
      </c>
      <c r="Q60" s="631">
        <f t="shared" si="18"/>
        <v>0</v>
      </c>
      <c r="R60" s="639">
        <f t="shared" si="19"/>
        <v>0</v>
      </c>
      <c r="S60" s="426"/>
      <c r="T60" s="635">
        <f t="shared" si="20"/>
        <v>0</v>
      </c>
      <c r="U60" s="635">
        <f t="shared" si="21"/>
        <v>0</v>
      </c>
      <c r="V60" s="648">
        <f t="shared" si="22"/>
        <v>0</v>
      </c>
      <c r="W60" s="751"/>
      <c r="X60" s="425"/>
    </row>
    <row r="61" spans="1:24" s="440" customFormat="1" ht="31.5">
      <c r="A61" s="654">
        <v>42</v>
      </c>
      <c r="B61" s="703" t="s">
        <v>469</v>
      </c>
      <c r="C61" s="655" t="s">
        <v>467</v>
      </c>
      <c r="D61" s="655" t="s">
        <v>502</v>
      </c>
      <c r="E61" s="655" t="s">
        <v>485</v>
      </c>
      <c r="F61" s="656" t="s">
        <v>503</v>
      </c>
      <c r="G61" s="655" t="s">
        <v>556</v>
      </c>
      <c r="H61" s="655" t="s">
        <v>543</v>
      </c>
      <c r="I61" s="657"/>
      <c r="J61" s="655">
        <v>18</v>
      </c>
      <c r="K61" s="658"/>
      <c r="L61" s="661" t="s">
        <v>609</v>
      </c>
      <c r="M61" s="660" t="s">
        <v>454</v>
      </c>
      <c r="N61" s="731">
        <v>1</v>
      </c>
      <c r="O61" s="663"/>
      <c r="P61" s="664" t="str">
        <f t="shared" ref="P61:P66" si="23">IF(O61=0, "Included",IF(ISERROR(N61*O61), O61, N61*O61))</f>
        <v>Included</v>
      </c>
      <c r="Q61" s="631">
        <f t="shared" si="18"/>
        <v>0</v>
      </c>
      <c r="R61" s="639">
        <f t="shared" si="19"/>
        <v>0</v>
      </c>
      <c r="S61" s="426"/>
      <c r="T61" s="635">
        <f t="shared" si="20"/>
        <v>0</v>
      </c>
      <c r="U61" s="635">
        <f t="shared" si="21"/>
        <v>0</v>
      </c>
      <c r="V61" s="648">
        <f t="shared" si="22"/>
        <v>0</v>
      </c>
      <c r="W61" s="751"/>
      <c r="X61" s="425"/>
    </row>
    <row r="62" spans="1:24" s="440" customFormat="1" ht="31.5">
      <c r="A62" s="654">
        <v>43</v>
      </c>
      <c r="B62" s="703" t="s">
        <v>469</v>
      </c>
      <c r="C62" s="655" t="s">
        <v>467</v>
      </c>
      <c r="D62" s="655" t="s">
        <v>502</v>
      </c>
      <c r="E62" s="655" t="s">
        <v>486</v>
      </c>
      <c r="F62" s="656" t="s">
        <v>503</v>
      </c>
      <c r="G62" s="655" t="s">
        <v>557</v>
      </c>
      <c r="H62" s="655" t="s">
        <v>543</v>
      </c>
      <c r="I62" s="657"/>
      <c r="J62" s="655">
        <v>18</v>
      </c>
      <c r="K62" s="658"/>
      <c r="L62" s="661" t="s">
        <v>610</v>
      </c>
      <c r="M62" s="660" t="s">
        <v>580</v>
      </c>
      <c r="N62" s="731">
        <v>1</v>
      </c>
      <c r="O62" s="663"/>
      <c r="P62" s="664" t="str">
        <f t="shared" si="23"/>
        <v>Included</v>
      </c>
      <c r="Q62" s="631">
        <f t="shared" si="18"/>
        <v>0</v>
      </c>
      <c r="R62" s="639">
        <f t="shared" si="19"/>
        <v>0</v>
      </c>
      <c r="S62" s="426"/>
      <c r="T62" s="635">
        <f t="shared" si="20"/>
        <v>0</v>
      </c>
      <c r="U62" s="635">
        <f t="shared" si="21"/>
        <v>0</v>
      </c>
      <c r="V62" s="648">
        <f t="shared" si="22"/>
        <v>0</v>
      </c>
      <c r="W62" s="751"/>
      <c r="X62" s="425"/>
    </row>
    <row r="63" spans="1:24" s="440" customFormat="1" ht="31.5">
      <c r="A63" s="659">
        <v>44</v>
      </c>
      <c r="B63" s="703" t="s">
        <v>469</v>
      </c>
      <c r="C63" s="655" t="s">
        <v>467</v>
      </c>
      <c r="D63" s="655" t="s">
        <v>502</v>
      </c>
      <c r="E63" s="655" t="s">
        <v>487</v>
      </c>
      <c r="F63" s="656" t="s">
        <v>503</v>
      </c>
      <c r="G63" s="655" t="s">
        <v>558</v>
      </c>
      <c r="H63" s="655" t="s">
        <v>543</v>
      </c>
      <c r="I63" s="657"/>
      <c r="J63" s="655">
        <v>18</v>
      </c>
      <c r="K63" s="658"/>
      <c r="L63" s="661" t="s">
        <v>611</v>
      </c>
      <c r="M63" s="660" t="s">
        <v>580</v>
      </c>
      <c r="N63" s="731">
        <v>2</v>
      </c>
      <c r="O63" s="663"/>
      <c r="P63" s="664" t="str">
        <f t="shared" si="23"/>
        <v>Included</v>
      </c>
      <c r="Q63" s="631">
        <f>O63*N63</f>
        <v>0</v>
      </c>
      <c r="R63" s="639">
        <f>IF(K63="", J63*Q63/100,K63*Q63/100)</f>
        <v>0</v>
      </c>
      <c r="S63" s="426"/>
      <c r="T63" s="635">
        <f>O63*(1-$T$15)</f>
        <v>0</v>
      </c>
      <c r="U63" s="635">
        <f>T63*N63</f>
        <v>0</v>
      </c>
      <c r="V63" s="648">
        <f>IF(K63="", J63*U63/100,K63*U63/100)</f>
        <v>0</v>
      </c>
      <c r="X63" s="425"/>
    </row>
    <row r="64" spans="1:24" s="440" customFormat="1" ht="31.5">
      <c r="A64" s="654">
        <v>45</v>
      </c>
      <c r="B64" s="703" t="s">
        <v>469</v>
      </c>
      <c r="C64" s="655" t="s">
        <v>467</v>
      </c>
      <c r="D64" s="655" t="s">
        <v>502</v>
      </c>
      <c r="E64" s="655" t="s">
        <v>488</v>
      </c>
      <c r="F64" s="656" t="s">
        <v>503</v>
      </c>
      <c r="G64" s="655" t="s">
        <v>559</v>
      </c>
      <c r="H64" s="655" t="s">
        <v>543</v>
      </c>
      <c r="I64" s="657"/>
      <c r="J64" s="655">
        <v>18</v>
      </c>
      <c r="K64" s="658"/>
      <c r="L64" s="662" t="s">
        <v>612</v>
      </c>
      <c r="M64" s="660" t="s">
        <v>580</v>
      </c>
      <c r="N64" s="731">
        <v>4</v>
      </c>
      <c r="O64" s="663"/>
      <c r="P64" s="664" t="str">
        <f t="shared" si="23"/>
        <v>Included</v>
      </c>
      <c r="Q64" s="631">
        <f t="shared" ref="Q64:Q66" si="24">O64*N64</f>
        <v>0</v>
      </c>
      <c r="R64" s="639">
        <f t="shared" ref="R64:R66" si="25">IF(K64="", J64*Q64/100,K64*Q64/100)</f>
        <v>0</v>
      </c>
      <c r="S64" s="426"/>
      <c r="T64" s="635">
        <f t="shared" ref="T64:T66" si="26">O64*(1-$T$15)</f>
        <v>0</v>
      </c>
      <c r="U64" s="635">
        <f t="shared" ref="U64:U66" si="27">T64*N64</f>
        <v>0</v>
      </c>
      <c r="V64" s="648">
        <f t="shared" ref="V64:V66" si="28">IF(K64="", J64*U64/100,K64*U64/100)</f>
        <v>0</v>
      </c>
      <c r="W64" s="751"/>
      <c r="X64" s="425"/>
    </row>
    <row r="65" spans="1:50" s="440" customFormat="1" ht="31.5">
      <c r="A65" s="654">
        <v>46</v>
      </c>
      <c r="B65" s="703" t="s">
        <v>469</v>
      </c>
      <c r="C65" s="655" t="s">
        <v>467</v>
      </c>
      <c r="D65" s="655" t="s">
        <v>502</v>
      </c>
      <c r="E65" s="655" t="s">
        <v>489</v>
      </c>
      <c r="F65" s="656" t="s">
        <v>503</v>
      </c>
      <c r="G65" s="655" t="s">
        <v>560</v>
      </c>
      <c r="H65" s="655" t="s">
        <v>543</v>
      </c>
      <c r="I65" s="657"/>
      <c r="J65" s="655">
        <v>18</v>
      </c>
      <c r="K65" s="658"/>
      <c r="L65" s="662" t="s">
        <v>613</v>
      </c>
      <c r="M65" s="660" t="s">
        <v>580</v>
      </c>
      <c r="N65" s="731">
        <v>18</v>
      </c>
      <c r="O65" s="663"/>
      <c r="P65" s="664" t="str">
        <f t="shared" si="23"/>
        <v>Included</v>
      </c>
      <c r="Q65" s="631">
        <f t="shared" si="24"/>
        <v>0</v>
      </c>
      <c r="R65" s="639">
        <f t="shared" si="25"/>
        <v>0</v>
      </c>
      <c r="S65" s="426"/>
      <c r="T65" s="635">
        <f t="shared" si="26"/>
        <v>0</v>
      </c>
      <c r="U65" s="635">
        <f t="shared" si="27"/>
        <v>0</v>
      </c>
      <c r="V65" s="648">
        <f t="shared" si="28"/>
        <v>0</v>
      </c>
      <c r="W65" s="751"/>
      <c r="X65" s="425"/>
    </row>
    <row r="66" spans="1:50" s="440" customFormat="1" ht="31.5">
      <c r="A66" s="659">
        <v>47</v>
      </c>
      <c r="B66" s="703" t="s">
        <v>469</v>
      </c>
      <c r="C66" s="655" t="s">
        <v>467</v>
      </c>
      <c r="D66" s="655" t="s">
        <v>502</v>
      </c>
      <c r="E66" s="655" t="s">
        <v>490</v>
      </c>
      <c r="F66" s="656" t="s">
        <v>503</v>
      </c>
      <c r="G66" s="655" t="s">
        <v>561</v>
      </c>
      <c r="H66" s="655" t="s">
        <v>543</v>
      </c>
      <c r="I66" s="657"/>
      <c r="J66" s="655">
        <v>18</v>
      </c>
      <c r="K66" s="658"/>
      <c r="L66" s="662" t="s">
        <v>614</v>
      </c>
      <c r="M66" s="660" t="s">
        <v>580</v>
      </c>
      <c r="N66" s="731">
        <v>18</v>
      </c>
      <c r="O66" s="663"/>
      <c r="P66" s="664" t="str">
        <f t="shared" si="23"/>
        <v>Included</v>
      </c>
      <c r="Q66" s="631">
        <f t="shared" si="24"/>
        <v>0</v>
      </c>
      <c r="R66" s="639">
        <f t="shared" si="25"/>
        <v>0</v>
      </c>
      <c r="S66" s="426"/>
      <c r="T66" s="635">
        <f t="shared" si="26"/>
        <v>0</v>
      </c>
      <c r="U66" s="635">
        <f t="shared" si="27"/>
        <v>0</v>
      </c>
      <c r="V66" s="648">
        <f t="shared" si="28"/>
        <v>0</v>
      </c>
      <c r="W66" s="751"/>
      <c r="X66" s="425"/>
    </row>
    <row r="67" spans="1:50" s="718" customFormat="1" ht="39" customHeight="1">
      <c r="A67" s="745" t="s">
        <v>309</v>
      </c>
      <c r="B67" s="811" t="s">
        <v>462</v>
      </c>
      <c r="C67" s="812"/>
      <c r="D67" s="812"/>
      <c r="E67" s="812"/>
      <c r="F67" s="812"/>
      <c r="G67" s="812"/>
      <c r="H67" s="812"/>
      <c r="I67" s="812"/>
      <c r="J67" s="812"/>
      <c r="K67" s="812"/>
      <c r="L67" s="812"/>
      <c r="M67" s="705"/>
      <c r="N67" s="730"/>
      <c r="O67" s="706"/>
      <c r="P67" s="706"/>
      <c r="Q67" s="707"/>
      <c r="R67" s="708"/>
      <c r="S67" s="709"/>
      <c r="T67" s="710"/>
      <c r="U67" s="710"/>
      <c r="V67" s="711"/>
      <c r="W67" s="750"/>
      <c r="X67" s="712"/>
      <c r="Y67" s="713"/>
      <c r="Z67" s="713"/>
      <c r="AA67" s="714"/>
      <c r="AB67" s="713"/>
      <c r="AC67" s="713"/>
      <c r="AD67" s="712"/>
      <c r="AE67" s="712"/>
      <c r="AF67" s="715"/>
      <c r="AG67" s="715"/>
      <c r="AH67" s="712"/>
      <c r="AI67" s="712"/>
      <c r="AJ67" s="712"/>
      <c r="AK67" s="716"/>
      <c r="AL67" s="716"/>
      <c r="AM67" s="716"/>
      <c r="AN67" s="716"/>
      <c r="AO67" s="716"/>
      <c r="AP67" s="716"/>
      <c r="AQ67" s="716"/>
      <c r="AR67" s="716"/>
      <c r="AS67" s="716"/>
      <c r="AT67" s="717"/>
      <c r="AU67" s="717"/>
      <c r="AV67" s="717"/>
      <c r="AW67" s="717"/>
      <c r="AX67" s="717"/>
    </row>
    <row r="68" spans="1:50" s="440" customFormat="1" ht="18.75">
      <c r="A68" s="654">
        <v>1</v>
      </c>
      <c r="B68" s="703" t="s">
        <v>615</v>
      </c>
      <c r="C68" s="655" t="s">
        <v>467</v>
      </c>
      <c r="D68" s="655" t="s">
        <v>470</v>
      </c>
      <c r="E68" s="655" t="s">
        <v>467</v>
      </c>
      <c r="F68" s="656" t="s">
        <v>471</v>
      </c>
      <c r="G68" s="655" t="s">
        <v>504</v>
      </c>
      <c r="H68" s="655" t="s">
        <v>505</v>
      </c>
      <c r="I68" s="657"/>
      <c r="J68" s="655">
        <v>18</v>
      </c>
      <c r="K68" s="658"/>
      <c r="L68" s="661" t="s">
        <v>562</v>
      </c>
      <c r="M68" s="660" t="s">
        <v>563</v>
      </c>
      <c r="N68" s="731">
        <v>3802</v>
      </c>
      <c r="O68" s="663"/>
      <c r="P68" s="664" t="str">
        <f t="shared" ref="P68:P114" si="29">IF(O68=0, "Included",IF(ISERROR(N68*O68), O68, N68*O68))</f>
        <v>Included</v>
      </c>
      <c r="Q68" s="631">
        <f>O68*N68</f>
        <v>0</v>
      </c>
      <c r="R68" s="639">
        <f>IF(K68="", J68*Q68/100,K68*Q68/100)</f>
        <v>0</v>
      </c>
      <c r="S68" s="426"/>
      <c r="T68" s="635">
        <f>O68*(1-$T$15)</f>
        <v>0</v>
      </c>
      <c r="U68" s="635">
        <f>T68*N68</f>
        <v>0</v>
      </c>
      <c r="V68" s="648">
        <f>IF(K68="", J68*U68/100,K68*U68/100)</f>
        <v>0</v>
      </c>
      <c r="X68" s="425"/>
    </row>
    <row r="69" spans="1:50" s="440" customFormat="1" ht="18.75">
      <c r="A69" s="659">
        <v>2</v>
      </c>
      <c r="B69" s="703" t="s">
        <v>615</v>
      </c>
      <c r="C69" s="655" t="s">
        <v>467</v>
      </c>
      <c r="D69" s="655" t="s">
        <v>470</v>
      </c>
      <c r="E69" s="655" t="s">
        <v>472</v>
      </c>
      <c r="F69" s="656" t="s">
        <v>471</v>
      </c>
      <c r="G69" s="655" t="s">
        <v>506</v>
      </c>
      <c r="H69" s="655" t="s">
        <v>507</v>
      </c>
      <c r="I69" s="657"/>
      <c r="J69" s="655">
        <v>18</v>
      </c>
      <c r="K69" s="658"/>
      <c r="L69" s="662" t="s">
        <v>564</v>
      </c>
      <c r="M69" s="660" t="s">
        <v>563</v>
      </c>
      <c r="N69" s="731">
        <v>207</v>
      </c>
      <c r="O69" s="663"/>
      <c r="P69" s="664" t="str">
        <f t="shared" si="29"/>
        <v>Included</v>
      </c>
      <c r="Q69" s="631">
        <f t="shared" ref="Q69:Q88" si="30">O69*N69</f>
        <v>0</v>
      </c>
      <c r="R69" s="639">
        <f t="shared" ref="R69:R88" si="31">IF(K69="", J69*Q69/100,K69*Q69/100)</f>
        <v>0</v>
      </c>
      <c r="S69" s="426"/>
      <c r="T69" s="635">
        <f t="shared" ref="T69:T88" si="32">O69*(1-$T$15)</f>
        <v>0</v>
      </c>
      <c r="U69" s="635">
        <f t="shared" ref="U69:U88" si="33">T69*N69</f>
        <v>0</v>
      </c>
      <c r="V69" s="648">
        <f t="shared" ref="V69:V88" si="34">IF(K69="", J69*U69/100,K69*U69/100)</f>
        <v>0</v>
      </c>
      <c r="W69" s="751"/>
      <c r="X69" s="425"/>
    </row>
    <row r="70" spans="1:50" s="440" customFormat="1" ht="18.75">
      <c r="A70" s="654">
        <v>3</v>
      </c>
      <c r="B70" s="703" t="s">
        <v>615</v>
      </c>
      <c r="C70" s="655" t="s">
        <v>467</v>
      </c>
      <c r="D70" s="655" t="s">
        <v>470</v>
      </c>
      <c r="E70" s="655" t="s">
        <v>473</v>
      </c>
      <c r="F70" s="656" t="s">
        <v>471</v>
      </c>
      <c r="G70" s="655" t="s">
        <v>508</v>
      </c>
      <c r="H70" s="655" t="s">
        <v>507</v>
      </c>
      <c r="I70" s="657"/>
      <c r="J70" s="655">
        <v>18</v>
      </c>
      <c r="K70" s="658"/>
      <c r="L70" s="662" t="s">
        <v>565</v>
      </c>
      <c r="M70" s="660" t="s">
        <v>563</v>
      </c>
      <c r="N70" s="731">
        <v>67</v>
      </c>
      <c r="O70" s="663"/>
      <c r="P70" s="664" t="str">
        <f t="shared" si="29"/>
        <v>Included</v>
      </c>
      <c r="Q70" s="631">
        <f t="shared" si="30"/>
        <v>0</v>
      </c>
      <c r="R70" s="639">
        <f t="shared" si="31"/>
        <v>0</v>
      </c>
      <c r="S70" s="426"/>
      <c r="T70" s="635">
        <f t="shared" si="32"/>
        <v>0</v>
      </c>
      <c r="U70" s="635">
        <f t="shared" si="33"/>
        <v>0</v>
      </c>
      <c r="V70" s="648">
        <f t="shared" si="34"/>
        <v>0</v>
      </c>
      <c r="W70" s="751"/>
      <c r="X70" s="425"/>
    </row>
    <row r="71" spans="1:50" s="440" customFormat="1" ht="18.75">
      <c r="A71" s="654">
        <v>4</v>
      </c>
      <c r="B71" s="703" t="s">
        <v>615</v>
      </c>
      <c r="C71" s="655" t="s">
        <v>467</v>
      </c>
      <c r="D71" s="655" t="s">
        <v>470</v>
      </c>
      <c r="E71" s="655" t="s">
        <v>474</v>
      </c>
      <c r="F71" s="656" t="s">
        <v>471</v>
      </c>
      <c r="G71" s="655" t="s">
        <v>509</v>
      </c>
      <c r="H71" s="655" t="s">
        <v>507</v>
      </c>
      <c r="I71" s="657"/>
      <c r="J71" s="655">
        <v>18</v>
      </c>
      <c r="K71" s="658"/>
      <c r="L71" s="662" t="s">
        <v>566</v>
      </c>
      <c r="M71" s="660" t="s">
        <v>563</v>
      </c>
      <c r="N71" s="731">
        <v>1496</v>
      </c>
      <c r="O71" s="663"/>
      <c r="P71" s="664" t="str">
        <f t="shared" si="29"/>
        <v>Included</v>
      </c>
      <c r="Q71" s="631">
        <f t="shared" si="30"/>
        <v>0</v>
      </c>
      <c r="R71" s="639">
        <f t="shared" si="31"/>
        <v>0</v>
      </c>
      <c r="S71" s="426"/>
      <c r="T71" s="635">
        <f t="shared" si="32"/>
        <v>0</v>
      </c>
      <c r="U71" s="635">
        <f t="shared" si="33"/>
        <v>0</v>
      </c>
      <c r="V71" s="648">
        <f t="shared" si="34"/>
        <v>0</v>
      </c>
      <c r="W71" s="751"/>
      <c r="X71" s="425"/>
    </row>
    <row r="72" spans="1:50" s="440" customFormat="1" ht="18.75">
      <c r="A72" s="659">
        <v>5</v>
      </c>
      <c r="B72" s="703" t="s">
        <v>615</v>
      </c>
      <c r="C72" s="655" t="s">
        <v>467</v>
      </c>
      <c r="D72" s="655" t="s">
        <v>470</v>
      </c>
      <c r="E72" s="655" t="s">
        <v>475</v>
      </c>
      <c r="F72" s="656" t="s">
        <v>471</v>
      </c>
      <c r="G72" s="655" t="s">
        <v>510</v>
      </c>
      <c r="H72" s="655" t="s">
        <v>507</v>
      </c>
      <c r="I72" s="657"/>
      <c r="J72" s="655">
        <v>18</v>
      </c>
      <c r="K72" s="658"/>
      <c r="L72" s="662" t="s">
        <v>567</v>
      </c>
      <c r="M72" s="660" t="s">
        <v>311</v>
      </c>
      <c r="N72" s="731">
        <v>281</v>
      </c>
      <c r="O72" s="663"/>
      <c r="P72" s="664" t="str">
        <f t="shared" si="29"/>
        <v>Included</v>
      </c>
      <c r="Q72" s="631">
        <f t="shared" si="30"/>
        <v>0</v>
      </c>
      <c r="R72" s="639">
        <f t="shared" si="31"/>
        <v>0</v>
      </c>
      <c r="S72" s="426"/>
      <c r="T72" s="635">
        <f t="shared" si="32"/>
        <v>0</v>
      </c>
      <c r="U72" s="635">
        <f t="shared" si="33"/>
        <v>0</v>
      </c>
      <c r="V72" s="648">
        <f t="shared" si="34"/>
        <v>0</v>
      </c>
      <c r="W72" s="751"/>
      <c r="X72" s="425"/>
    </row>
    <row r="73" spans="1:50" s="440" customFormat="1" ht="18.75">
      <c r="A73" s="654">
        <v>6</v>
      </c>
      <c r="B73" s="703" t="s">
        <v>615</v>
      </c>
      <c r="C73" s="655" t="s">
        <v>467</v>
      </c>
      <c r="D73" s="655" t="s">
        <v>470</v>
      </c>
      <c r="E73" s="655" t="s">
        <v>476</v>
      </c>
      <c r="F73" s="656" t="s">
        <v>471</v>
      </c>
      <c r="G73" s="655" t="s">
        <v>511</v>
      </c>
      <c r="H73" s="655" t="s">
        <v>512</v>
      </c>
      <c r="I73" s="657"/>
      <c r="J73" s="655">
        <v>18</v>
      </c>
      <c r="K73" s="658"/>
      <c r="L73" s="662" t="s">
        <v>568</v>
      </c>
      <c r="M73" s="660" t="s">
        <v>569</v>
      </c>
      <c r="N73" s="731">
        <v>864</v>
      </c>
      <c r="O73" s="663"/>
      <c r="P73" s="664" t="str">
        <f t="shared" si="29"/>
        <v>Included</v>
      </c>
      <c r="Q73" s="631">
        <f t="shared" si="30"/>
        <v>0</v>
      </c>
      <c r="R73" s="639">
        <f t="shared" si="31"/>
        <v>0</v>
      </c>
      <c r="S73" s="426"/>
      <c r="T73" s="635">
        <f t="shared" si="32"/>
        <v>0</v>
      </c>
      <c r="U73" s="635">
        <f t="shared" si="33"/>
        <v>0</v>
      </c>
      <c r="V73" s="648">
        <f t="shared" si="34"/>
        <v>0</v>
      </c>
      <c r="W73" s="751"/>
      <c r="X73" s="425"/>
    </row>
    <row r="74" spans="1:50" s="440" customFormat="1" ht="18.75">
      <c r="A74" s="654">
        <v>7</v>
      </c>
      <c r="B74" s="703" t="s">
        <v>615</v>
      </c>
      <c r="C74" s="655" t="s">
        <v>467</v>
      </c>
      <c r="D74" s="655" t="s">
        <v>470</v>
      </c>
      <c r="E74" s="655" t="s">
        <v>477</v>
      </c>
      <c r="F74" s="656" t="s">
        <v>471</v>
      </c>
      <c r="G74" s="655" t="s">
        <v>513</v>
      </c>
      <c r="H74" s="655" t="s">
        <v>512</v>
      </c>
      <c r="I74" s="657"/>
      <c r="J74" s="655">
        <v>18</v>
      </c>
      <c r="K74" s="658"/>
      <c r="L74" s="662" t="s">
        <v>570</v>
      </c>
      <c r="M74" s="660" t="s">
        <v>569</v>
      </c>
      <c r="N74" s="731">
        <v>336</v>
      </c>
      <c r="O74" s="663"/>
      <c r="P74" s="664" t="str">
        <f t="shared" si="29"/>
        <v>Included</v>
      </c>
      <c r="Q74" s="631">
        <f t="shared" si="30"/>
        <v>0</v>
      </c>
      <c r="R74" s="639">
        <f t="shared" si="31"/>
        <v>0</v>
      </c>
      <c r="S74" s="426"/>
      <c r="T74" s="635">
        <f t="shared" si="32"/>
        <v>0</v>
      </c>
      <c r="U74" s="635">
        <f t="shared" si="33"/>
        <v>0</v>
      </c>
      <c r="V74" s="648">
        <f t="shared" si="34"/>
        <v>0</v>
      </c>
      <c r="W74" s="751"/>
      <c r="X74" s="425"/>
    </row>
    <row r="75" spans="1:50" s="440" customFormat="1" ht="18.75">
      <c r="A75" s="659">
        <v>8</v>
      </c>
      <c r="B75" s="703" t="s">
        <v>615</v>
      </c>
      <c r="C75" s="655" t="s">
        <v>467</v>
      </c>
      <c r="D75" s="655" t="s">
        <v>470</v>
      </c>
      <c r="E75" s="655" t="s">
        <v>478</v>
      </c>
      <c r="F75" s="656" t="s">
        <v>471</v>
      </c>
      <c r="G75" s="655" t="s">
        <v>514</v>
      </c>
      <c r="H75" s="655" t="s">
        <v>512</v>
      </c>
      <c r="I75" s="657"/>
      <c r="J75" s="655">
        <v>18</v>
      </c>
      <c r="K75" s="658"/>
      <c r="L75" s="662" t="s">
        <v>571</v>
      </c>
      <c r="M75" s="660" t="s">
        <v>569</v>
      </c>
      <c r="N75" s="731">
        <v>480</v>
      </c>
      <c r="O75" s="663"/>
      <c r="P75" s="664" t="str">
        <f t="shared" si="29"/>
        <v>Included</v>
      </c>
      <c r="Q75" s="631">
        <f t="shared" si="30"/>
        <v>0</v>
      </c>
      <c r="R75" s="639">
        <f t="shared" si="31"/>
        <v>0</v>
      </c>
      <c r="S75" s="426"/>
      <c r="T75" s="635">
        <f t="shared" si="32"/>
        <v>0</v>
      </c>
      <c r="U75" s="635">
        <f t="shared" si="33"/>
        <v>0</v>
      </c>
      <c r="V75" s="648">
        <f t="shared" si="34"/>
        <v>0</v>
      </c>
      <c r="W75" s="751"/>
      <c r="X75" s="425"/>
    </row>
    <row r="76" spans="1:50" s="440" customFormat="1" ht="18.75">
      <c r="A76" s="654">
        <v>9</v>
      </c>
      <c r="B76" s="703" t="s">
        <v>615</v>
      </c>
      <c r="C76" s="655" t="s">
        <v>467</v>
      </c>
      <c r="D76" s="655" t="s">
        <v>470</v>
      </c>
      <c r="E76" s="655" t="s">
        <v>479</v>
      </c>
      <c r="F76" s="656" t="s">
        <v>471</v>
      </c>
      <c r="G76" s="655" t="s">
        <v>515</v>
      </c>
      <c r="H76" s="655" t="s">
        <v>512</v>
      </c>
      <c r="I76" s="657"/>
      <c r="J76" s="655">
        <v>18</v>
      </c>
      <c r="K76" s="658"/>
      <c r="L76" s="662" t="s">
        <v>572</v>
      </c>
      <c r="M76" s="660" t="s">
        <v>569</v>
      </c>
      <c r="N76" s="731">
        <v>176</v>
      </c>
      <c r="O76" s="663"/>
      <c r="P76" s="664" t="str">
        <f t="shared" si="29"/>
        <v>Included</v>
      </c>
      <c r="Q76" s="631">
        <f t="shared" si="30"/>
        <v>0</v>
      </c>
      <c r="R76" s="639">
        <f t="shared" si="31"/>
        <v>0</v>
      </c>
      <c r="S76" s="426"/>
      <c r="T76" s="635">
        <f t="shared" si="32"/>
        <v>0</v>
      </c>
      <c r="U76" s="635">
        <f t="shared" si="33"/>
        <v>0</v>
      </c>
      <c r="V76" s="648">
        <f t="shared" si="34"/>
        <v>0</v>
      </c>
      <c r="W76" s="751"/>
      <c r="X76" s="425"/>
    </row>
    <row r="77" spans="1:50" s="440" customFormat="1" ht="18.75">
      <c r="A77" s="654">
        <v>10</v>
      </c>
      <c r="B77" s="703" t="s">
        <v>615</v>
      </c>
      <c r="C77" s="655" t="s">
        <v>467</v>
      </c>
      <c r="D77" s="655" t="s">
        <v>470</v>
      </c>
      <c r="E77" s="655" t="s">
        <v>480</v>
      </c>
      <c r="F77" s="656" t="s">
        <v>471</v>
      </c>
      <c r="G77" s="655" t="s">
        <v>516</v>
      </c>
      <c r="H77" s="655" t="s">
        <v>517</v>
      </c>
      <c r="I77" s="657"/>
      <c r="J77" s="655">
        <v>18</v>
      </c>
      <c r="K77" s="658"/>
      <c r="L77" s="662" t="s">
        <v>573</v>
      </c>
      <c r="M77" s="660" t="s">
        <v>569</v>
      </c>
      <c r="N77" s="731">
        <v>488</v>
      </c>
      <c r="O77" s="663"/>
      <c r="P77" s="664" t="str">
        <f t="shared" si="29"/>
        <v>Included</v>
      </c>
      <c r="Q77" s="631">
        <f t="shared" si="30"/>
        <v>0</v>
      </c>
      <c r="R77" s="639">
        <f t="shared" si="31"/>
        <v>0</v>
      </c>
      <c r="S77" s="426"/>
      <c r="T77" s="635">
        <f t="shared" si="32"/>
        <v>0</v>
      </c>
      <c r="U77" s="635">
        <f t="shared" si="33"/>
        <v>0</v>
      </c>
      <c r="V77" s="648">
        <f t="shared" si="34"/>
        <v>0</v>
      </c>
      <c r="W77" s="751"/>
      <c r="X77" s="425"/>
    </row>
    <row r="78" spans="1:50" s="440" customFormat="1" ht="18.75">
      <c r="A78" s="659">
        <v>11</v>
      </c>
      <c r="B78" s="703" t="s">
        <v>615</v>
      </c>
      <c r="C78" s="655" t="s">
        <v>467</v>
      </c>
      <c r="D78" s="655" t="s">
        <v>470</v>
      </c>
      <c r="E78" s="655" t="s">
        <v>481</v>
      </c>
      <c r="F78" s="656" t="s">
        <v>471</v>
      </c>
      <c r="G78" s="655" t="s">
        <v>518</v>
      </c>
      <c r="H78" s="655" t="s">
        <v>519</v>
      </c>
      <c r="I78" s="657"/>
      <c r="J78" s="655">
        <v>18</v>
      </c>
      <c r="K78" s="658"/>
      <c r="L78" s="662" t="s">
        <v>574</v>
      </c>
      <c r="M78" s="660" t="s">
        <v>575</v>
      </c>
      <c r="N78" s="731">
        <v>156</v>
      </c>
      <c r="O78" s="663"/>
      <c r="P78" s="664" t="str">
        <f t="shared" si="29"/>
        <v>Included</v>
      </c>
      <c r="Q78" s="631">
        <f t="shared" si="30"/>
        <v>0</v>
      </c>
      <c r="R78" s="639">
        <f t="shared" si="31"/>
        <v>0</v>
      </c>
      <c r="S78" s="426"/>
      <c r="T78" s="635">
        <f t="shared" si="32"/>
        <v>0</v>
      </c>
      <c r="U78" s="635">
        <f t="shared" si="33"/>
        <v>0</v>
      </c>
      <c r="V78" s="648">
        <f t="shared" si="34"/>
        <v>0</v>
      </c>
      <c r="W78" s="751"/>
      <c r="X78" s="425"/>
    </row>
    <row r="79" spans="1:50" s="440" customFormat="1" ht="18.75">
      <c r="A79" s="654">
        <v>12</v>
      </c>
      <c r="B79" s="703" t="s">
        <v>615</v>
      </c>
      <c r="C79" s="655" t="s">
        <v>467</v>
      </c>
      <c r="D79" s="655" t="s">
        <v>470</v>
      </c>
      <c r="E79" s="655" t="s">
        <v>482</v>
      </c>
      <c r="F79" s="656" t="s">
        <v>471</v>
      </c>
      <c r="G79" s="655" t="s">
        <v>520</v>
      </c>
      <c r="H79" s="655" t="s">
        <v>519</v>
      </c>
      <c r="I79" s="657"/>
      <c r="J79" s="655">
        <v>18</v>
      </c>
      <c r="K79" s="658"/>
      <c r="L79" s="662" t="s">
        <v>576</v>
      </c>
      <c r="M79" s="660" t="s">
        <v>575</v>
      </c>
      <c r="N79" s="731">
        <v>104</v>
      </c>
      <c r="O79" s="663"/>
      <c r="P79" s="664" t="str">
        <f t="shared" si="29"/>
        <v>Included</v>
      </c>
      <c r="Q79" s="631">
        <f t="shared" si="30"/>
        <v>0</v>
      </c>
      <c r="R79" s="639">
        <f t="shared" si="31"/>
        <v>0</v>
      </c>
      <c r="S79" s="426"/>
      <c r="T79" s="635">
        <f t="shared" si="32"/>
        <v>0</v>
      </c>
      <c r="U79" s="635">
        <f t="shared" si="33"/>
        <v>0</v>
      </c>
      <c r="V79" s="648">
        <f t="shared" si="34"/>
        <v>0</v>
      </c>
      <c r="W79" s="751"/>
      <c r="X79" s="425"/>
    </row>
    <row r="80" spans="1:50" s="440" customFormat="1" ht="18.75">
      <c r="A80" s="654">
        <v>13</v>
      </c>
      <c r="B80" s="703" t="s">
        <v>615</v>
      </c>
      <c r="C80" s="655" t="s">
        <v>467</v>
      </c>
      <c r="D80" s="655" t="s">
        <v>470</v>
      </c>
      <c r="E80" s="655" t="s">
        <v>484</v>
      </c>
      <c r="F80" s="656" t="s">
        <v>471</v>
      </c>
      <c r="G80" s="655" t="s">
        <v>521</v>
      </c>
      <c r="H80" s="655" t="s">
        <v>519</v>
      </c>
      <c r="I80" s="657"/>
      <c r="J80" s="655">
        <v>18</v>
      </c>
      <c r="K80" s="658"/>
      <c r="L80" s="661" t="s">
        <v>577</v>
      </c>
      <c r="M80" s="660" t="s">
        <v>575</v>
      </c>
      <c r="N80" s="731">
        <v>15</v>
      </c>
      <c r="O80" s="663"/>
      <c r="P80" s="664" t="str">
        <f t="shared" si="29"/>
        <v>Included</v>
      </c>
      <c r="Q80" s="631">
        <f t="shared" si="30"/>
        <v>0</v>
      </c>
      <c r="R80" s="639">
        <f t="shared" si="31"/>
        <v>0</v>
      </c>
      <c r="S80" s="426"/>
      <c r="T80" s="635">
        <f t="shared" si="32"/>
        <v>0</v>
      </c>
      <c r="U80" s="635">
        <f t="shared" si="33"/>
        <v>0</v>
      </c>
      <c r="V80" s="648">
        <f t="shared" si="34"/>
        <v>0</v>
      </c>
      <c r="W80" s="751"/>
      <c r="X80" s="425"/>
    </row>
    <row r="81" spans="1:24" s="440" customFormat="1" ht="18.75">
      <c r="A81" s="659">
        <v>14</v>
      </c>
      <c r="B81" s="703" t="s">
        <v>615</v>
      </c>
      <c r="C81" s="655" t="s">
        <v>467</v>
      </c>
      <c r="D81" s="655" t="s">
        <v>470</v>
      </c>
      <c r="E81" s="655" t="s">
        <v>485</v>
      </c>
      <c r="F81" s="656" t="s">
        <v>471</v>
      </c>
      <c r="G81" s="655" t="s">
        <v>522</v>
      </c>
      <c r="H81" s="655" t="s">
        <v>519</v>
      </c>
      <c r="I81" s="657"/>
      <c r="J81" s="655">
        <v>18</v>
      </c>
      <c r="K81" s="658"/>
      <c r="L81" s="661" t="s">
        <v>578</v>
      </c>
      <c r="M81" s="660" t="s">
        <v>575</v>
      </c>
      <c r="N81" s="731">
        <v>15</v>
      </c>
      <c r="O81" s="663"/>
      <c r="P81" s="664" t="str">
        <f t="shared" si="29"/>
        <v>Included</v>
      </c>
      <c r="Q81" s="631">
        <f t="shared" si="30"/>
        <v>0</v>
      </c>
      <c r="R81" s="639">
        <f t="shared" si="31"/>
        <v>0</v>
      </c>
      <c r="S81" s="426"/>
      <c r="T81" s="635">
        <f t="shared" si="32"/>
        <v>0</v>
      </c>
      <c r="U81" s="635">
        <f t="shared" si="33"/>
        <v>0</v>
      </c>
      <c r="V81" s="648">
        <f t="shared" si="34"/>
        <v>0</v>
      </c>
      <c r="W81" s="751"/>
      <c r="X81" s="425"/>
    </row>
    <row r="82" spans="1:24" s="440" customFormat="1" ht="18.75">
      <c r="A82" s="654">
        <v>15</v>
      </c>
      <c r="B82" s="703" t="s">
        <v>615</v>
      </c>
      <c r="C82" s="655" t="s">
        <v>467</v>
      </c>
      <c r="D82" s="655" t="s">
        <v>470</v>
      </c>
      <c r="E82" s="655" t="s">
        <v>486</v>
      </c>
      <c r="F82" s="656" t="s">
        <v>471</v>
      </c>
      <c r="G82" s="655" t="s">
        <v>523</v>
      </c>
      <c r="H82" s="655" t="s">
        <v>519</v>
      </c>
      <c r="I82" s="657"/>
      <c r="J82" s="655">
        <v>18</v>
      </c>
      <c r="K82" s="658"/>
      <c r="L82" s="661" t="s">
        <v>579</v>
      </c>
      <c r="M82" s="660" t="s">
        <v>580</v>
      </c>
      <c r="N82" s="731">
        <v>1</v>
      </c>
      <c r="O82" s="663"/>
      <c r="P82" s="664" t="str">
        <f t="shared" si="29"/>
        <v>Included</v>
      </c>
      <c r="Q82" s="631">
        <f t="shared" si="30"/>
        <v>0</v>
      </c>
      <c r="R82" s="639">
        <f t="shared" si="31"/>
        <v>0</v>
      </c>
      <c r="S82" s="426"/>
      <c r="T82" s="635">
        <f t="shared" si="32"/>
        <v>0</v>
      </c>
      <c r="U82" s="635">
        <f t="shared" si="33"/>
        <v>0</v>
      </c>
      <c r="V82" s="648">
        <f t="shared" si="34"/>
        <v>0</v>
      </c>
      <c r="W82" s="751"/>
      <c r="X82" s="425"/>
    </row>
    <row r="83" spans="1:24" s="440" customFormat="1" ht="18.75">
      <c r="A83" s="654">
        <v>16</v>
      </c>
      <c r="B83" s="703" t="s">
        <v>615</v>
      </c>
      <c r="C83" s="655" t="s">
        <v>467</v>
      </c>
      <c r="D83" s="655" t="s">
        <v>470</v>
      </c>
      <c r="E83" s="655" t="s">
        <v>487</v>
      </c>
      <c r="F83" s="656" t="s">
        <v>471</v>
      </c>
      <c r="G83" s="655" t="s">
        <v>524</v>
      </c>
      <c r="H83" s="655" t="s">
        <v>525</v>
      </c>
      <c r="I83" s="657"/>
      <c r="J83" s="655">
        <v>18</v>
      </c>
      <c r="K83" s="658"/>
      <c r="L83" s="661" t="s">
        <v>581</v>
      </c>
      <c r="M83" s="660" t="s">
        <v>575</v>
      </c>
      <c r="N83" s="731">
        <v>394</v>
      </c>
      <c r="O83" s="663"/>
      <c r="P83" s="664" t="str">
        <f t="shared" si="29"/>
        <v>Included</v>
      </c>
      <c r="Q83" s="631">
        <f t="shared" si="30"/>
        <v>0</v>
      </c>
      <c r="R83" s="639">
        <f t="shared" si="31"/>
        <v>0</v>
      </c>
      <c r="S83" s="426"/>
      <c r="T83" s="635">
        <f t="shared" si="32"/>
        <v>0</v>
      </c>
      <c r="U83" s="635">
        <f t="shared" si="33"/>
        <v>0</v>
      </c>
      <c r="V83" s="648">
        <f t="shared" si="34"/>
        <v>0</v>
      </c>
      <c r="W83" s="751"/>
      <c r="X83" s="425"/>
    </row>
    <row r="84" spans="1:24" s="440" customFormat="1" ht="18.75">
      <c r="A84" s="659">
        <v>17</v>
      </c>
      <c r="B84" s="703" t="s">
        <v>615</v>
      </c>
      <c r="C84" s="655" t="s">
        <v>467</v>
      </c>
      <c r="D84" s="655" t="s">
        <v>470</v>
      </c>
      <c r="E84" s="655" t="s">
        <v>488</v>
      </c>
      <c r="F84" s="656" t="s">
        <v>471</v>
      </c>
      <c r="G84" s="655" t="s">
        <v>526</v>
      </c>
      <c r="H84" s="655" t="s">
        <v>525</v>
      </c>
      <c r="I84" s="657"/>
      <c r="J84" s="655">
        <v>18</v>
      </c>
      <c r="K84" s="658"/>
      <c r="L84" s="661" t="s">
        <v>582</v>
      </c>
      <c r="M84" s="660" t="s">
        <v>575</v>
      </c>
      <c r="N84" s="731">
        <v>394</v>
      </c>
      <c r="O84" s="663"/>
      <c r="P84" s="664" t="str">
        <f t="shared" si="29"/>
        <v>Included</v>
      </c>
      <c r="Q84" s="631">
        <f t="shared" si="30"/>
        <v>0</v>
      </c>
      <c r="R84" s="639">
        <f t="shared" si="31"/>
        <v>0</v>
      </c>
      <c r="S84" s="426"/>
      <c r="T84" s="635">
        <f t="shared" si="32"/>
        <v>0</v>
      </c>
      <c r="U84" s="635">
        <f t="shared" si="33"/>
        <v>0</v>
      </c>
      <c r="V84" s="648">
        <f t="shared" si="34"/>
        <v>0</v>
      </c>
      <c r="W84" s="751"/>
      <c r="X84" s="425"/>
    </row>
    <row r="85" spans="1:24" s="440" customFormat="1" ht="18.75">
      <c r="A85" s="654">
        <v>18</v>
      </c>
      <c r="B85" s="703" t="s">
        <v>615</v>
      </c>
      <c r="C85" s="655" t="s">
        <v>467</v>
      </c>
      <c r="D85" s="655" t="s">
        <v>470</v>
      </c>
      <c r="E85" s="655" t="s">
        <v>489</v>
      </c>
      <c r="F85" s="656" t="s">
        <v>471</v>
      </c>
      <c r="G85" s="655" t="s">
        <v>527</v>
      </c>
      <c r="H85" s="655" t="s">
        <v>525</v>
      </c>
      <c r="I85" s="657"/>
      <c r="J85" s="655">
        <v>18</v>
      </c>
      <c r="K85" s="658"/>
      <c r="L85" s="661" t="s">
        <v>583</v>
      </c>
      <c r="M85" s="660" t="s">
        <v>575</v>
      </c>
      <c r="N85" s="731">
        <v>394</v>
      </c>
      <c r="O85" s="663"/>
      <c r="P85" s="664" t="str">
        <f t="shared" si="29"/>
        <v>Included</v>
      </c>
      <c r="Q85" s="631">
        <f t="shared" si="30"/>
        <v>0</v>
      </c>
      <c r="R85" s="639">
        <f t="shared" si="31"/>
        <v>0</v>
      </c>
      <c r="S85" s="426"/>
      <c r="T85" s="635">
        <f t="shared" si="32"/>
        <v>0</v>
      </c>
      <c r="U85" s="635">
        <f t="shared" si="33"/>
        <v>0</v>
      </c>
      <c r="V85" s="648">
        <f t="shared" si="34"/>
        <v>0</v>
      </c>
      <c r="W85" s="751"/>
      <c r="X85" s="425"/>
    </row>
    <row r="86" spans="1:24" s="440" customFormat="1" ht="18.75">
      <c r="A86" s="654">
        <v>19</v>
      </c>
      <c r="B86" s="703" t="s">
        <v>615</v>
      </c>
      <c r="C86" s="655" t="s">
        <v>467</v>
      </c>
      <c r="D86" s="655" t="s">
        <v>470</v>
      </c>
      <c r="E86" s="655" t="s">
        <v>490</v>
      </c>
      <c r="F86" s="656" t="s">
        <v>471</v>
      </c>
      <c r="G86" s="655" t="s">
        <v>528</v>
      </c>
      <c r="H86" s="655" t="s">
        <v>525</v>
      </c>
      <c r="I86" s="657"/>
      <c r="J86" s="655">
        <v>18</v>
      </c>
      <c r="K86" s="658"/>
      <c r="L86" s="661" t="s">
        <v>584</v>
      </c>
      <c r="M86" s="660" t="s">
        <v>575</v>
      </c>
      <c r="N86" s="731">
        <v>236</v>
      </c>
      <c r="O86" s="663"/>
      <c r="P86" s="664" t="str">
        <f t="shared" si="29"/>
        <v>Included</v>
      </c>
      <c r="Q86" s="631">
        <f t="shared" si="30"/>
        <v>0</v>
      </c>
      <c r="R86" s="639">
        <f t="shared" si="31"/>
        <v>0</v>
      </c>
      <c r="S86" s="426"/>
      <c r="T86" s="635">
        <f t="shared" si="32"/>
        <v>0</v>
      </c>
      <c r="U86" s="635">
        <f t="shared" si="33"/>
        <v>0</v>
      </c>
      <c r="V86" s="648">
        <f t="shared" si="34"/>
        <v>0</v>
      </c>
      <c r="W86" s="751"/>
      <c r="X86" s="425"/>
    </row>
    <row r="87" spans="1:24" s="440" customFormat="1" ht="18.75">
      <c r="A87" s="659">
        <v>20</v>
      </c>
      <c r="B87" s="703" t="s">
        <v>615</v>
      </c>
      <c r="C87" s="655" t="s">
        <v>467</v>
      </c>
      <c r="D87" s="655" t="s">
        <v>470</v>
      </c>
      <c r="E87" s="655" t="s">
        <v>491</v>
      </c>
      <c r="F87" s="656" t="s">
        <v>471</v>
      </c>
      <c r="G87" s="655" t="s">
        <v>529</v>
      </c>
      <c r="H87" s="655" t="s">
        <v>525</v>
      </c>
      <c r="I87" s="657"/>
      <c r="J87" s="655">
        <v>18</v>
      </c>
      <c r="K87" s="658"/>
      <c r="L87" s="661" t="s">
        <v>585</v>
      </c>
      <c r="M87" s="660" t="s">
        <v>575</v>
      </c>
      <c r="N87" s="731">
        <v>158</v>
      </c>
      <c r="O87" s="663"/>
      <c r="P87" s="664" t="str">
        <f t="shared" si="29"/>
        <v>Included</v>
      </c>
      <c r="Q87" s="631">
        <f t="shared" si="30"/>
        <v>0</v>
      </c>
      <c r="R87" s="639">
        <f t="shared" si="31"/>
        <v>0</v>
      </c>
      <c r="S87" s="426"/>
      <c r="T87" s="635">
        <f t="shared" si="32"/>
        <v>0</v>
      </c>
      <c r="U87" s="635">
        <f t="shared" si="33"/>
        <v>0</v>
      </c>
      <c r="V87" s="648">
        <f t="shared" si="34"/>
        <v>0</v>
      </c>
      <c r="W87" s="751"/>
      <c r="X87" s="425"/>
    </row>
    <row r="88" spans="1:24" s="440" customFormat="1" ht="18.75">
      <c r="A88" s="654">
        <v>21</v>
      </c>
      <c r="B88" s="703" t="s">
        <v>615</v>
      </c>
      <c r="C88" s="655" t="s">
        <v>467</v>
      </c>
      <c r="D88" s="655" t="s">
        <v>470</v>
      </c>
      <c r="E88" s="655" t="s">
        <v>492</v>
      </c>
      <c r="F88" s="656" t="s">
        <v>471</v>
      </c>
      <c r="G88" s="655" t="s">
        <v>530</v>
      </c>
      <c r="H88" s="655" t="s">
        <v>517</v>
      </c>
      <c r="I88" s="657"/>
      <c r="J88" s="655">
        <v>18</v>
      </c>
      <c r="K88" s="658"/>
      <c r="L88" s="661" t="s">
        <v>586</v>
      </c>
      <c r="M88" s="660" t="s">
        <v>575</v>
      </c>
      <c r="N88" s="731">
        <v>591</v>
      </c>
      <c r="O88" s="663"/>
      <c r="P88" s="664" t="str">
        <f t="shared" si="29"/>
        <v>Included</v>
      </c>
      <c r="Q88" s="631">
        <f t="shared" si="30"/>
        <v>0</v>
      </c>
      <c r="R88" s="639">
        <f t="shared" si="31"/>
        <v>0</v>
      </c>
      <c r="S88" s="426"/>
      <c r="T88" s="635">
        <f t="shared" si="32"/>
        <v>0</v>
      </c>
      <c r="U88" s="635">
        <f t="shared" si="33"/>
        <v>0</v>
      </c>
      <c r="V88" s="648">
        <f t="shared" si="34"/>
        <v>0</v>
      </c>
      <c r="W88" s="751"/>
      <c r="X88" s="425"/>
    </row>
    <row r="89" spans="1:24" s="440" customFormat="1" ht="18.75">
      <c r="A89" s="654">
        <v>22</v>
      </c>
      <c r="B89" s="703" t="s">
        <v>615</v>
      </c>
      <c r="C89" s="655" t="s">
        <v>467</v>
      </c>
      <c r="D89" s="655" t="s">
        <v>470</v>
      </c>
      <c r="E89" s="655" t="s">
        <v>493</v>
      </c>
      <c r="F89" s="656" t="s">
        <v>471</v>
      </c>
      <c r="G89" s="655" t="s">
        <v>531</v>
      </c>
      <c r="H89" s="655" t="s">
        <v>517</v>
      </c>
      <c r="I89" s="657"/>
      <c r="J89" s="655">
        <v>18</v>
      </c>
      <c r="K89" s="658"/>
      <c r="L89" s="661" t="s">
        <v>587</v>
      </c>
      <c r="M89" s="660" t="s">
        <v>575</v>
      </c>
      <c r="N89" s="731">
        <v>591</v>
      </c>
      <c r="O89" s="663"/>
      <c r="P89" s="664" t="str">
        <f t="shared" si="29"/>
        <v>Included</v>
      </c>
      <c r="Q89" s="631">
        <f>O89*N89</f>
        <v>0</v>
      </c>
      <c r="R89" s="639">
        <f>IF(K89="", J89*Q89/100,K89*Q89/100)</f>
        <v>0</v>
      </c>
      <c r="S89" s="426"/>
      <c r="T89" s="635">
        <f>O89*(1-$T$15)</f>
        <v>0</v>
      </c>
      <c r="U89" s="635">
        <f>T89*N89</f>
        <v>0</v>
      </c>
      <c r="V89" s="648">
        <f>IF(K89="", J89*U89/100,K89*U89/100)</f>
        <v>0</v>
      </c>
      <c r="X89" s="425"/>
    </row>
    <row r="90" spans="1:24" s="440" customFormat="1" ht="18.75">
      <c r="A90" s="659">
        <v>23</v>
      </c>
      <c r="B90" s="703" t="s">
        <v>615</v>
      </c>
      <c r="C90" s="655" t="s">
        <v>467</v>
      </c>
      <c r="D90" s="655" t="s">
        <v>470</v>
      </c>
      <c r="E90" s="655" t="s">
        <v>494</v>
      </c>
      <c r="F90" s="656" t="s">
        <v>471</v>
      </c>
      <c r="G90" s="655" t="s">
        <v>532</v>
      </c>
      <c r="H90" s="655" t="s">
        <v>517</v>
      </c>
      <c r="I90" s="657"/>
      <c r="J90" s="655">
        <v>18</v>
      </c>
      <c r="K90" s="658"/>
      <c r="L90" s="662" t="s">
        <v>588</v>
      </c>
      <c r="M90" s="660" t="s">
        <v>575</v>
      </c>
      <c r="N90" s="731">
        <v>591</v>
      </c>
      <c r="O90" s="663"/>
      <c r="P90" s="664" t="str">
        <f t="shared" si="29"/>
        <v>Included</v>
      </c>
      <c r="Q90" s="631">
        <f t="shared" ref="Q90:Q110" si="35">O90*N90</f>
        <v>0</v>
      </c>
      <c r="R90" s="639">
        <f t="shared" ref="R90:R110" si="36">IF(K90="", J90*Q90/100,K90*Q90/100)</f>
        <v>0</v>
      </c>
      <c r="S90" s="426"/>
      <c r="T90" s="635">
        <f t="shared" ref="T90:T110" si="37">O90*(1-$T$15)</f>
        <v>0</v>
      </c>
      <c r="U90" s="635">
        <f t="shared" ref="U90:U110" si="38">T90*N90</f>
        <v>0</v>
      </c>
      <c r="V90" s="648">
        <f t="shared" ref="V90:V110" si="39">IF(K90="", J90*U90/100,K90*U90/100)</f>
        <v>0</v>
      </c>
      <c r="W90" s="751"/>
      <c r="X90" s="425"/>
    </row>
    <row r="91" spans="1:24" s="440" customFormat="1" ht="18.75">
      <c r="A91" s="654">
        <v>24</v>
      </c>
      <c r="B91" s="703" t="s">
        <v>615</v>
      </c>
      <c r="C91" s="655" t="s">
        <v>467</v>
      </c>
      <c r="D91" s="655" t="s">
        <v>470</v>
      </c>
      <c r="E91" s="655" t="s">
        <v>495</v>
      </c>
      <c r="F91" s="656" t="s">
        <v>471</v>
      </c>
      <c r="G91" s="655" t="s">
        <v>533</v>
      </c>
      <c r="H91" s="655" t="s">
        <v>517</v>
      </c>
      <c r="I91" s="657"/>
      <c r="J91" s="655">
        <v>18</v>
      </c>
      <c r="K91" s="658"/>
      <c r="L91" s="662" t="s">
        <v>589</v>
      </c>
      <c r="M91" s="660" t="s">
        <v>575</v>
      </c>
      <c r="N91" s="731">
        <v>591</v>
      </c>
      <c r="O91" s="663"/>
      <c r="P91" s="664" t="str">
        <f t="shared" si="29"/>
        <v>Included</v>
      </c>
      <c r="Q91" s="631">
        <f t="shared" si="35"/>
        <v>0</v>
      </c>
      <c r="R91" s="639">
        <f t="shared" si="36"/>
        <v>0</v>
      </c>
      <c r="S91" s="426"/>
      <c r="T91" s="635">
        <f t="shared" si="37"/>
        <v>0</v>
      </c>
      <c r="U91" s="635">
        <f t="shared" si="38"/>
        <v>0</v>
      </c>
      <c r="V91" s="648">
        <f t="shared" si="39"/>
        <v>0</v>
      </c>
      <c r="W91" s="751"/>
      <c r="X91" s="425"/>
    </row>
    <row r="92" spans="1:24" s="440" customFormat="1" ht="18.75">
      <c r="A92" s="654">
        <v>25</v>
      </c>
      <c r="B92" s="703" t="s">
        <v>615</v>
      </c>
      <c r="C92" s="655" t="s">
        <v>467</v>
      </c>
      <c r="D92" s="655" t="s">
        <v>470</v>
      </c>
      <c r="E92" s="655" t="s">
        <v>496</v>
      </c>
      <c r="F92" s="656" t="s">
        <v>471</v>
      </c>
      <c r="G92" s="655" t="s">
        <v>618</v>
      </c>
      <c r="H92" s="655" t="s">
        <v>507</v>
      </c>
      <c r="I92" s="657"/>
      <c r="J92" s="655">
        <v>18</v>
      </c>
      <c r="K92" s="658"/>
      <c r="L92" s="662" t="s">
        <v>626</v>
      </c>
      <c r="M92" s="660" t="s">
        <v>569</v>
      </c>
      <c r="N92" s="731">
        <v>550</v>
      </c>
      <c r="O92" s="663"/>
      <c r="P92" s="664" t="str">
        <f t="shared" si="29"/>
        <v>Included</v>
      </c>
      <c r="Q92" s="631">
        <f t="shared" si="35"/>
        <v>0</v>
      </c>
      <c r="R92" s="639">
        <f t="shared" si="36"/>
        <v>0</v>
      </c>
      <c r="S92" s="426"/>
      <c r="T92" s="635">
        <f t="shared" si="37"/>
        <v>0</v>
      </c>
      <c r="U92" s="635">
        <f t="shared" si="38"/>
        <v>0</v>
      </c>
      <c r="V92" s="648">
        <f t="shared" si="39"/>
        <v>0</v>
      </c>
      <c r="W92" s="751"/>
      <c r="X92" s="425"/>
    </row>
    <row r="93" spans="1:24" s="440" customFormat="1" ht="18.75">
      <c r="A93" s="659">
        <v>26</v>
      </c>
      <c r="B93" s="703" t="s">
        <v>615</v>
      </c>
      <c r="C93" s="655" t="s">
        <v>467</v>
      </c>
      <c r="D93" s="655" t="s">
        <v>470</v>
      </c>
      <c r="E93" s="655" t="s">
        <v>497</v>
      </c>
      <c r="F93" s="656" t="s">
        <v>471</v>
      </c>
      <c r="G93" s="655" t="s">
        <v>535</v>
      </c>
      <c r="H93" s="655" t="s">
        <v>536</v>
      </c>
      <c r="I93" s="657"/>
      <c r="J93" s="655">
        <v>18</v>
      </c>
      <c r="K93" s="658"/>
      <c r="L93" s="662" t="s">
        <v>591</v>
      </c>
      <c r="M93" s="660" t="s">
        <v>563</v>
      </c>
      <c r="N93" s="731">
        <v>250</v>
      </c>
      <c r="O93" s="663"/>
      <c r="P93" s="664" t="str">
        <f t="shared" si="29"/>
        <v>Included</v>
      </c>
      <c r="Q93" s="631">
        <f t="shared" si="35"/>
        <v>0</v>
      </c>
      <c r="R93" s="639">
        <f t="shared" si="36"/>
        <v>0</v>
      </c>
      <c r="S93" s="426"/>
      <c r="T93" s="635">
        <f t="shared" si="37"/>
        <v>0</v>
      </c>
      <c r="U93" s="635">
        <f t="shared" si="38"/>
        <v>0</v>
      </c>
      <c r="V93" s="648">
        <f t="shared" si="39"/>
        <v>0</v>
      </c>
      <c r="W93" s="751"/>
      <c r="X93" s="425"/>
    </row>
    <row r="94" spans="1:24" s="440" customFormat="1" ht="18.75">
      <c r="A94" s="654">
        <v>27</v>
      </c>
      <c r="B94" s="703" t="s">
        <v>615</v>
      </c>
      <c r="C94" s="655" t="s">
        <v>467</v>
      </c>
      <c r="D94" s="655" t="s">
        <v>470</v>
      </c>
      <c r="E94" s="655" t="s">
        <v>498</v>
      </c>
      <c r="F94" s="656" t="s">
        <v>471</v>
      </c>
      <c r="G94" s="655" t="s">
        <v>619</v>
      </c>
      <c r="H94" s="655" t="s">
        <v>620</v>
      </c>
      <c r="I94" s="657"/>
      <c r="J94" s="655">
        <v>18</v>
      </c>
      <c r="K94" s="658"/>
      <c r="L94" s="662" t="s">
        <v>627</v>
      </c>
      <c r="M94" s="660" t="s">
        <v>563</v>
      </c>
      <c r="N94" s="731">
        <v>3750</v>
      </c>
      <c r="O94" s="663"/>
      <c r="P94" s="664" t="str">
        <f t="shared" si="29"/>
        <v>Included</v>
      </c>
      <c r="Q94" s="631">
        <f t="shared" si="35"/>
        <v>0</v>
      </c>
      <c r="R94" s="639">
        <f t="shared" si="36"/>
        <v>0</v>
      </c>
      <c r="S94" s="426"/>
      <c r="T94" s="635">
        <f t="shared" si="37"/>
        <v>0</v>
      </c>
      <c r="U94" s="635">
        <f t="shared" si="38"/>
        <v>0</v>
      </c>
      <c r="V94" s="648">
        <f t="shared" si="39"/>
        <v>0</v>
      </c>
      <c r="W94" s="751"/>
      <c r="X94" s="425"/>
    </row>
    <row r="95" spans="1:24" s="440" customFormat="1" ht="18.75">
      <c r="A95" s="654">
        <v>28</v>
      </c>
      <c r="B95" s="703" t="s">
        <v>615</v>
      </c>
      <c r="C95" s="655" t="s">
        <v>467</v>
      </c>
      <c r="D95" s="655" t="s">
        <v>470</v>
      </c>
      <c r="E95" s="655" t="s">
        <v>499</v>
      </c>
      <c r="F95" s="656" t="s">
        <v>471</v>
      </c>
      <c r="G95" s="655" t="s">
        <v>537</v>
      </c>
      <c r="H95" s="655" t="s">
        <v>538</v>
      </c>
      <c r="I95" s="657"/>
      <c r="J95" s="655">
        <v>18</v>
      </c>
      <c r="K95" s="658"/>
      <c r="L95" s="662" t="s">
        <v>592</v>
      </c>
      <c r="M95" s="660" t="s">
        <v>575</v>
      </c>
      <c r="N95" s="731">
        <v>75</v>
      </c>
      <c r="O95" s="663"/>
      <c r="P95" s="664" t="str">
        <f t="shared" si="29"/>
        <v>Included</v>
      </c>
      <c r="Q95" s="631">
        <f t="shared" si="35"/>
        <v>0</v>
      </c>
      <c r="R95" s="639">
        <f t="shared" si="36"/>
        <v>0</v>
      </c>
      <c r="S95" s="426"/>
      <c r="T95" s="635">
        <f t="shared" si="37"/>
        <v>0</v>
      </c>
      <c r="U95" s="635">
        <f t="shared" si="38"/>
        <v>0</v>
      </c>
      <c r="V95" s="648">
        <f t="shared" si="39"/>
        <v>0</v>
      </c>
      <c r="W95" s="751"/>
      <c r="X95" s="425"/>
    </row>
    <row r="96" spans="1:24" s="440" customFormat="1" ht="18.75">
      <c r="A96" s="659">
        <v>29</v>
      </c>
      <c r="B96" s="703" t="s">
        <v>615</v>
      </c>
      <c r="C96" s="655" t="s">
        <v>467</v>
      </c>
      <c r="D96" s="655" t="s">
        <v>470</v>
      </c>
      <c r="E96" s="655" t="s">
        <v>621</v>
      </c>
      <c r="F96" s="656" t="s">
        <v>471</v>
      </c>
      <c r="G96" s="655" t="s">
        <v>539</v>
      </c>
      <c r="H96" s="655" t="s">
        <v>536</v>
      </c>
      <c r="I96" s="657"/>
      <c r="J96" s="655">
        <v>18</v>
      </c>
      <c r="K96" s="658"/>
      <c r="L96" s="662" t="s">
        <v>593</v>
      </c>
      <c r="M96" s="660" t="s">
        <v>569</v>
      </c>
      <c r="N96" s="731">
        <v>100</v>
      </c>
      <c r="O96" s="663"/>
      <c r="P96" s="664" t="str">
        <f t="shared" si="29"/>
        <v>Included</v>
      </c>
      <c r="Q96" s="631">
        <f t="shared" si="35"/>
        <v>0</v>
      </c>
      <c r="R96" s="639">
        <f t="shared" si="36"/>
        <v>0</v>
      </c>
      <c r="S96" s="426"/>
      <c r="T96" s="635">
        <f t="shared" si="37"/>
        <v>0</v>
      </c>
      <c r="U96" s="635">
        <f t="shared" si="38"/>
        <v>0</v>
      </c>
      <c r="V96" s="648">
        <f t="shared" si="39"/>
        <v>0</v>
      </c>
      <c r="W96" s="751"/>
      <c r="X96" s="425"/>
    </row>
    <row r="97" spans="1:24" s="440" customFormat="1" ht="18.75">
      <c r="A97" s="654">
        <v>30</v>
      </c>
      <c r="B97" s="703" t="s">
        <v>615</v>
      </c>
      <c r="C97" s="655" t="s">
        <v>467</v>
      </c>
      <c r="D97" s="655" t="s">
        <v>470</v>
      </c>
      <c r="E97" s="655" t="s">
        <v>622</v>
      </c>
      <c r="F97" s="656" t="s">
        <v>471</v>
      </c>
      <c r="G97" s="655" t="s">
        <v>540</v>
      </c>
      <c r="H97" s="655" t="s">
        <v>541</v>
      </c>
      <c r="I97" s="657"/>
      <c r="J97" s="655">
        <v>18</v>
      </c>
      <c r="K97" s="658"/>
      <c r="L97" s="662" t="s">
        <v>594</v>
      </c>
      <c r="M97" s="660" t="s">
        <v>575</v>
      </c>
      <c r="N97" s="731">
        <v>200</v>
      </c>
      <c r="O97" s="663"/>
      <c r="P97" s="664" t="str">
        <f t="shared" si="29"/>
        <v>Included</v>
      </c>
      <c r="Q97" s="631">
        <f t="shared" si="35"/>
        <v>0</v>
      </c>
      <c r="R97" s="639">
        <f t="shared" si="36"/>
        <v>0</v>
      </c>
      <c r="S97" s="426"/>
      <c r="T97" s="635">
        <f t="shared" si="37"/>
        <v>0</v>
      </c>
      <c r="U97" s="635">
        <f t="shared" si="38"/>
        <v>0</v>
      </c>
      <c r="V97" s="648">
        <f t="shared" si="39"/>
        <v>0</v>
      </c>
      <c r="W97" s="751"/>
      <c r="X97" s="425"/>
    </row>
    <row r="98" spans="1:24" s="440" customFormat="1" ht="47.25">
      <c r="A98" s="654">
        <v>31</v>
      </c>
      <c r="B98" s="703" t="s">
        <v>616</v>
      </c>
      <c r="C98" s="655" t="s">
        <v>467</v>
      </c>
      <c r="D98" s="655" t="s">
        <v>623</v>
      </c>
      <c r="E98" s="655" t="s">
        <v>478</v>
      </c>
      <c r="F98" s="656" t="s">
        <v>624</v>
      </c>
      <c r="G98" s="655" t="s">
        <v>542</v>
      </c>
      <c r="H98" s="655" t="s">
        <v>543</v>
      </c>
      <c r="I98" s="657"/>
      <c r="J98" s="655">
        <v>18</v>
      </c>
      <c r="K98" s="658"/>
      <c r="L98" s="662" t="s">
        <v>595</v>
      </c>
      <c r="M98" s="660" t="s">
        <v>454</v>
      </c>
      <c r="N98" s="731">
        <v>2</v>
      </c>
      <c r="O98" s="663"/>
      <c r="P98" s="664" t="str">
        <f t="shared" si="29"/>
        <v>Included</v>
      </c>
      <c r="Q98" s="631">
        <f t="shared" si="35"/>
        <v>0</v>
      </c>
      <c r="R98" s="639">
        <f t="shared" si="36"/>
        <v>0</v>
      </c>
      <c r="S98" s="426"/>
      <c r="T98" s="635">
        <f t="shared" si="37"/>
        <v>0</v>
      </c>
      <c r="U98" s="635">
        <f t="shared" si="38"/>
        <v>0</v>
      </c>
      <c r="V98" s="648">
        <f t="shared" si="39"/>
        <v>0</v>
      </c>
      <c r="W98" s="751"/>
      <c r="X98" s="425"/>
    </row>
    <row r="99" spans="1:24" s="440" customFormat="1" ht="47.25">
      <c r="A99" s="659">
        <v>32</v>
      </c>
      <c r="B99" s="703" t="s">
        <v>616</v>
      </c>
      <c r="C99" s="655" t="s">
        <v>467</v>
      </c>
      <c r="D99" s="655" t="s">
        <v>623</v>
      </c>
      <c r="E99" s="655" t="s">
        <v>479</v>
      </c>
      <c r="F99" s="656" t="s">
        <v>624</v>
      </c>
      <c r="G99" s="655" t="s">
        <v>545</v>
      </c>
      <c r="H99" s="655" t="s">
        <v>543</v>
      </c>
      <c r="I99" s="657"/>
      <c r="J99" s="655">
        <v>18</v>
      </c>
      <c r="K99" s="658"/>
      <c r="L99" s="662" t="s">
        <v>597</v>
      </c>
      <c r="M99" s="660" t="s">
        <v>454</v>
      </c>
      <c r="N99" s="731">
        <v>1</v>
      </c>
      <c r="O99" s="663"/>
      <c r="P99" s="664" t="str">
        <f t="shared" si="29"/>
        <v>Included</v>
      </c>
      <c r="Q99" s="631">
        <f t="shared" si="35"/>
        <v>0</v>
      </c>
      <c r="R99" s="639">
        <f t="shared" si="36"/>
        <v>0</v>
      </c>
      <c r="S99" s="426"/>
      <c r="T99" s="635">
        <f t="shared" si="37"/>
        <v>0</v>
      </c>
      <c r="U99" s="635">
        <f t="shared" si="38"/>
        <v>0</v>
      </c>
      <c r="V99" s="648">
        <f t="shared" si="39"/>
        <v>0</v>
      </c>
      <c r="W99" s="751"/>
      <c r="X99" s="425"/>
    </row>
    <row r="100" spans="1:24" s="440" customFormat="1" ht="47.25">
      <c r="A100" s="654">
        <v>33</v>
      </c>
      <c r="B100" s="703" t="s">
        <v>616</v>
      </c>
      <c r="C100" s="655" t="s">
        <v>467</v>
      </c>
      <c r="D100" s="655" t="s">
        <v>623</v>
      </c>
      <c r="E100" s="655" t="s">
        <v>481</v>
      </c>
      <c r="F100" s="656" t="s">
        <v>624</v>
      </c>
      <c r="G100" s="655" t="s">
        <v>547</v>
      </c>
      <c r="H100" s="655" t="s">
        <v>543</v>
      </c>
      <c r="I100" s="657"/>
      <c r="J100" s="655">
        <v>18</v>
      </c>
      <c r="K100" s="658"/>
      <c r="L100" s="662" t="s">
        <v>599</v>
      </c>
      <c r="M100" s="660" t="s">
        <v>454</v>
      </c>
      <c r="N100" s="731">
        <v>1</v>
      </c>
      <c r="O100" s="663"/>
      <c r="P100" s="664" t="str">
        <f t="shared" si="29"/>
        <v>Included</v>
      </c>
      <c r="Q100" s="631">
        <f t="shared" si="35"/>
        <v>0</v>
      </c>
      <c r="R100" s="639">
        <f t="shared" si="36"/>
        <v>0</v>
      </c>
      <c r="S100" s="426"/>
      <c r="T100" s="635">
        <f t="shared" si="37"/>
        <v>0</v>
      </c>
      <c r="U100" s="635">
        <f t="shared" si="38"/>
        <v>0</v>
      </c>
      <c r="V100" s="648">
        <f t="shared" si="39"/>
        <v>0</v>
      </c>
      <c r="W100" s="751"/>
      <c r="X100" s="425"/>
    </row>
    <row r="101" spans="1:24" s="440" customFormat="1" ht="47.25">
      <c r="A101" s="654">
        <v>34</v>
      </c>
      <c r="B101" s="703" t="s">
        <v>616</v>
      </c>
      <c r="C101" s="655" t="s">
        <v>467</v>
      </c>
      <c r="D101" s="655" t="s">
        <v>623</v>
      </c>
      <c r="E101" s="655" t="s">
        <v>482</v>
      </c>
      <c r="F101" s="656" t="s">
        <v>624</v>
      </c>
      <c r="G101" s="655" t="s">
        <v>548</v>
      </c>
      <c r="H101" s="655" t="s">
        <v>543</v>
      </c>
      <c r="I101" s="657"/>
      <c r="J101" s="655">
        <v>18</v>
      </c>
      <c r="K101" s="658"/>
      <c r="L101" s="661" t="s">
        <v>600</v>
      </c>
      <c r="M101" s="660" t="s">
        <v>580</v>
      </c>
      <c r="N101" s="731">
        <v>4</v>
      </c>
      <c r="O101" s="663"/>
      <c r="P101" s="664" t="str">
        <f t="shared" si="29"/>
        <v>Included</v>
      </c>
      <c r="Q101" s="631">
        <f t="shared" si="35"/>
        <v>0</v>
      </c>
      <c r="R101" s="639">
        <f t="shared" si="36"/>
        <v>0</v>
      </c>
      <c r="S101" s="426"/>
      <c r="T101" s="635">
        <f t="shared" si="37"/>
        <v>0</v>
      </c>
      <c r="U101" s="635">
        <f t="shared" si="38"/>
        <v>0</v>
      </c>
      <c r="V101" s="648">
        <f t="shared" si="39"/>
        <v>0</v>
      </c>
      <c r="W101" s="751"/>
      <c r="X101" s="425"/>
    </row>
    <row r="102" spans="1:24" s="440" customFormat="1" ht="47.25">
      <c r="A102" s="659">
        <v>35</v>
      </c>
      <c r="B102" s="703" t="s">
        <v>616</v>
      </c>
      <c r="C102" s="655" t="s">
        <v>467</v>
      </c>
      <c r="D102" s="655" t="s">
        <v>623</v>
      </c>
      <c r="E102" s="655" t="s">
        <v>483</v>
      </c>
      <c r="F102" s="656" t="s">
        <v>624</v>
      </c>
      <c r="G102" s="655" t="s">
        <v>549</v>
      </c>
      <c r="H102" s="655" t="s">
        <v>543</v>
      </c>
      <c r="I102" s="657"/>
      <c r="J102" s="655">
        <v>18</v>
      </c>
      <c r="K102" s="658"/>
      <c r="L102" s="661" t="s">
        <v>601</v>
      </c>
      <c r="M102" s="660" t="s">
        <v>580</v>
      </c>
      <c r="N102" s="731">
        <v>1</v>
      </c>
      <c r="O102" s="663"/>
      <c r="P102" s="664" t="str">
        <f t="shared" si="29"/>
        <v>Included</v>
      </c>
      <c r="Q102" s="631">
        <f t="shared" si="35"/>
        <v>0</v>
      </c>
      <c r="R102" s="639">
        <f t="shared" si="36"/>
        <v>0</v>
      </c>
      <c r="S102" s="426"/>
      <c r="T102" s="635">
        <f t="shared" si="37"/>
        <v>0</v>
      </c>
      <c r="U102" s="635">
        <f t="shared" si="38"/>
        <v>0</v>
      </c>
      <c r="V102" s="648">
        <f t="shared" si="39"/>
        <v>0</v>
      </c>
      <c r="W102" s="751"/>
      <c r="X102" s="425"/>
    </row>
    <row r="103" spans="1:24" s="440" customFormat="1" ht="47.25">
      <c r="A103" s="654">
        <v>36</v>
      </c>
      <c r="B103" s="703" t="s">
        <v>616</v>
      </c>
      <c r="C103" s="655" t="s">
        <v>467</v>
      </c>
      <c r="D103" s="655" t="s">
        <v>623</v>
      </c>
      <c r="E103" s="655" t="s">
        <v>484</v>
      </c>
      <c r="F103" s="656" t="s">
        <v>624</v>
      </c>
      <c r="G103" s="655" t="s">
        <v>625</v>
      </c>
      <c r="H103" s="655" t="s">
        <v>543</v>
      </c>
      <c r="I103" s="657"/>
      <c r="J103" s="655">
        <v>18</v>
      </c>
      <c r="K103" s="658"/>
      <c r="L103" s="661" t="s">
        <v>628</v>
      </c>
      <c r="M103" s="660" t="s">
        <v>603</v>
      </c>
      <c r="N103" s="731">
        <v>2</v>
      </c>
      <c r="O103" s="663"/>
      <c r="P103" s="664" t="str">
        <f t="shared" si="29"/>
        <v>Included</v>
      </c>
      <c r="Q103" s="631">
        <f t="shared" si="35"/>
        <v>0</v>
      </c>
      <c r="R103" s="639">
        <f t="shared" si="36"/>
        <v>0</v>
      </c>
      <c r="S103" s="426"/>
      <c r="T103" s="635">
        <f t="shared" si="37"/>
        <v>0</v>
      </c>
      <c r="U103" s="635">
        <f t="shared" si="38"/>
        <v>0</v>
      </c>
      <c r="V103" s="648">
        <f t="shared" si="39"/>
        <v>0</v>
      </c>
      <c r="W103" s="751"/>
      <c r="X103" s="425"/>
    </row>
    <row r="104" spans="1:24" s="440" customFormat="1" ht="47.25">
      <c r="A104" s="654">
        <v>37</v>
      </c>
      <c r="B104" s="703" t="s">
        <v>616</v>
      </c>
      <c r="C104" s="655" t="s">
        <v>467</v>
      </c>
      <c r="D104" s="655" t="s">
        <v>623</v>
      </c>
      <c r="E104" s="655" t="s">
        <v>485</v>
      </c>
      <c r="F104" s="656" t="s">
        <v>624</v>
      </c>
      <c r="G104" s="655" t="s">
        <v>546</v>
      </c>
      <c r="H104" s="655" t="s">
        <v>543</v>
      </c>
      <c r="I104" s="657"/>
      <c r="J104" s="655">
        <v>18</v>
      </c>
      <c r="K104" s="658"/>
      <c r="L104" s="661" t="s">
        <v>598</v>
      </c>
      <c r="M104" s="660" t="s">
        <v>454</v>
      </c>
      <c r="N104" s="731">
        <v>1</v>
      </c>
      <c r="O104" s="663"/>
      <c r="P104" s="664" t="str">
        <f t="shared" si="29"/>
        <v>Included</v>
      </c>
      <c r="Q104" s="631">
        <f t="shared" si="35"/>
        <v>0</v>
      </c>
      <c r="R104" s="639">
        <f t="shared" si="36"/>
        <v>0</v>
      </c>
      <c r="S104" s="426"/>
      <c r="T104" s="635">
        <f t="shared" si="37"/>
        <v>0</v>
      </c>
      <c r="U104" s="635">
        <f t="shared" si="38"/>
        <v>0</v>
      </c>
      <c r="V104" s="648">
        <f t="shared" si="39"/>
        <v>0</v>
      </c>
      <c r="W104" s="751"/>
      <c r="X104" s="425"/>
    </row>
    <row r="105" spans="1:24" s="440" customFormat="1" ht="31.5">
      <c r="A105" s="659">
        <v>38</v>
      </c>
      <c r="B105" s="703" t="s">
        <v>617</v>
      </c>
      <c r="C105" s="655" t="s">
        <v>467</v>
      </c>
      <c r="D105" s="655" t="s">
        <v>502</v>
      </c>
      <c r="E105" s="655" t="s">
        <v>481</v>
      </c>
      <c r="F105" s="656" t="s">
        <v>503</v>
      </c>
      <c r="G105" s="655" t="s">
        <v>551</v>
      </c>
      <c r="H105" s="655" t="s">
        <v>552</v>
      </c>
      <c r="I105" s="657"/>
      <c r="J105" s="655">
        <v>18</v>
      </c>
      <c r="K105" s="658"/>
      <c r="L105" s="661" t="s">
        <v>604</v>
      </c>
      <c r="M105" s="660" t="s">
        <v>605</v>
      </c>
      <c r="N105" s="731">
        <v>0.8</v>
      </c>
      <c r="O105" s="663"/>
      <c r="P105" s="664" t="str">
        <f t="shared" si="29"/>
        <v>Included</v>
      </c>
      <c r="Q105" s="631">
        <f t="shared" si="35"/>
        <v>0</v>
      </c>
      <c r="R105" s="639">
        <f t="shared" si="36"/>
        <v>0</v>
      </c>
      <c r="S105" s="426"/>
      <c r="T105" s="635">
        <f t="shared" si="37"/>
        <v>0</v>
      </c>
      <c r="U105" s="635">
        <f t="shared" si="38"/>
        <v>0</v>
      </c>
      <c r="V105" s="648">
        <f t="shared" si="39"/>
        <v>0</v>
      </c>
      <c r="W105" s="751"/>
      <c r="X105" s="425"/>
    </row>
    <row r="106" spans="1:24" s="440" customFormat="1" ht="31.5">
      <c r="A106" s="654">
        <v>39</v>
      </c>
      <c r="B106" s="703" t="s">
        <v>617</v>
      </c>
      <c r="C106" s="655" t="s">
        <v>467</v>
      </c>
      <c r="D106" s="655" t="s">
        <v>502</v>
      </c>
      <c r="E106" s="655" t="s">
        <v>482</v>
      </c>
      <c r="F106" s="656" t="s">
        <v>503</v>
      </c>
      <c r="G106" s="655" t="s">
        <v>553</v>
      </c>
      <c r="H106" s="655" t="s">
        <v>552</v>
      </c>
      <c r="I106" s="657"/>
      <c r="J106" s="655">
        <v>18</v>
      </c>
      <c r="K106" s="658"/>
      <c r="L106" s="661" t="s">
        <v>606</v>
      </c>
      <c r="M106" s="660" t="s">
        <v>605</v>
      </c>
      <c r="N106" s="731">
        <v>0.6</v>
      </c>
      <c r="O106" s="663"/>
      <c r="P106" s="664" t="str">
        <f t="shared" si="29"/>
        <v>Included</v>
      </c>
      <c r="Q106" s="631">
        <f t="shared" si="35"/>
        <v>0</v>
      </c>
      <c r="R106" s="639">
        <f t="shared" si="36"/>
        <v>0</v>
      </c>
      <c r="S106" s="426"/>
      <c r="T106" s="635">
        <f t="shared" si="37"/>
        <v>0</v>
      </c>
      <c r="U106" s="635">
        <f t="shared" si="38"/>
        <v>0</v>
      </c>
      <c r="V106" s="648">
        <f t="shared" si="39"/>
        <v>0</v>
      </c>
      <c r="W106" s="751"/>
      <c r="X106" s="425"/>
    </row>
    <row r="107" spans="1:24" s="440" customFormat="1" ht="31.5">
      <c r="A107" s="654">
        <v>40</v>
      </c>
      <c r="B107" s="703" t="s">
        <v>617</v>
      </c>
      <c r="C107" s="655" t="s">
        <v>467</v>
      </c>
      <c r="D107" s="655" t="s">
        <v>502</v>
      </c>
      <c r="E107" s="655" t="s">
        <v>483</v>
      </c>
      <c r="F107" s="656" t="s">
        <v>503</v>
      </c>
      <c r="G107" s="655" t="s">
        <v>554</v>
      </c>
      <c r="H107" s="655" t="s">
        <v>552</v>
      </c>
      <c r="I107" s="657"/>
      <c r="J107" s="655">
        <v>18</v>
      </c>
      <c r="K107" s="658"/>
      <c r="L107" s="661" t="s">
        <v>607</v>
      </c>
      <c r="M107" s="660" t="s">
        <v>605</v>
      </c>
      <c r="N107" s="731">
        <v>1</v>
      </c>
      <c r="O107" s="663"/>
      <c r="P107" s="664" t="str">
        <f t="shared" si="29"/>
        <v>Included</v>
      </c>
      <c r="Q107" s="631">
        <f t="shared" si="35"/>
        <v>0</v>
      </c>
      <c r="R107" s="639">
        <f t="shared" si="36"/>
        <v>0</v>
      </c>
      <c r="S107" s="426"/>
      <c r="T107" s="635">
        <f t="shared" si="37"/>
        <v>0</v>
      </c>
      <c r="U107" s="635">
        <f t="shared" si="38"/>
        <v>0</v>
      </c>
      <c r="V107" s="648">
        <f t="shared" si="39"/>
        <v>0</v>
      </c>
      <c r="W107" s="751"/>
      <c r="X107" s="425"/>
    </row>
    <row r="108" spans="1:24" s="440" customFormat="1" ht="31.5">
      <c r="A108" s="659">
        <v>41</v>
      </c>
      <c r="B108" s="703" t="s">
        <v>617</v>
      </c>
      <c r="C108" s="655" t="s">
        <v>467</v>
      </c>
      <c r="D108" s="655" t="s">
        <v>502</v>
      </c>
      <c r="E108" s="655" t="s">
        <v>484</v>
      </c>
      <c r="F108" s="656" t="s">
        <v>503</v>
      </c>
      <c r="G108" s="655" t="s">
        <v>555</v>
      </c>
      <c r="H108" s="655" t="s">
        <v>552</v>
      </c>
      <c r="I108" s="657"/>
      <c r="J108" s="655">
        <v>18</v>
      </c>
      <c r="K108" s="658"/>
      <c r="L108" s="661" t="s">
        <v>608</v>
      </c>
      <c r="M108" s="660" t="s">
        <v>605</v>
      </c>
      <c r="N108" s="731">
        <v>0.3</v>
      </c>
      <c r="O108" s="663"/>
      <c r="P108" s="664" t="str">
        <f t="shared" si="29"/>
        <v>Included</v>
      </c>
      <c r="Q108" s="631">
        <f t="shared" si="35"/>
        <v>0</v>
      </c>
      <c r="R108" s="639">
        <f t="shared" si="36"/>
        <v>0</v>
      </c>
      <c r="S108" s="426"/>
      <c r="T108" s="635">
        <f t="shared" si="37"/>
        <v>0</v>
      </c>
      <c r="U108" s="635">
        <f t="shared" si="38"/>
        <v>0</v>
      </c>
      <c r="V108" s="648">
        <f t="shared" si="39"/>
        <v>0</v>
      </c>
      <c r="W108" s="751"/>
      <c r="X108" s="425"/>
    </row>
    <row r="109" spans="1:24" s="440" customFormat="1" ht="31.5">
      <c r="A109" s="654">
        <v>42</v>
      </c>
      <c r="B109" s="703" t="s">
        <v>617</v>
      </c>
      <c r="C109" s="655" t="s">
        <v>467</v>
      </c>
      <c r="D109" s="655" t="s">
        <v>502</v>
      </c>
      <c r="E109" s="655" t="s">
        <v>485</v>
      </c>
      <c r="F109" s="656" t="s">
        <v>503</v>
      </c>
      <c r="G109" s="655" t="s">
        <v>556</v>
      </c>
      <c r="H109" s="655" t="s">
        <v>543</v>
      </c>
      <c r="I109" s="657"/>
      <c r="J109" s="655">
        <v>18</v>
      </c>
      <c r="K109" s="658"/>
      <c r="L109" s="661" t="s">
        <v>609</v>
      </c>
      <c r="M109" s="660" t="s">
        <v>454</v>
      </c>
      <c r="N109" s="731">
        <v>1</v>
      </c>
      <c r="O109" s="663"/>
      <c r="P109" s="664" t="str">
        <f t="shared" si="29"/>
        <v>Included</v>
      </c>
      <c r="Q109" s="631">
        <f t="shared" si="35"/>
        <v>0</v>
      </c>
      <c r="R109" s="639">
        <f t="shared" si="36"/>
        <v>0</v>
      </c>
      <c r="S109" s="426"/>
      <c r="T109" s="635">
        <f t="shared" si="37"/>
        <v>0</v>
      </c>
      <c r="U109" s="635">
        <f t="shared" si="38"/>
        <v>0</v>
      </c>
      <c r="V109" s="648">
        <f t="shared" si="39"/>
        <v>0</v>
      </c>
      <c r="W109" s="751"/>
      <c r="X109" s="425"/>
    </row>
    <row r="110" spans="1:24" s="440" customFormat="1" ht="31.5">
      <c r="A110" s="654">
        <v>43</v>
      </c>
      <c r="B110" s="703" t="s">
        <v>617</v>
      </c>
      <c r="C110" s="655" t="s">
        <v>467</v>
      </c>
      <c r="D110" s="655" t="s">
        <v>502</v>
      </c>
      <c r="E110" s="655" t="s">
        <v>486</v>
      </c>
      <c r="F110" s="656" t="s">
        <v>503</v>
      </c>
      <c r="G110" s="655" t="s">
        <v>557</v>
      </c>
      <c r="H110" s="655" t="s">
        <v>543</v>
      </c>
      <c r="I110" s="657"/>
      <c r="J110" s="655">
        <v>18</v>
      </c>
      <c r="K110" s="658"/>
      <c r="L110" s="661" t="s">
        <v>610</v>
      </c>
      <c r="M110" s="660" t="s">
        <v>580</v>
      </c>
      <c r="N110" s="731">
        <v>1</v>
      </c>
      <c r="O110" s="663"/>
      <c r="P110" s="664" t="str">
        <f t="shared" si="29"/>
        <v>Included</v>
      </c>
      <c r="Q110" s="631">
        <f t="shared" si="35"/>
        <v>0</v>
      </c>
      <c r="R110" s="639">
        <f t="shared" si="36"/>
        <v>0</v>
      </c>
      <c r="S110" s="426"/>
      <c r="T110" s="635">
        <f t="shared" si="37"/>
        <v>0</v>
      </c>
      <c r="U110" s="635">
        <f t="shared" si="38"/>
        <v>0</v>
      </c>
      <c r="V110" s="648">
        <f t="shared" si="39"/>
        <v>0</v>
      </c>
      <c r="W110" s="751"/>
      <c r="X110" s="425"/>
    </row>
    <row r="111" spans="1:24" s="440" customFormat="1" ht="31.5">
      <c r="A111" s="659">
        <v>44</v>
      </c>
      <c r="B111" s="703" t="s">
        <v>617</v>
      </c>
      <c r="C111" s="655" t="s">
        <v>467</v>
      </c>
      <c r="D111" s="655" t="s">
        <v>502</v>
      </c>
      <c r="E111" s="655" t="s">
        <v>487</v>
      </c>
      <c r="F111" s="656" t="s">
        <v>503</v>
      </c>
      <c r="G111" s="655" t="s">
        <v>558</v>
      </c>
      <c r="H111" s="655" t="s">
        <v>543</v>
      </c>
      <c r="I111" s="657"/>
      <c r="J111" s="655">
        <v>18</v>
      </c>
      <c r="K111" s="658"/>
      <c r="L111" s="661" t="s">
        <v>611</v>
      </c>
      <c r="M111" s="660" t="s">
        <v>580</v>
      </c>
      <c r="N111" s="731">
        <v>2</v>
      </c>
      <c r="O111" s="663"/>
      <c r="P111" s="664" t="str">
        <f t="shared" si="29"/>
        <v>Included</v>
      </c>
      <c r="Q111" s="631">
        <f>O111*N111</f>
        <v>0</v>
      </c>
      <c r="R111" s="639">
        <f>IF(K111="", J111*Q111/100,K111*Q111/100)</f>
        <v>0</v>
      </c>
      <c r="S111" s="426"/>
      <c r="T111" s="635">
        <f>O111*(1-$T$15)</f>
        <v>0</v>
      </c>
      <c r="U111" s="635">
        <f>T111*N111</f>
        <v>0</v>
      </c>
      <c r="V111" s="648">
        <f>IF(K111="", J111*U111/100,K111*U111/100)</f>
        <v>0</v>
      </c>
      <c r="X111" s="425"/>
    </row>
    <row r="112" spans="1:24" s="440" customFormat="1" ht="31.5">
      <c r="A112" s="654">
        <v>45</v>
      </c>
      <c r="B112" s="703" t="s">
        <v>617</v>
      </c>
      <c r="C112" s="655" t="s">
        <v>467</v>
      </c>
      <c r="D112" s="655" t="s">
        <v>502</v>
      </c>
      <c r="E112" s="655" t="s">
        <v>488</v>
      </c>
      <c r="F112" s="656" t="s">
        <v>503</v>
      </c>
      <c r="G112" s="655" t="s">
        <v>559</v>
      </c>
      <c r="H112" s="655" t="s">
        <v>543</v>
      </c>
      <c r="I112" s="657"/>
      <c r="J112" s="655">
        <v>18</v>
      </c>
      <c r="K112" s="658"/>
      <c r="L112" s="662" t="s">
        <v>612</v>
      </c>
      <c r="M112" s="660" t="s">
        <v>580</v>
      </c>
      <c r="N112" s="731">
        <v>3</v>
      </c>
      <c r="O112" s="663"/>
      <c r="P112" s="664" t="str">
        <f t="shared" si="29"/>
        <v>Included</v>
      </c>
      <c r="Q112" s="631">
        <f t="shared" ref="Q112:Q114" si="40">O112*N112</f>
        <v>0</v>
      </c>
      <c r="R112" s="639">
        <f t="shared" ref="R112:R114" si="41">IF(K112="", J112*Q112/100,K112*Q112/100)</f>
        <v>0</v>
      </c>
      <c r="S112" s="426"/>
      <c r="T112" s="635">
        <f t="shared" ref="T112:T114" si="42">O112*(1-$T$15)</f>
        <v>0</v>
      </c>
      <c r="U112" s="635">
        <f t="shared" ref="U112:U114" si="43">T112*N112</f>
        <v>0</v>
      </c>
      <c r="V112" s="648">
        <f t="shared" ref="V112:V114" si="44">IF(K112="", J112*U112/100,K112*U112/100)</f>
        <v>0</v>
      </c>
      <c r="W112" s="751"/>
      <c r="X112" s="425"/>
    </row>
    <row r="113" spans="1:50" s="440" customFormat="1" ht="31.5">
      <c r="A113" s="654">
        <v>46</v>
      </c>
      <c r="B113" s="703" t="s">
        <v>617</v>
      </c>
      <c r="C113" s="655" t="s">
        <v>467</v>
      </c>
      <c r="D113" s="655" t="s">
        <v>502</v>
      </c>
      <c r="E113" s="655" t="s">
        <v>489</v>
      </c>
      <c r="F113" s="656" t="s">
        <v>503</v>
      </c>
      <c r="G113" s="655" t="s">
        <v>560</v>
      </c>
      <c r="H113" s="655" t="s">
        <v>543</v>
      </c>
      <c r="I113" s="657"/>
      <c r="J113" s="655">
        <v>18</v>
      </c>
      <c r="K113" s="658"/>
      <c r="L113" s="662" t="s">
        <v>613</v>
      </c>
      <c r="M113" s="660" t="s">
        <v>580</v>
      </c>
      <c r="N113" s="731">
        <v>14</v>
      </c>
      <c r="O113" s="663"/>
      <c r="P113" s="664" t="str">
        <f t="shared" si="29"/>
        <v>Included</v>
      </c>
      <c r="Q113" s="631">
        <f t="shared" si="40"/>
        <v>0</v>
      </c>
      <c r="R113" s="639">
        <f t="shared" si="41"/>
        <v>0</v>
      </c>
      <c r="S113" s="426"/>
      <c r="T113" s="635">
        <f t="shared" si="42"/>
        <v>0</v>
      </c>
      <c r="U113" s="635">
        <f t="shared" si="43"/>
        <v>0</v>
      </c>
      <c r="V113" s="648">
        <f t="shared" si="44"/>
        <v>0</v>
      </c>
      <c r="W113" s="751"/>
      <c r="X113" s="425"/>
    </row>
    <row r="114" spans="1:50" s="440" customFormat="1" ht="31.5">
      <c r="A114" s="659">
        <v>47</v>
      </c>
      <c r="B114" s="703" t="s">
        <v>617</v>
      </c>
      <c r="C114" s="655" t="s">
        <v>467</v>
      </c>
      <c r="D114" s="655" t="s">
        <v>502</v>
      </c>
      <c r="E114" s="655" t="s">
        <v>490</v>
      </c>
      <c r="F114" s="656" t="s">
        <v>503</v>
      </c>
      <c r="G114" s="655" t="s">
        <v>561</v>
      </c>
      <c r="H114" s="655" t="s">
        <v>543</v>
      </c>
      <c r="I114" s="657"/>
      <c r="J114" s="655">
        <v>18</v>
      </c>
      <c r="K114" s="658"/>
      <c r="L114" s="662" t="s">
        <v>614</v>
      </c>
      <c r="M114" s="660" t="s">
        <v>580</v>
      </c>
      <c r="N114" s="731">
        <v>14</v>
      </c>
      <c r="O114" s="663"/>
      <c r="P114" s="664" t="str">
        <f t="shared" si="29"/>
        <v>Included</v>
      </c>
      <c r="Q114" s="631">
        <f t="shared" si="40"/>
        <v>0</v>
      </c>
      <c r="R114" s="639">
        <f t="shared" si="41"/>
        <v>0</v>
      </c>
      <c r="S114" s="426"/>
      <c r="T114" s="635">
        <f t="shared" si="42"/>
        <v>0</v>
      </c>
      <c r="U114" s="635">
        <f t="shared" si="43"/>
        <v>0</v>
      </c>
      <c r="V114" s="648">
        <f t="shared" si="44"/>
        <v>0</v>
      </c>
      <c r="W114" s="751"/>
      <c r="X114" s="425"/>
    </row>
    <row r="115" spans="1:50" s="718" customFormat="1" ht="39" customHeight="1">
      <c r="A115" s="745" t="s">
        <v>455</v>
      </c>
      <c r="B115" s="811" t="s">
        <v>463</v>
      </c>
      <c r="C115" s="812"/>
      <c r="D115" s="812"/>
      <c r="E115" s="812"/>
      <c r="F115" s="812"/>
      <c r="G115" s="812"/>
      <c r="H115" s="812"/>
      <c r="I115" s="812"/>
      <c r="J115" s="812"/>
      <c r="K115" s="812"/>
      <c r="L115" s="812"/>
      <c r="M115" s="705"/>
      <c r="N115" s="730"/>
      <c r="O115" s="706"/>
      <c r="P115" s="706"/>
      <c r="Q115" s="707"/>
      <c r="R115" s="708"/>
      <c r="S115" s="709"/>
      <c r="T115" s="710"/>
      <c r="U115" s="710"/>
      <c r="V115" s="711"/>
      <c r="W115" s="750"/>
      <c r="X115" s="712"/>
      <c r="Y115" s="713"/>
      <c r="Z115" s="713"/>
      <c r="AA115" s="714"/>
      <c r="AB115" s="713"/>
      <c r="AC115" s="713"/>
      <c r="AD115" s="712"/>
      <c r="AE115" s="712"/>
      <c r="AF115" s="715"/>
      <c r="AG115" s="715"/>
      <c r="AH115" s="712"/>
      <c r="AI115" s="712"/>
      <c r="AJ115" s="712"/>
      <c r="AK115" s="716"/>
      <c r="AL115" s="716"/>
      <c r="AM115" s="716"/>
      <c r="AN115" s="716"/>
      <c r="AO115" s="716"/>
      <c r="AP115" s="716"/>
      <c r="AQ115" s="716"/>
      <c r="AR115" s="716"/>
      <c r="AS115" s="716"/>
      <c r="AT115" s="717"/>
      <c r="AU115" s="717"/>
      <c r="AV115" s="717"/>
      <c r="AW115" s="717"/>
      <c r="AX115" s="717"/>
    </row>
    <row r="116" spans="1:50" s="440" customFormat="1" ht="18.75">
      <c r="A116" s="654">
        <v>1</v>
      </c>
      <c r="B116" s="703" t="s">
        <v>629</v>
      </c>
      <c r="C116" s="655" t="s">
        <v>467</v>
      </c>
      <c r="D116" s="655" t="s">
        <v>470</v>
      </c>
      <c r="E116" s="655" t="s">
        <v>467</v>
      </c>
      <c r="F116" s="656" t="s">
        <v>471</v>
      </c>
      <c r="G116" s="655" t="s">
        <v>504</v>
      </c>
      <c r="H116" s="655" t="s">
        <v>505</v>
      </c>
      <c r="I116" s="657"/>
      <c r="J116" s="655">
        <v>18</v>
      </c>
      <c r="K116" s="658"/>
      <c r="L116" s="661" t="s">
        <v>562</v>
      </c>
      <c r="M116" s="660" t="s">
        <v>563</v>
      </c>
      <c r="N116" s="731">
        <v>1899</v>
      </c>
      <c r="O116" s="663"/>
      <c r="P116" s="664" t="str">
        <f t="shared" ref="P116:P155" si="45">IF(O116=0, "Included",IF(ISERROR(N116*O116), O116, N116*O116))</f>
        <v>Included</v>
      </c>
      <c r="Q116" s="631">
        <f>O116*N116</f>
        <v>0</v>
      </c>
      <c r="R116" s="639">
        <f>IF(K116="", J116*Q116/100,K116*Q116/100)</f>
        <v>0</v>
      </c>
      <c r="S116" s="426"/>
      <c r="T116" s="635">
        <f>O116*(1-$T$15)</f>
        <v>0</v>
      </c>
      <c r="U116" s="635">
        <f>T116*N116</f>
        <v>0</v>
      </c>
      <c r="V116" s="648">
        <f>IF(K116="", J116*U116/100,K116*U116/100)</f>
        <v>0</v>
      </c>
      <c r="X116" s="425"/>
    </row>
    <row r="117" spans="1:50" s="440" customFormat="1" ht="18.75">
      <c r="A117" s="659">
        <v>2</v>
      </c>
      <c r="B117" s="703" t="s">
        <v>629</v>
      </c>
      <c r="C117" s="655" t="s">
        <v>467</v>
      </c>
      <c r="D117" s="655" t="s">
        <v>470</v>
      </c>
      <c r="E117" s="655" t="s">
        <v>472</v>
      </c>
      <c r="F117" s="656" t="s">
        <v>471</v>
      </c>
      <c r="G117" s="655" t="s">
        <v>506</v>
      </c>
      <c r="H117" s="655" t="s">
        <v>507</v>
      </c>
      <c r="I117" s="657"/>
      <c r="J117" s="655">
        <v>18</v>
      </c>
      <c r="K117" s="658"/>
      <c r="L117" s="662" t="s">
        <v>564</v>
      </c>
      <c r="M117" s="660" t="s">
        <v>563</v>
      </c>
      <c r="N117" s="731">
        <v>101</v>
      </c>
      <c r="O117" s="663"/>
      <c r="P117" s="664" t="str">
        <f t="shared" si="45"/>
        <v>Included</v>
      </c>
      <c r="Q117" s="631">
        <f t="shared" ref="Q117:Q136" si="46">O117*N117</f>
        <v>0</v>
      </c>
      <c r="R117" s="639">
        <f t="shared" ref="R117:R136" si="47">IF(K117="", J117*Q117/100,K117*Q117/100)</f>
        <v>0</v>
      </c>
      <c r="S117" s="426"/>
      <c r="T117" s="635">
        <f t="shared" ref="T117:T136" si="48">O117*(1-$T$15)</f>
        <v>0</v>
      </c>
      <c r="U117" s="635">
        <f t="shared" ref="U117:U136" si="49">T117*N117</f>
        <v>0</v>
      </c>
      <c r="V117" s="648">
        <f t="shared" ref="V117:V136" si="50">IF(K117="", J117*U117/100,K117*U117/100)</f>
        <v>0</v>
      </c>
      <c r="W117" s="751"/>
      <c r="X117" s="425"/>
    </row>
    <row r="118" spans="1:50" s="440" customFormat="1" ht="18.75">
      <c r="A118" s="654">
        <v>3</v>
      </c>
      <c r="B118" s="703" t="s">
        <v>629</v>
      </c>
      <c r="C118" s="655" t="s">
        <v>467</v>
      </c>
      <c r="D118" s="655" t="s">
        <v>470</v>
      </c>
      <c r="E118" s="655" t="s">
        <v>473</v>
      </c>
      <c r="F118" s="656" t="s">
        <v>471</v>
      </c>
      <c r="G118" s="655" t="s">
        <v>508</v>
      </c>
      <c r="H118" s="655" t="s">
        <v>507</v>
      </c>
      <c r="I118" s="657"/>
      <c r="J118" s="655">
        <v>18</v>
      </c>
      <c r="K118" s="658"/>
      <c r="L118" s="662" t="s">
        <v>565</v>
      </c>
      <c r="M118" s="660" t="s">
        <v>563</v>
      </c>
      <c r="N118" s="731">
        <v>38</v>
      </c>
      <c r="O118" s="663"/>
      <c r="P118" s="664" t="str">
        <f t="shared" si="45"/>
        <v>Included</v>
      </c>
      <c r="Q118" s="631">
        <f t="shared" si="46"/>
        <v>0</v>
      </c>
      <c r="R118" s="639">
        <f t="shared" si="47"/>
        <v>0</v>
      </c>
      <c r="S118" s="426"/>
      <c r="T118" s="635">
        <f t="shared" si="48"/>
        <v>0</v>
      </c>
      <c r="U118" s="635">
        <f t="shared" si="49"/>
        <v>0</v>
      </c>
      <c r="V118" s="648">
        <f t="shared" si="50"/>
        <v>0</v>
      </c>
      <c r="W118" s="751"/>
      <c r="X118" s="425"/>
    </row>
    <row r="119" spans="1:50" s="440" customFormat="1" ht="18.75">
      <c r="A119" s="654">
        <v>4</v>
      </c>
      <c r="B119" s="703" t="s">
        <v>629</v>
      </c>
      <c r="C119" s="655" t="s">
        <v>467</v>
      </c>
      <c r="D119" s="655" t="s">
        <v>470</v>
      </c>
      <c r="E119" s="655" t="s">
        <v>474</v>
      </c>
      <c r="F119" s="656" t="s">
        <v>471</v>
      </c>
      <c r="G119" s="655" t="s">
        <v>509</v>
      </c>
      <c r="H119" s="655" t="s">
        <v>507</v>
      </c>
      <c r="I119" s="657"/>
      <c r="J119" s="655">
        <v>18</v>
      </c>
      <c r="K119" s="658"/>
      <c r="L119" s="662" t="s">
        <v>566</v>
      </c>
      <c r="M119" s="660" t="s">
        <v>563</v>
      </c>
      <c r="N119" s="731">
        <v>769</v>
      </c>
      <c r="O119" s="663"/>
      <c r="P119" s="664" t="str">
        <f t="shared" si="45"/>
        <v>Included</v>
      </c>
      <c r="Q119" s="631">
        <f t="shared" si="46"/>
        <v>0</v>
      </c>
      <c r="R119" s="639">
        <f t="shared" si="47"/>
        <v>0</v>
      </c>
      <c r="S119" s="426"/>
      <c r="T119" s="635">
        <f t="shared" si="48"/>
        <v>0</v>
      </c>
      <c r="U119" s="635">
        <f t="shared" si="49"/>
        <v>0</v>
      </c>
      <c r="V119" s="648">
        <f t="shared" si="50"/>
        <v>0</v>
      </c>
      <c r="W119" s="751"/>
      <c r="X119" s="425"/>
    </row>
    <row r="120" spans="1:50" s="440" customFormat="1" ht="18.75">
      <c r="A120" s="659">
        <v>5</v>
      </c>
      <c r="B120" s="703" t="s">
        <v>629</v>
      </c>
      <c r="C120" s="655" t="s">
        <v>467</v>
      </c>
      <c r="D120" s="655" t="s">
        <v>470</v>
      </c>
      <c r="E120" s="655" t="s">
        <v>475</v>
      </c>
      <c r="F120" s="656" t="s">
        <v>471</v>
      </c>
      <c r="G120" s="655" t="s">
        <v>510</v>
      </c>
      <c r="H120" s="655" t="s">
        <v>507</v>
      </c>
      <c r="I120" s="657"/>
      <c r="J120" s="655">
        <v>18</v>
      </c>
      <c r="K120" s="658"/>
      <c r="L120" s="662" t="s">
        <v>567</v>
      </c>
      <c r="M120" s="660" t="s">
        <v>311</v>
      </c>
      <c r="N120" s="731">
        <v>142</v>
      </c>
      <c r="O120" s="663"/>
      <c r="P120" s="664" t="str">
        <f t="shared" si="45"/>
        <v>Included</v>
      </c>
      <c r="Q120" s="631">
        <f t="shared" si="46"/>
        <v>0</v>
      </c>
      <c r="R120" s="639">
        <f t="shared" si="47"/>
        <v>0</v>
      </c>
      <c r="S120" s="426"/>
      <c r="T120" s="635">
        <f t="shared" si="48"/>
        <v>0</v>
      </c>
      <c r="U120" s="635">
        <f t="shared" si="49"/>
        <v>0</v>
      </c>
      <c r="V120" s="648">
        <f t="shared" si="50"/>
        <v>0</v>
      </c>
      <c r="W120" s="751"/>
      <c r="X120" s="425"/>
    </row>
    <row r="121" spans="1:50" s="440" customFormat="1" ht="18.75">
      <c r="A121" s="654">
        <v>6</v>
      </c>
      <c r="B121" s="703" t="s">
        <v>629</v>
      </c>
      <c r="C121" s="655" t="s">
        <v>467</v>
      </c>
      <c r="D121" s="655" t="s">
        <v>470</v>
      </c>
      <c r="E121" s="655" t="s">
        <v>476</v>
      </c>
      <c r="F121" s="656" t="s">
        <v>471</v>
      </c>
      <c r="G121" s="655" t="s">
        <v>511</v>
      </c>
      <c r="H121" s="655" t="s">
        <v>512</v>
      </c>
      <c r="I121" s="657"/>
      <c r="J121" s="655">
        <v>18</v>
      </c>
      <c r="K121" s="658"/>
      <c r="L121" s="662" t="s">
        <v>568</v>
      </c>
      <c r="M121" s="660" t="s">
        <v>569</v>
      </c>
      <c r="N121" s="731">
        <v>864</v>
      </c>
      <c r="O121" s="663"/>
      <c r="P121" s="664" t="str">
        <f t="shared" si="45"/>
        <v>Included</v>
      </c>
      <c r="Q121" s="631">
        <f t="shared" si="46"/>
        <v>0</v>
      </c>
      <c r="R121" s="639">
        <f t="shared" si="47"/>
        <v>0</v>
      </c>
      <c r="S121" s="426"/>
      <c r="T121" s="635">
        <f t="shared" si="48"/>
        <v>0</v>
      </c>
      <c r="U121" s="635">
        <f t="shared" si="49"/>
        <v>0</v>
      </c>
      <c r="V121" s="648">
        <f t="shared" si="50"/>
        <v>0</v>
      </c>
      <c r="W121" s="751"/>
      <c r="X121" s="425"/>
    </row>
    <row r="122" spans="1:50" s="440" customFormat="1" ht="18.75">
      <c r="A122" s="654">
        <v>7</v>
      </c>
      <c r="B122" s="703" t="s">
        <v>629</v>
      </c>
      <c r="C122" s="655" t="s">
        <v>467</v>
      </c>
      <c r="D122" s="655" t="s">
        <v>470</v>
      </c>
      <c r="E122" s="655" t="s">
        <v>477</v>
      </c>
      <c r="F122" s="656" t="s">
        <v>471</v>
      </c>
      <c r="G122" s="655" t="s">
        <v>516</v>
      </c>
      <c r="H122" s="655" t="s">
        <v>517</v>
      </c>
      <c r="I122" s="657"/>
      <c r="J122" s="655">
        <v>18</v>
      </c>
      <c r="K122" s="658"/>
      <c r="L122" s="662" t="s">
        <v>573</v>
      </c>
      <c r="M122" s="660" t="s">
        <v>569</v>
      </c>
      <c r="N122" s="731">
        <v>188</v>
      </c>
      <c r="O122" s="663"/>
      <c r="P122" s="664" t="str">
        <f t="shared" si="45"/>
        <v>Included</v>
      </c>
      <c r="Q122" s="631">
        <f t="shared" si="46"/>
        <v>0</v>
      </c>
      <c r="R122" s="639">
        <f t="shared" si="47"/>
        <v>0</v>
      </c>
      <c r="S122" s="426"/>
      <c r="T122" s="635">
        <f t="shared" si="48"/>
        <v>0</v>
      </c>
      <c r="U122" s="635">
        <f t="shared" si="49"/>
        <v>0</v>
      </c>
      <c r="V122" s="648">
        <f t="shared" si="50"/>
        <v>0</v>
      </c>
      <c r="W122" s="751"/>
      <c r="X122" s="425"/>
    </row>
    <row r="123" spans="1:50" s="440" customFormat="1" ht="18.75">
      <c r="A123" s="659">
        <v>8</v>
      </c>
      <c r="B123" s="703" t="s">
        <v>629</v>
      </c>
      <c r="C123" s="655" t="s">
        <v>467</v>
      </c>
      <c r="D123" s="655" t="s">
        <v>470</v>
      </c>
      <c r="E123" s="655" t="s">
        <v>478</v>
      </c>
      <c r="F123" s="656" t="s">
        <v>471</v>
      </c>
      <c r="G123" s="655" t="s">
        <v>518</v>
      </c>
      <c r="H123" s="655" t="s">
        <v>519</v>
      </c>
      <c r="I123" s="657"/>
      <c r="J123" s="655">
        <v>18</v>
      </c>
      <c r="K123" s="658"/>
      <c r="L123" s="662" t="s">
        <v>574</v>
      </c>
      <c r="M123" s="660" t="s">
        <v>575</v>
      </c>
      <c r="N123" s="731">
        <v>60</v>
      </c>
      <c r="O123" s="663"/>
      <c r="P123" s="664" t="str">
        <f t="shared" si="45"/>
        <v>Included</v>
      </c>
      <c r="Q123" s="631">
        <f t="shared" si="46"/>
        <v>0</v>
      </c>
      <c r="R123" s="639">
        <f t="shared" si="47"/>
        <v>0</v>
      </c>
      <c r="S123" s="426"/>
      <c r="T123" s="635">
        <f t="shared" si="48"/>
        <v>0</v>
      </c>
      <c r="U123" s="635">
        <f t="shared" si="49"/>
        <v>0</v>
      </c>
      <c r="V123" s="648">
        <f t="shared" si="50"/>
        <v>0</v>
      </c>
      <c r="W123" s="751"/>
      <c r="X123" s="425"/>
    </row>
    <row r="124" spans="1:50" s="440" customFormat="1" ht="18.75">
      <c r="A124" s="654">
        <v>9</v>
      </c>
      <c r="B124" s="703" t="s">
        <v>629</v>
      </c>
      <c r="C124" s="655" t="s">
        <v>467</v>
      </c>
      <c r="D124" s="655" t="s">
        <v>470</v>
      </c>
      <c r="E124" s="655" t="s">
        <v>479</v>
      </c>
      <c r="F124" s="656" t="s">
        <v>471</v>
      </c>
      <c r="G124" s="655" t="s">
        <v>520</v>
      </c>
      <c r="H124" s="655" t="s">
        <v>519</v>
      </c>
      <c r="I124" s="657"/>
      <c r="J124" s="655">
        <v>18</v>
      </c>
      <c r="K124" s="658"/>
      <c r="L124" s="662" t="s">
        <v>576</v>
      </c>
      <c r="M124" s="660" t="s">
        <v>575</v>
      </c>
      <c r="N124" s="731">
        <v>40</v>
      </c>
      <c r="O124" s="663"/>
      <c r="P124" s="664" t="str">
        <f t="shared" si="45"/>
        <v>Included</v>
      </c>
      <c r="Q124" s="631">
        <f t="shared" si="46"/>
        <v>0</v>
      </c>
      <c r="R124" s="639">
        <f t="shared" si="47"/>
        <v>0</v>
      </c>
      <c r="S124" s="426"/>
      <c r="T124" s="635">
        <f t="shared" si="48"/>
        <v>0</v>
      </c>
      <c r="U124" s="635">
        <f t="shared" si="49"/>
        <v>0</v>
      </c>
      <c r="V124" s="648">
        <f t="shared" si="50"/>
        <v>0</v>
      </c>
      <c r="W124" s="751"/>
      <c r="X124" s="425"/>
    </row>
    <row r="125" spans="1:50" s="440" customFormat="1" ht="18.75">
      <c r="A125" s="654">
        <v>10</v>
      </c>
      <c r="B125" s="703" t="s">
        <v>629</v>
      </c>
      <c r="C125" s="655" t="s">
        <v>467</v>
      </c>
      <c r="D125" s="655" t="s">
        <v>470</v>
      </c>
      <c r="E125" s="655" t="s">
        <v>481</v>
      </c>
      <c r="F125" s="656" t="s">
        <v>471</v>
      </c>
      <c r="G125" s="655" t="s">
        <v>521</v>
      </c>
      <c r="H125" s="655" t="s">
        <v>519</v>
      </c>
      <c r="I125" s="657"/>
      <c r="J125" s="655">
        <v>18</v>
      </c>
      <c r="K125" s="658"/>
      <c r="L125" s="662" t="s">
        <v>577</v>
      </c>
      <c r="M125" s="660" t="s">
        <v>575</v>
      </c>
      <c r="N125" s="731">
        <v>15</v>
      </c>
      <c r="O125" s="663"/>
      <c r="P125" s="664" t="str">
        <f t="shared" si="45"/>
        <v>Included</v>
      </c>
      <c r="Q125" s="631">
        <f t="shared" si="46"/>
        <v>0</v>
      </c>
      <c r="R125" s="639">
        <f t="shared" si="47"/>
        <v>0</v>
      </c>
      <c r="S125" s="426"/>
      <c r="T125" s="635">
        <f t="shared" si="48"/>
        <v>0</v>
      </c>
      <c r="U125" s="635">
        <f t="shared" si="49"/>
        <v>0</v>
      </c>
      <c r="V125" s="648">
        <f t="shared" si="50"/>
        <v>0</v>
      </c>
      <c r="W125" s="751"/>
      <c r="X125" s="425"/>
    </row>
    <row r="126" spans="1:50" s="440" customFormat="1" ht="18.75">
      <c r="A126" s="659">
        <v>11</v>
      </c>
      <c r="B126" s="703" t="s">
        <v>629</v>
      </c>
      <c r="C126" s="655" t="s">
        <v>467</v>
      </c>
      <c r="D126" s="655" t="s">
        <v>470</v>
      </c>
      <c r="E126" s="655" t="s">
        <v>482</v>
      </c>
      <c r="F126" s="656" t="s">
        <v>471</v>
      </c>
      <c r="G126" s="655" t="s">
        <v>522</v>
      </c>
      <c r="H126" s="655" t="s">
        <v>519</v>
      </c>
      <c r="I126" s="657"/>
      <c r="J126" s="655">
        <v>18</v>
      </c>
      <c r="K126" s="658"/>
      <c r="L126" s="662" t="s">
        <v>578</v>
      </c>
      <c r="M126" s="660" t="s">
        <v>575</v>
      </c>
      <c r="N126" s="731">
        <v>15</v>
      </c>
      <c r="O126" s="663"/>
      <c r="P126" s="664" t="str">
        <f t="shared" si="45"/>
        <v>Included</v>
      </c>
      <c r="Q126" s="631">
        <f t="shared" si="46"/>
        <v>0</v>
      </c>
      <c r="R126" s="639">
        <f t="shared" si="47"/>
        <v>0</v>
      </c>
      <c r="S126" s="426"/>
      <c r="T126" s="635">
        <f t="shared" si="48"/>
        <v>0</v>
      </c>
      <c r="U126" s="635">
        <f t="shared" si="49"/>
        <v>0</v>
      </c>
      <c r="V126" s="648">
        <f t="shared" si="50"/>
        <v>0</v>
      </c>
      <c r="W126" s="751"/>
      <c r="X126" s="425"/>
    </row>
    <row r="127" spans="1:50" s="440" customFormat="1" ht="18.75">
      <c r="A127" s="654">
        <v>12</v>
      </c>
      <c r="B127" s="703" t="s">
        <v>629</v>
      </c>
      <c r="C127" s="655" t="s">
        <v>467</v>
      </c>
      <c r="D127" s="655" t="s">
        <v>470</v>
      </c>
      <c r="E127" s="655" t="s">
        <v>483</v>
      </c>
      <c r="F127" s="656" t="s">
        <v>471</v>
      </c>
      <c r="G127" s="655" t="s">
        <v>523</v>
      </c>
      <c r="H127" s="655" t="s">
        <v>519</v>
      </c>
      <c r="I127" s="657"/>
      <c r="J127" s="655">
        <v>18</v>
      </c>
      <c r="K127" s="658"/>
      <c r="L127" s="662" t="s">
        <v>579</v>
      </c>
      <c r="M127" s="660" t="s">
        <v>580</v>
      </c>
      <c r="N127" s="731">
        <v>1</v>
      </c>
      <c r="O127" s="663"/>
      <c r="P127" s="664" t="str">
        <f t="shared" si="45"/>
        <v>Included</v>
      </c>
      <c r="Q127" s="631">
        <f t="shared" si="46"/>
        <v>0</v>
      </c>
      <c r="R127" s="639">
        <f t="shared" si="47"/>
        <v>0</v>
      </c>
      <c r="S127" s="426"/>
      <c r="T127" s="635">
        <f t="shared" si="48"/>
        <v>0</v>
      </c>
      <c r="U127" s="635">
        <f t="shared" si="49"/>
        <v>0</v>
      </c>
      <c r="V127" s="648">
        <f t="shared" si="50"/>
        <v>0</v>
      </c>
      <c r="W127" s="751"/>
      <c r="X127" s="425"/>
    </row>
    <row r="128" spans="1:50" s="440" customFormat="1" ht="18.75">
      <c r="A128" s="654">
        <v>13</v>
      </c>
      <c r="B128" s="703" t="s">
        <v>629</v>
      </c>
      <c r="C128" s="655" t="s">
        <v>467</v>
      </c>
      <c r="D128" s="655" t="s">
        <v>470</v>
      </c>
      <c r="E128" s="655" t="s">
        <v>484</v>
      </c>
      <c r="F128" s="656" t="s">
        <v>471</v>
      </c>
      <c r="G128" s="655" t="s">
        <v>524</v>
      </c>
      <c r="H128" s="655" t="s">
        <v>525</v>
      </c>
      <c r="I128" s="657"/>
      <c r="J128" s="655">
        <v>18</v>
      </c>
      <c r="K128" s="658"/>
      <c r="L128" s="661" t="s">
        <v>581</v>
      </c>
      <c r="M128" s="660" t="s">
        <v>575</v>
      </c>
      <c r="N128" s="731">
        <v>216</v>
      </c>
      <c r="O128" s="663"/>
      <c r="P128" s="664" t="str">
        <f t="shared" si="45"/>
        <v>Included</v>
      </c>
      <c r="Q128" s="631">
        <f t="shared" si="46"/>
        <v>0</v>
      </c>
      <c r="R128" s="639">
        <f t="shared" si="47"/>
        <v>0</v>
      </c>
      <c r="S128" s="426"/>
      <c r="T128" s="635">
        <f t="shared" si="48"/>
        <v>0</v>
      </c>
      <c r="U128" s="635">
        <f t="shared" si="49"/>
        <v>0</v>
      </c>
      <c r="V128" s="648">
        <f t="shared" si="50"/>
        <v>0</v>
      </c>
      <c r="W128" s="751"/>
      <c r="X128" s="425"/>
    </row>
    <row r="129" spans="1:24" s="440" customFormat="1" ht="18.75">
      <c r="A129" s="659">
        <v>14</v>
      </c>
      <c r="B129" s="703" t="s">
        <v>629</v>
      </c>
      <c r="C129" s="655" t="s">
        <v>467</v>
      </c>
      <c r="D129" s="655" t="s">
        <v>470</v>
      </c>
      <c r="E129" s="655" t="s">
        <v>485</v>
      </c>
      <c r="F129" s="656" t="s">
        <v>471</v>
      </c>
      <c r="G129" s="655" t="s">
        <v>526</v>
      </c>
      <c r="H129" s="655" t="s">
        <v>525</v>
      </c>
      <c r="I129" s="657"/>
      <c r="J129" s="655">
        <v>18</v>
      </c>
      <c r="K129" s="658"/>
      <c r="L129" s="661" t="s">
        <v>582</v>
      </c>
      <c r="M129" s="660" t="s">
        <v>575</v>
      </c>
      <c r="N129" s="731">
        <v>216</v>
      </c>
      <c r="O129" s="663"/>
      <c r="P129" s="664" t="str">
        <f t="shared" si="45"/>
        <v>Included</v>
      </c>
      <c r="Q129" s="631">
        <f t="shared" si="46"/>
        <v>0</v>
      </c>
      <c r="R129" s="639">
        <f t="shared" si="47"/>
        <v>0</v>
      </c>
      <c r="S129" s="426"/>
      <c r="T129" s="635">
        <f t="shared" si="48"/>
        <v>0</v>
      </c>
      <c r="U129" s="635">
        <f t="shared" si="49"/>
        <v>0</v>
      </c>
      <c r="V129" s="648">
        <f t="shared" si="50"/>
        <v>0</v>
      </c>
      <c r="W129" s="751"/>
      <c r="X129" s="425"/>
    </row>
    <row r="130" spans="1:24" s="440" customFormat="1" ht="18.75">
      <c r="A130" s="654">
        <v>15</v>
      </c>
      <c r="B130" s="703" t="s">
        <v>629</v>
      </c>
      <c r="C130" s="655" t="s">
        <v>467</v>
      </c>
      <c r="D130" s="655" t="s">
        <v>470</v>
      </c>
      <c r="E130" s="655" t="s">
        <v>486</v>
      </c>
      <c r="F130" s="656" t="s">
        <v>471</v>
      </c>
      <c r="G130" s="655" t="s">
        <v>527</v>
      </c>
      <c r="H130" s="655" t="s">
        <v>525</v>
      </c>
      <c r="I130" s="657"/>
      <c r="J130" s="655">
        <v>18</v>
      </c>
      <c r="K130" s="658"/>
      <c r="L130" s="661" t="s">
        <v>583</v>
      </c>
      <c r="M130" s="660" t="s">
        <v>575</v>
      </c>
      <c r="N130" s="731">
        <v>216</v>
      </c>
      <c r="O130" s="663"/>
      <c r="P130" s="664" t="str">
        <f t="shared" si="45"/>
        <v>Included</v>
      </c>
      <c r="Q130" s="631">
        <f t="shared" si="46"/>
        <v>0</v>
      </c>
      <c r="R130" s="639">
        <f t="shared" si="47"/>
        <v>0</v>
      </c>
      <c r="S130" s="426"/>
      <c r="T130" s="635">
        <f t="shared" si="48"/>
        <v>0</v>
      </c>
      <c r="U130" s="635">
        <f t="shared" si="49"/>
        <v>0</v>
      </c>
      <c r="V130" s="648">
        <f t="shared" si="50"/>
        <v>0</v>
      </c>
      <c r="W130" s="751"/>
      <c r="X130" s="425"/>
    </row>
    <row r="131" spans="1:24" s="440" customFormat="1" ht="18.75">
      <c r="A131" s="654">
        <v>16</v>
      </c>
      <c r="B131" s="703" t="s">
        <v>629</v>
      </c>
      <c r="C131" s="655" t="s">
        <v>467</v>
      </c>
      <c r="D131" s="655" t="s">
        <v>470</v>
      </c>
      <c r="E131" s="655" t="s">
        <v>487</v>
      </c>
      <c r="F131" s="656" t="s">
        <v>471</v>
      </c>
      <c r="G131" s="655" t="s">
        <v>528</v>
      </c>
      <c r="H131" s="655" t="s">
        <v>525</v>
      </c>
      <c r="I131" s="657"/>
      <c r="J131" s="655">
        <v>18</v>
      </c>
      <c r="K131" s="658"/>
      <c r="L131" s="661" t="s">
        <v>584</v>
      </c>
      <c r="M131" s="660" t="s">
        <v>575</v>
      </c>
      <c r="N131" s="731">
        <v>130</v>
      </c>
      <c r="O131" s="663"/>
      <c r="P131" s="664" t="str">
        <f t="shared" si="45"/>
        <v>Included</v>
      </c>
      <c r="Q131" s="631">
        <f t="shared" si="46"/>
        <v>0</v>
      </c>
      <c r="R131" s="639">
        <f t="shared" si="47"/>
        <v>0</v>
      </c>
      <c r="S131" s="426"/>
      <c r="T131" s="635">
        <f t="shared" si="48"/>
        <v>0</v>
      </c>
      <c r="U131" s="635">
        <f t="shared" si="49"/>
        <v>0</v>
      </c>
      <c r="V131" s="648">
        <f t="shared" si="50"/>
        <v>0</v>
      </c>
      <c r="W131" s="751"/>
      <c r="X131" s="425"/>
    </row>
    <row r="132" spans="1:24" s="440" customFormat="1" ht="18.75">
      <c r="A132" s="659">
        <v>17</v>
      </c>
      <c r="B132" s="703" t="s">
        <v>629</v>
      </c>
      <c r="C132" s="655" t="s">
        <v>467</v>
      </c>
      <c r="D132" s="655" t="s">
        <v>470</v>
      </c>
      <c r="E132" s="655" t="s">
        <v>488</v>
      </c>
      <c r="F132" s="656" t="s">
        <v>471</v>
      </c>
      <c r="G132" s="655" t="s">
        <v>529</v>
      </c>
      <c r="H132" s="655" t="s">
        <v>525</v>
      </c>
      <c r="I132" s="657"/>
      <c r="J132" s="655">
        <v>18</v>
      </c>
      <c r="K132" s="658"/>
      <c r="L132" s="661" t="s">
        <v>585</v>
      </c>
      <c r="M132" s="660" t="s">
        <v>575</v>
      </c>
      <c r="N132" s="731">
        <v>86</v>
      </c>
      <c r="O132" s="663"/>
      <c r="P132" s="664" t="str">
        <f t="shared" si="45"/>
        <v>Included</v>
      </c>
      <c r="Q132" s="631">
        <f t="shared" si="46"/>
        <v>0</v>
      </c>
      <c r="R132" s="639">
        <f t="shared" si="47"/>
        <v>0</v>
      </c>
      <c r="S132" s="426"/>
      <c r="T132" s="635">
        <f t="shared" si="48"/>
        <v>0</v>
      </c>
      <c r="U132" s="635">
        <f t="shared" si="49"/>
        <v>0</v>
      </c>
      <c r="V132" s="648">
        <f t="shared" si="50"/>
        <v>0</v>
      </c>
      <c r="W132" s="751"/>
      <c r="X132" s="425"/>
    </row>
    <row r="133" spans="1:24" s="440" customFormat="1" ht="18.75">
      <c r="A133" s="654">
        <v>18</v>
      </c>
      <c r="B133" s="703" t="s">
        <v>629</v>
      </c>
      <c r="C133" s="655" t="s">
        <v>467</v>
      </c>
      <c r="D133" s="655" t="s">
        <v>470</v>
      </c>
      <c r="E133" s="655" t="s">
        <v>489</v>
      </c>
      <c r="F133" s="656" t="s">
        <v>471</v>
      </c>
      <c r="G133" s="655" t="s">
        <v>530</v>
      </c>
      <c r="H133" s="655" t="s">
        <v>517</v>
      </c>
      <c r="I133" s="657"/>
      <c r="J133" s="655">
        <v>18</v>
      </c>
      <c r="K133" s="658"/>
      <c r="L133" s="661" t="s">
        <v>586</v>
      </c>
      <c r="M133" s="660" t="s">
        <v>575</v>
      </c>
      <c r="N133" s="731">
        <v>324</v>
      </c>
      <c r="O133" s="663"/>
      <c r="P133" s="664" t="str">
        <f t="shared" si="45"/>
        <v>Included</v>
      </c>
      <c r="Q133" s="631">
        <f t="shared" si="46"/>
        <v>0</v>
      </c>
      <c r="R133" s="639">
        <f t="shared" si="47"/>
        <v>0</v>
      </c>
      <c r="S133" s="426"/>
      <c r="T133" s="635">
        <f t="shared" si="48"/>
        <v>0</v>
      </c>
      <c r="U133" s="635">
        <f t="shared" si="49"/>
        <v>0</v>
      </c>
      <c r="V133" s="648">
        <f t="shared" si="50"/>
        <v>0</v>
      </c>
      <c r="W133" s="751"/>
      <c r="X133" s="425"/>
    </row>
    <row r="134" spans="1:24" s="440" customFormat="1" ht="18.75">
      <c r="A134" s="654">
        <v>19</v>
      </c>
      <c r="B134" s="703" t="s">
        <v>629</v>
      </c>
      <c r="C134" s="655" t="s">
        <v>467</v>
      </c>
      <c r="D134" s="655" t="s">
        <v>470</v>
      </c>
      <c r="E134" s="655" t="s">
        <v>490</v>
      </c>
      <c r="F134" s="656" t="s">
        <v>471</v>
      </c>
      <c r="G134" s="655" t="s">
        <v>531</v>
      </c>
      <c r="H134" s="655" t="s">
        <v>517</v>
      </c>
      <c r="I134" s="657"/>
      <c r="J134" s="655">
        <v>18</v>
      </c>
      <c r="K134" s="658"/>
      <c r="L134" s="661" t="s">
        <v>587</v>
      </c>
      <c r="M134" s="660" t="s">
        <v>575</v>
      </c>
      <c r="N134" s="731">
        <v>324</v>
      </c>
      <c r="O134" s="663"/>
      <c r="P134" s="664" t="str">
        <f t="shared" si="45"/>
        <v>Included</v>
      </c>
      <c r="Q134" s="631">
        <f t="shared" si="46"/>
        <v>0</v>
      </c>
      <c r="R134" s="639">
        <f t="shared" si="47"/>
        <v>0</v>
      </c>
      <c r="S134" s="426"/>
      <c r="T134" s="635">
        <f t="shared" si="48"/>
        <v>0</v>
      </c>
      <c r="U134" s="635">
        <f t="shared" si="49"/>
        <v>0</v>
      </c>
      <c r="V134" s="648">
        <f t="shared" si="50"/>
        <v>0</v>
      </c>
      <c r="W134" s="751"/>
      <c r="X134" s="425"/>
    </row>
    <row r="135" spans="1:24" s="440" customFormat="1" ht="18.75">
      <c r="A135" s="659">
        <v>20</v>
      </c>
      <c r="B135" s="703" t="s">
        <v>629</v>
      </c>
      <c r="C135" s="655" t="s">
        <v>467</v>
      </c>
      <c r="D135" s="655" t="s">
        <v>470</v>
      </c>
      <c r="E135" s="655" t="s">
        <v>491</v>
      </c>
      <c r="F135" s="656" t="s">
        <v>471</v>
      </c>
      <c r="G135" s="655" t="s">
        <v>532</v>
      </c>
      <c r="H135" s="655" t="s">
        <v>517</v>
      </c>
      <c r="I135" s="657"/>
      <c r="J135" s="655">
        <v>18</v>
      </c>
      <c r="K135" s="658"/>
      <c r="L135" s="661" t="s">
        <v>588</v>
      </c>
      <c r="M135" s="660" t="s">
        <v>575</v>
      </c>
      <c r="N135" s="731">
        <v>324</v>
      </c>
      <c r="O135" s="663"/>
      <c r="P135" s="664" t="str">
        <f t="shared" si="45"/>
        <v>Included</v>
      </c>
      <c r="Q135" s="631">
        <f t="shared" si="46"/>
        <v>0</v>
      </c>
      <c r="R135" s="639">
        <f t="shared" si="47"/>
        <v>0</v>
      </c>
      <c r="S135" s="426"/>
      <c r="T135" s="635">
        <f t="shared" si="48"/>
        <v>0</v>
      </c>
      <c r="U135" s="635">
        <f t="shared" si="49"/>
        <v>0</v>
      </c>
      <c r="V135" s="648">
        <f t="shared" si="50"/>
        <v>0</v>
      </c>
      <c r="W135" s="751"/>
      <c r="X135" s="425"/>
    </row>
    <row r="136" spans="1:24" s="440" customFormat="1" ht="18.75">
      <c r="A136" s="654">
        <v>21</v>
      </c>
      <c r="B136" s="703" t="s">
        <v>629</v>
      </c>
      <c r="C136" s="655" t="s">
        <v>467</v>
      </c>
      <c r="D136" s="655" t="s">
        <v>470</v>
      </c>
      <c r="E136" s="655" t="s">
        <v>492</v>
      </c>
      <c r="F136" s="656" t="s">
        <v>471</v>
      </c>
      <c r="G136" s="655" t="s">
        <v>533</v>
      </c>
      <c r="H136" s="655" t="s">
        <v>517</v>
      </c>
      <c r="I136" s="657"/>
      <c r="J136" s="655">
        <v>18</v>
      </c>
      <c r="K136" s="658"/>
      <c r="L136" s="661" t="s">
        <v>589</v>
      </c>
      <c r="M136" s="660" t="s">
        <v>575</v>
      </c>
      <c r="N136" s="731">
        <v>324</v>
      </c>
      <c r="O136" s="663"/>
      <c r="P136" s="664" t="str">
        <f t="shared" si="45"/>
        <v>Included</v>
      </c>
      <c r="Q136" s="631">
        <f t="shared" si="46"/>
        <v>0</v>
      </c>
      <c r="R136" s="639">
        <f t="shared" si="47"/>
        <v>0</v>
      </c>
      <c r="S136" s="426"/>
      <c r="T136" s="635">
        <f t="shared" si="48"/>
        <v>0</v>
      </c>
      <c r="U136" s="635">
        <f t="shared" si="49"/>
        <v>0</v>
      </c>
      <c r="V136" s="648">
        <f t="shared" si="50"/>
        <v>0</v>
      </c>
      <c r="W136" s="751"/>
      <c r="X136" s="425"/>
    </row>
    <row r="137" spans="1:24" s="440" customFormat="1" ht="18.75">
      <c r="A137" s="654">
        <v>22</v>
      </c>
      <c r="B137" s="703" t="s">
        <v>629</v>
      </c>
      <c r="C137" s="655" t="s">
        <v>467</v>
      </c>
      <c r="D137" s="655" t="s">
        <v>470</v>
      </c>
      <c r="E137" s="655" t="s">
        <v>493</v>
      </c>
      <c r="F137" s="656" t="s">
        <v>471</v>
      </c>
      <c r="G137" s="655" t="s">
        <v>534</v>
      </c>
      <c r="H137" s="655" t="s">
        <v>507</v>
      </c>
      <c r="I137" s="657"/>
      <c r="J137" s="655">
        <v>18</v>
      </c>
      <c r="K137" s="658"/>
      <c r="L137" s="661" t="s">
        <v>590</v>
      </c>
      <c r="M137" s="660" t="s">
        <v>569</v>
      </c>
      <c r="N137" s="731">
        <v>440</v>
      </c>
      <c r="O137" s="663"/>
      <c r="P137" s="664" t="str">
        <f t="shared" si="45"/>
        <v>Included</v>
      </c>
      <c r="Q137" s="631">
        <f>O137*N137</f>
        <v>0</v>
      </c>
      <c r="R137" s="639">
        <f>IF(K137="", J137*Q137/100,K137*Q137/100)</f>
        <v>0</v>
      </c>
      <c r="S137" s="426"/>
      <c r="T137" s="635">
        <f>O137*(1-$T$15)</f>
        <v>0</v>
      </c>
      <c r="U137" s="635">
        <f>T137*N137</f>
        <v>0</v>
      </c>
      <c r="V137" s="648">
        <f>IF(K137="", J137*U137/100,K137*U137/100)</f>
        <v>0</v>
      </c>
      <c r="X137" s="425"/>
    </row>
    <row r="138" spans="1:24" s="440" customFormat="1" ht="18.75">
      <c r="A138" s="659">
        <v>23</v>
      </c>
      <c r="B138" s="703" t="s">
        <v>629</v>
      </c>
      <c r="C138" s="655" t="s">
        <v>467</v>
      </c>
      <c r="D138" s="655" t="s">
        <v>470</v>
      </c>
      <c r="E138" s="655" t="s">
        <v>494</v>
      </c>
      <c r="F138" s="656" t="s">
        <v>471</v>
      </c>
      <c r="G138" s="655" t="s">
        <v>535</v>
      </c>
      <c r="H138" s="655" t="s">
        <v>536</v>
      </c>
      <c r="I138" s="657"/>
      <c r="J138" s="655">
        <v>18</v>
      </c>
      <c r="K138" s="658"/>
      <c r="L138" s="662" t="s">
        <v>591</v>
      </c>
      <c r="M138" s="660" t="s">
        <v>563</v>
      </c>
      <c r="N138" s="731">
        <v>250</v>
      </c>
      <c r="O138" s="663"/>
      <c r="P138" s="664" t="str">
        <f t="shared" si="45"/>
        <v>Included</v>
      </c>
      <c r="Q138" s="631">
        <f t="shared" ref="Q138:Q155" si="51">O138*N138</f>
        <v>0</v>
      </c>
      <c r="R138" s="639">
        <f t="shared" ref="R138:R155" si="52">IF(K138="", J138*Q138/100,K138*Q138/100)</f>
        <v>0</v>
      </c>
      <c r="S138" s="426"/>
      <c r="T138" s="635">
        <f t="shared" ref="T138:T155" si="53">O138*(1-$T$15)</f>
        <v>0</v>
      </c>
      <c r="U138" s="635">
        <f t="shared" ref="U138:U155" si="54">T138*N138</f>
        <v>0</v>
      </c>
      <c r="V138" s="648">
        <f t="shared" ref="V138:V155" si="55">IF(K138="", J138*U138/100,K138*U138/100)</f>
        <v>0</v>
      </c>
      <c r="W138" s="751"/>
      <c r="X138" s="425"/>
    </row>
    <row r="139" spans="1:24" s="440" customFormat="1" ht="18.75">
      <c r="A139" s="654">
        <v>24</v>
      </c>
      <c r="B139" s="703" t="s">
        <v>629</v>
      </c>
      <c r="C139" s="655" t="s">
        <v>467</v>
      </c>
      <c r="D139" s="655" t="s">
        <v>470</v>
      </c>
      <c r="E139" s="655" t="s">
        <v>495</v>
      </c>
      <c r="F139" s="656" t="s">
        <v>471</v>
      </c>
      <c r="G139" s="655" t="s">
        <v>619</v>
      </c>
      <c r="H139" s="655" t="s">
        <v>620</v>
      </c>
      <c r="I139" s="657"/>
      <c r="J139" s="655">
        <v>18</v>
      </c>
      <c r="K139" s="658"/>
      <c r="L139" s="662" t="s">
        <v>627</v>
      </c>
      <c r="M139" s="660" t="s">
        <v>563</v>
      </c>
      <c r="N139" s="731">
        <v>2025</v>
      </c>
      <c r="O139" s="663"/>
      <c r="P139" s="664" t="str">
        <f t="shared" si="45"/>
        <v>Included</v>
      </c>
      <c r="Q139" s="631">
        <f t="shared" si="51"/>
        <v>0</v>
      </c>
      <c r="R139" s="639">
        <f t="shared" si="52"/>
        <v>0</v>
      </c>
      <c r="S139" s="426"/>
      <c r="T139" s="635">
        <f t="shared" si="53"/>
        <v>0</v>
      </c>
      <c r="U139" s="635">
        <f t="shared" si="54"/>
        <v>0</v>
      </c>
      <c r="V139" s="648">
        <f t="shared" si="55"/>
        <v>0</v>
      </c>
      <c r="W139" s="751"/>
      <c r="X139" s="425"/>
    </row>
    <row r="140" spans="1:24" s="440" customFormat="1" ht="18.75">
      <c r="A140" s="654">
        <v>25</v>
      </c>
      <c r="B140" s="703" t="s">
        <v>629</v>
      </c>
      <c r="C140" s="655" t="s">
        <v>467</v>
      </c>
      <c r="D140" s="655" t="s">
        <v>470</v>
      </c>
      <c r="E140" s="655" t="s">
        <v>496</v>
      </c>
      <c r="F140" s="656" t="s">
        <v>471</v>
      </c>
      <c r="G140" s="655" t="s">
        <v>537</v>
      </c>
      <c r="H140" s="655" t="s">
        <v>538</v>
      </c>
      <c r="I140" s="657"/>
      <c r="J140" s="655">
        <v>18</v>
      </c>
      <c r="K140" s="658"/>
      <c r="L140" s="662" t="s">
        <v>592</v>
      </c>
      <c r="M140" s="660" t="s">
        <v>575</v>
      </c>
      <c r="N140" s="731">
        <v>30</v>
      </c>
      <c r="O140" s="663"/>
      <c r="P140" s="664" t="str">
        <f t="shared" si="45"/>
        <v>Included</v>
      </c>
      <c r="Q140" s="631">
        <f t="shared" si="51"/>
        <v>0</v>
      </c>
      <c r="R140" s="639">
        <f t="shared" si="52"/>
        <v>0</v>
      </c>
      <c r="S140" s="426"/>
      <c r="T140" s="635">
        <f t="shared" si="53"/>
        <v>0</v>
      </c>
      <c r="U140" s="635">
        <f t="shared" si="54"/>
        <v>0</v>
      </c>
      <c r="V140" s="648">
        <f t="shared" si="55"/>
        <v>0</v>
      </c>
      <c r="W140" s="751"/>
      <c r="X140" s="425"/>
    </row>
    <row r="141" spans="1:24" s="440" customFormat="1" ht="18.75">
      <c r="A141" s="659">
        <v>26</v>
      </c>
      <c r="B141" s="703" t="s">
        <v>629</v>
      </c>
      <c r="C141" s="655" t="s">
        <v>467</v>
      </c>
      <c r="D141" s="655" t="s">
        <v>470</v>
      </c>
      <c r="E141" s="655" t="s">
        <v>497</v>
      </c>
      <c r="F141" s="656" t="s">
        <v>471</v>
      </c>
      <c r="G141" s="655" t="s">
        <v>539</v>
      </c>
      <c r="H141" s="655" t="s">
        <v>536</v>
      </c>
      <c r="I141" s="657"/>
      <c r="J141" s="655">
        <v>18</v>
      </c>
      <c r="K141" s="658"/>
      <c r="L141" s="662" t="s">
        <v>593</v>
      </c>
      <c r="M141" s="660" t="s">
        <v>569</v>
      </c>
      <c r="N141" s="731">
        <v>100</v>
      </c>
      <c r="O141" s="663"/>
      <c r="P141" s="664" t="str">
        <f t="shared" si="45"/>
        <v>Included</v>
      </c>
      <c r="Q141" s="631">
        <f t="shared" si="51"/>
        <v>0</v>
      </c>
      <c r="R141" s="639">
        <f t="shared" si="52"/>
        <v>0</v>
      </c>
      <c r="S141" s="426"/>
      <c r="T141" s="635">
        <f t="shared" si="53"/>
        <v>0</v>
      </c>
      <c r="U141" s="635">
        <f t="shared" si="54"/>
        <v>0</v>
      </c>
      <c r="V141" s="648">
        <f t="shared" si="55"/>
        <v>0</v>
      </c>
      <c r="W141" s="751"/>
      <c r="X141" s="425"/>
    </row>
    <row r="142" spans="1:24" s="440" customFormat="1" ht="18.75">
      <c r="A142" s="654">
        <v>27</v>
      </c>
      <c r="B142" s="703" t="s">
        <v>629</v>
      </c>
      <c r="C142" s="655" t="s">
        <v>467</v>
      </c>
      <c r="D142" s="655" t="s">
        <v>470</v>
      </c>
      <c r="E142" s="655" t="s">
        <v>498</v>
      </c>
      <c r="F142" s="656" t="s">
        <v>471</v>
      </c>
      <c r="G142" s="655" t="s">
        <v>540</v>
      </c>
      <c r="H142" s="655" t="s">
        <v>541</v>
      </c>
      <c r="I142" s="657"/>
      <c r="J142" s="655">
        <v>18</v>
      </c>
      <c r="K142" s="658"/>
      <c r="L142" s="662" t="s">
        <v>594</v>
      </c>
      <c r="M142" s="660" t="s">
        <v>575</v>
      </c>
      <c r="N142" s="731">
        <v>300</v>
      </c>
      <c r="O142" s="663"/>
      <c r="P142" s="664" t="str">
        <f t="shared" si="45"/>
        <v>Included</v>
      </c>
      <c r="Q142" s="631">
        <f t="shared" si="51"/>
        <v>0</v>
      </c>
      <c r="R142" s="639">
        <f t="shared" si="52"/>
        <v>0</v>
      </c>
      <c r="S142" s="426"/>
      <c r="T142" s="635">
        <f t="shared" si="53"/>
        <v>0</v>
      </c>
      <c r="U142" s="635">
        <f t="shared" si="54"/>
        <v>0</v>
      </c>
      <c r="V142" s="648">
        <f t="shared" si="55"/>
        <v>0</v>
      </c>
      <c r="W142" s="751"/>
      <c r="X142" s="425"/>
    </row>
    <row r="143" spans="1:24" s="440" customFormat="1" ht="47.25">
      <c r="A143" s="654">
        <v>28</v>
      </c>
      <c r="B143" s="703" t="s">
        <v>630</v>
      </c>
      <c r="C143" s="655" t="s">
        <v>467</v>
      </c>
      <c r="D143" s="655" t="s">
        <v>500</v>
      </c>
      <c r="E143" s="655" t="s">
        <v>474</v>
      </c>
      <c r="F143" s="656" t="s">
        <v>624</v>
      </c>
      <c r="G143" s="655" t="s">
        <v>542</v>
      </c>
      <c r="H143" s="655" t="s">
        <v>543</v>
      </c>
      <c r="I143" s="657"/>
      <c r="J143" s="655">
        <v>18</v>
      </c>
      <c r="K143" s="658"/>
      <c r="L143" s="662" t="s">
        <v>595</v>
      </c>
      <c r="M143" s="660" t="s">
        <v>454</v>
      </c>
      <c r="N143" s="731">
        <v>2</v>
      </c>
      <c r="O143" s="663"/>
      <c r="P143" s="664" t="str">
        <f t="shared" si="45"/>
        <v>Included</v>
      </c>
      <c r="Q143" s="631">
        <f t="shared" si="51"/>
        <v>0</v>
      </c>
      <c r="R143" s="639">
        <f t="shared" si="52"/>
        <v>0</v>
      </c>
      <c r="S143" s="426"/>
      <c r="T143" s="635">
        <f t="shared" si="53"/>
        <v>0</v>
      </c>
      <c r="U143" s="635">
        <f t="shared" si="54"/>
        <v>0</v>
      </c>
      <c r="V143" s="648">
        <f t="shared" si="55"/>
        <v>0</v>
      </c>
      <c r="W143" s="751"/>
      <c r="X143" s="425"/>
    </row>
    <row r="144" spans="1:24" s="440" customFormat="1" ht="47.25">
      <c r="A144" s="659">
        <v>29</v>
      </c>
      <c r="B144" s="703" t="s">
        <v>630</v>
      </c>
      <c r="C144" s="655" t="s">
        <v>467</v>
      </c>
      <c r="D144" s="655" t="s">
        <v>500</v>
      </c>
      <c r="E144" s="655" t="s">
        <v>475</v>
      </c>
      <c r="F144" s="656" t="s">
        <v>624</v>
      </c>
      <c r="G144" s="655" t="s">
        <v>548</v>
      </c>
      <c r="H144" s="655" t="s">
        <v>543</v>
      </c>
      <c r="I144" s="657"/>
      <c r="J144" s="655">
        <v>18</v>
      </c>
      <c r="K144" s="658"/>
      <c r="L144" s="662" t="s">
        <v>600</v>
      </c>
      <c r="M144" s="660" t="s">
        <v>580</v>
      </c>
      <c r="N144" s="731">
        <v>2</v>
      </c>
      <c r="O144" s="663"/>
      <c r="P144" s="664" t="str">
        <f t="shared" si="45"/>
        <v>Included</v>
      </c>
      <c r="Q144" s="631">
        <f t="shared" si="51"/>
        <v>0</v>
      </c>
      <c r="R144" s="639">
        <f t="shared" si="52"/>
        <v>0</v>
      </c>
      <c r="S144" s="426"/>
      <c r="T144" s="635">
        <f t="shared" si="53"/>
        <v>0</v>
      </c>
      <c r="U144" s="635">
        <f t="shared" si="54"/>
        <v>0</v>
      </c>
      <c r="V144" s="648">
        <f t="shared" si="55"/>
        <v>0</v>
      </c>
      <c r="W144" s="751"/>
      <c r="X144" s="425"/>
    </row>
    <row r="145" spans="1:50" s="440" customFormat="1" ht="47.25">
      <c r="A145" s="654">
        <v>30</v>
      </c>
      <c r="B145" s="703" t="s">
        <v>630</v>
      </c>
      <c r="C145" s="655" t="s">
        <v>467</v>
      </c>
      <c r="D145" s="655" t="s">
        <v>500</v>
      </c>
      <c r="E145" s="655" t="s">
        <v>476</v>
      </c>
      <c r="F145" s="656" t="s">
        <v>624</v>
      </c>
      <c r="G145" s="655" t="s">
        <v>550</v>
      </c>
      <c r="H145" s="655" t="s">
        <v>543</v>
      </c>
      <c r="I145" s="657"/>
      <c r="J145" s="655">
        <v>18</v>
      </c>
      <c r="K145" s="658"/>
      <c r="L145" s="662" t="s">
        <v>602</v>
      </c>
      <c r="M145" s="660" t="s">
        <v>603</v>
      </c>
      <c r="N145" s="731">
        <v>2</v>
      </c>
      <c r="O145" s="663"/>
      <c r="P145" s="664" t="str">
        <f t="shared" si="45"/>
        <v>Included</v>
      </c>
      <c r="Q145" s="631">
        <f t="shared" si="51"/>
        <v>0</v>
      </c>
      <c r="R145" s="639">
        <f t="shared" si="52"/>
        <v>0</v>
      </c>
      <c r="S145" s="426"/>
      <c r="T145" s="635">
        <f t="shared" si="53"/>
        <v>0</v>
      </c>
      <c r="U145" s="635">
        <f t="shared" si="54"/>
        <v>0</v>
      </c>
      <c r="V145" s="648">
        <f t="shared" si="55"/>
        <v>0</v>
      </c>
      <c r="W145" s="751"/>
      <c r="X145" s="425"/>
    </row>
    <row r="146" spans="1:50" s="440" customFormat="1" ht="31.5">
      <c r="A146" s="654">
        <v>31</v>
      </c>
      <c r="B146" s="703" t="s">
        <v>631</v>
      </c>
      <c r="C146" s="655" t="s">
        <v>467</v>
      </c>
      <c r="D146" s="655" t="s">
        <v>502</v>
      </c>
      <c r="E146" s="655" t="s">
        <v>481</v>
      </c>
      <c r="F146" s="656" t="s">
        <v>503</v>
      </c>
      <c r="G146" s="655" t="s">
        <v>551</v>
      </c>
      <c r="H146" s="655" t="s">
        <v>552</v>
      </c>
      <c r="I146" s="657"/>
      <c r="J146" s="655">
        <v>18</v>
      </c>
      <c r="K146" s="658"/>
      <c r="L146" s="662" t="s">
        <v>604</v>
      </c>
      <c r="M146" s="660" t="s">
        <v>605</v>
      </c>
      <c r="N146" s="731">
        <v>1.2</v>
      </c>
      <c r="O146" s="663"/>
      <c r="P146" s="664" t="str">
        <f t="shared" si="45"/>
        <v>Included</v>
      </c>
      <c r="Q146" s="631">
        <f t="shared" si="51"/>
        <v>0</v>
      </c>
      <c r="R146" s="639">
        <f t="shared" si="52"/>
        <v>0</v>
      </c>
      <c r="S146" s="426"/>
      <c r="T146" s="635">
        <f t="shared" si="53"/>
        <v>0</v>
      </c>
      <c r="U146" s="635">
        <f t="shared" si="54"/>
        <v>0</v>
      </c>
      <c r="V146" s="648">
        <f t="shared" si="55"/>
        <v>0</v>
      </c>
      <c r="W146" s="751"/>
      <c r="X146" s="425"/>
    </row>
    <row r="147" spans="1:50" s="440" customFormat="1" ht="31.5">
      <c r="A147" s="659">
        <v>32</v>
      </c>
      <c r="B147" s="703" t="s">
        <v>631</v>
      </c>
      <c r="C147" s="655" t="s">
        <v>467</v>
      </c>
      <c r="D147" s="655" t="s">
        <v>502</v>
      </c>
      <c r="E147" s="655" t="s">
        <v>482</v>
      </c>
      <c r="F147" s="656" t="s">
        <v>503</v>
      </c>
      <c r="G147" s="655" t="s">
        <v>553</v>
      </c>
      <c r="H147" s="655" t="s">
        <v>552</v>
      </c>
      <c r="I147" s="657"/>
      <c r="J147" s="655">
        <v>18</v>
      </c>
      <c r="K147" s="658"/>
      <c r="L147" s="662" t="s">
        <v>606</v>
      </c>
      <c r="M147" s="660" t="s">
        <v>605</v>
      </c>
      <c r="N147" s="731">
        <v>0.5</v>
      </c>
      <c r="O147" s="663"/>
      <c r="P147" s="664" t="str">
        <f t="shared" si="45"/>
        <v>Included</v>
      </c>
      <c r="Q147" s="631">
        <f t="shared" si="51"/>
        <v>0</v>
      </c>
      <c r="R147" s="639">
        <f t="shared" si="52"/>
        <v>0</v>
      </c>
      <c r="S147" s="426"/>
      <c r="T147" s="635">
        <f t="shared" si="53"/>
        <v>0</v>
      </c>
      <c r="U147" s="635">
        <f t="shared" si="54"/>
        <v>0</v>
      </c>
      <c r="V147" s="648">
        <f t="shared" si="55"/>
        <v>0</v>
      </c>
      <c r="W147" s="751"/>
      <c r="X147" s="425"/>
    </row>
    <row r="148" spans="1:50" s="440" customFormat="1" ht="31.5">
      <c r="A148" s="654">
        <v>33</v>
      </c>
      <c r="B148" s="703" t="s">
        <v>631</v>
      </c>
      <c r="C148" s="655" t="s">
        <v>467</v>
      </c>
      <c r="D148" s="655" t="s">
        <v>502</v>
      </c>
      <c r="E148" s="655" t="s">
        <v>483</v>
      </c>
      <c r="F148" s="656" t="s">
        <v>503</v>
      </c>
      <c r="G148" s="655" t="s">
        <v>554</v>
      </c>
      <c r="H148" s="655" t="s">
        <v>552</v>
      </c>
      <c r="I148" s="657"/>
      <c r="J148" s="655">
        <v>18</v>
      </c>
      <c r="K148" s="658"/>
      <c r="L148" s="662" t="s">
        <v>607</v>
      </c>
      <c r="M148" s="660" t="s">
        <v>605</v>
      </c>
      <c r="N148" s="731">
        <v>0.5</v>
      </c>
      <c r="O148" s="663"/>
      <c r="P148" s="664" t="str">
        <f t="shared" si="45"/>
        <v>Included</v>
      </c>
      <c r="Q148" s="631">
        <f t="shared" si="51"/>
        <v>0</v>
      </c>
      <c r="R148" s="639">
        <f t="shared" si="52"/>
        <v>0</v>
      </c>
      <c r="S148" s="426"/>
      <c r="T148" s="635">
        <f t="shared" si="53"/>
        <v>0</v>
      </c>
      <c r="U148" s="635">
        <f t="shared" si="54"/>
        <v>0</v>
      </c>
      <c r="V148" s="648">
        <f t="shared" si="55"/>
        <v>0</v>
      </c>
      <c r="W148" s="751"/>
      <c r="X148" s="425"/>
    </row>
    <row r="149" spans="1:50" s="440" customFormat="1" ht="31.5">
      <c r="A149" s="654">
        <v>34</v>
      </c>
      <c r="B149" s="703" t="s">
        <v>631</v>
      </c>
      <c r="C149" s="655" t="s">
        <v>467</v>
      </c>
      <c r="D149" s="655" t="s">
        <v>502</v>
      </c>
      <c r="E149" s="655" t="s">
        <v>484</v>
      </c>
      <c r="F149" s="656" t="s">
        <v>503</v>
      </c>
      <c r="G149" s="655" t="s">
        <v>555</v>
      </c>
      <c r="H149" s="655" t="s">
        <v>552</v>
      </c>
      <c r="I149" s="657"/>
      <c r="J149" s="655">
        <v>18</v>
      </c>
      <c r="K149" s="658"/>
      <c r="L149" s="661" t="s">
        <v>608</v>
      </c>
      <c r="M149" s="660" t="s">
        <v>605</v>
      </c>
      <c r="N149" s="731">
        <v>0.2</v>
      </c>
      <c r="O149" s="663"/>
      <c r="P149" s="664" t="str">
        <f t="shared" si="45"/>
        <v>Included</v>
      </c>
      <c r="Q149" s="631">
        <f t="shared" si="51"/>
        <v>0</v>
      </c>
      <c r="R149" s="639">
        <f t="shared" si="52"/>
        <v>0</v>
      </c>
      <c r="S149" s="426"/>
      <c r="T149" s="635">
        <f t="shared" si="53"/>
        <v>0</v>
      </c>
      <c r="U149" s="635">
        <f t="shared" si="54"/>
        <v>0</v>
      </c>
      <c r="V149" s="648">
        <f t="shared" si="55"/>
        <v>0</v>
      </c>
      <c r="W149" s="751"/>
      <c r="X149" s="425"/>
    </row>
    <row r="150" spans="1:50" s="440" customFormat="1" ht="31.5">
      <c r="A150" s="659">
        <v>35</v>
      </c>
      <c r="B150" s="703" t="s">
        <v>631</v>
      </c>
      <c r="C150" s="655" t="s">
        <v>467</v>
      </c>
      <c r="D150" s="655" t="s">
        <v>502</v>
      </c>
      <c r="E150" s="655" t="s">
        <v>485</v>
      </c>
      <c r="F150" s="656" t="s">
        <v>503</v>
      </c>
      <c r="G150" s="655" t="s">
        <v>556</v>
      </c>
      <c r="H150" s="655" t="s">
        <v>543</v>
      </c>
      <c r="I150" s="657"/>
      <c r="J150" s="655">
        <v>18</v>
      </c>
      <c r="K150" s="658"/>
      <c r="L150" s="661" t="s">
        <v>609</v>
      </c>
      <c r="M150" s="660" t="s">
        <v>454</v>
      </c>
      <c r="N150" s="731">
        <v>1</v>
      </c>
      <c r="O150" s="663"/>
      <c r="P150" s="664" t="str">
        <f t="shared" si="45"/>
        <v>Included</v>
      </c>
      <c r="Q150" s="631">
        <f t="shared" si="51"/>
        <v>0</v>
      </c>
      <c r="R150" s="639">
        <f t="shared" si="52"/>
        <v>0</v>
      </c>
      <c r="S150" s="426"/>
      <c r="T150" s="635">
        <f t="shared" si="53"/>
        <v>0</v>
      </c>
      <c r="U150" s="635">
        <f t="shared" si="54"/>
        <v>0</v>
      </c>
      <c r="V150" s="648">
        <f t="shared" si="55"/>
        <v>0</v>
      </c>
      <c r="W150" s="751"/>
      <c r="X150" s="425"/>
    </row>
    <row r="151" spans="1:50" s="440" customFormat="1" ht="31.5">
      <c r="A151" s="654">
        <v>36</v>
      </c>
      <c r="B151" s="703" t="s">
        <v>631</v>
      </c>
      <c r="C151" s="655" t="s">
        <v>467</v>
      </c>
      <c r="D151" s="655" t="s">
        <v>502</v>
      </c>
      <c r="E151" s="655" t="s">
        <v>486</v>
      </c>
      <c r="F151" s="656" t="s">
        <v>503</v>
      </c>
      <c r="G151" s="655" t="s">
        <v>557</v>
      </c>
      <c r="H151" s="655" t="s">
        <v>543</v>
      </c>
      <c r="I151" s="657"/>
      <c r="J151" s="655">
        <v>18</v>
      </c>
      <c r="K151" s="658"/>
      <c r="L151" s="661" t="s">
        <v>610</v>
      </c>
      <c r="M151" s="660" t="s">
        <v>580</v>
      </c>
      <c r="N151" s="731">
        <v>1</v>
      </c>
      <c r="O151" s="663"/>
      <c r="P151" s="664" t="str">
        <f t="shared" si="45"/>
        <v>Included</v>
      </c>
      <c r="Q151" s="631">
        <f t="shared" si="51"/>
        <v>0</v>
      </c>
      <c r="R151" s="639">
        <f t="shared" si="52"/>
        <v>0</v>
      </c>
      <c r="S151" s="426"/>
      <c r="T151" s="635">
        <f t="shared" si="53"/>
        <v>0</v>
      </c>
      <c r="U151" s="635">
        <f t="shared" si="54"/>
        <v>0</v>
      </c>
      <c r="V151" s="648">
        <f t="shared" si="55"/>
        <v>0</v>
      </c>
      <c r="W151" s="751"/>
      <c r="X151" s="425"/>
    </row>
    <row r="152" spans="1:50" s="440" customFormat="1" ht="31.5">
      <c r="A152" s="654">
        <v>37</v>
      </c>
      <c r="B152" s="703" t="s">
        <v>631</v>
      </c>
      <c r="C152" s="655" t="s">
        <v>467</v>
      </c>
      <c r="D152" s="655" t="s">
        <v>502</v>
      </c>
      <c r="E152" s="655" t="s">
        <v>487</v>
      </c>
      <c r="F152" s="656" t="s">
        <v>503</v>
      </c>
      <c r="G152" s="655" t="s">
        <v>558</v>
      </c>
      <c r="H152" s="655" t="s">
        <v>543</v>
      </c>
      <c r="I152" s="657"/>
      <c r="J152" s="655">
        <v>18</v>
      </c>
      <c r="K152" s="658"/>
      <c r="L152" s="661" t="s">
        <v>611</v>
      </c>
      <c r="M152" s="660" t="s">
        <v>580</v>
      </c>
      <c r="N152" s="731">
        <v>1</v>
      </c>
      <c r="O152" s="663"/>
      <c r="P152" s="664" t="str">
        <f t="shared" si="45"/>
        <v>Included</v>
      </c>
      <c r="Q152" s="631">
        <f t="shared" si="51"/>
        <v>0</v>
      </c>
      <c r="R152" s="639">
        <f t="shared" si="52"/>
        <v>0</v>
      </c>
      <c r="S152" s="426"/>
      <c r="T152" s="635">
        <f t="shared" si="53"/>
        <v>0</v>
      </c>
      <c r="U152" s="635">
        <f t="shared" si="54"/>
        <v>0</v>
      </c>
      <c r="V152" s="648">
        <f t="shared" si="55"/>
        <v>0</v>
      </c>
      <c r="W152" s="751"/>
      <c r="X152" s="425"/>
    </row>
    <row r="153" spans="1:50" s="440" customFormat="1" ht="31.5">
      <c r="A153" s="659">
        <v>38</v>
      </c>
      <c r="B153" s="703" t="s">
        <v>631</v>
      </c>
      <c r="C153" s="655" t="s">
        <v>467</v>
      </c>
      <c r="D153" s="655" t="s">
        <v>502</v>
      </c>
      <c r="E153" s="655" t="s">
        <v>488</v>
      </c>
      <c r="F153" s="656" t="s">
        <v>503</v>
      </c>
      <c r="G153" s="655" t="s">
        <v>559</v>
      </c>
      <c r="H153" s="655" t="s">
        <v>543</v>
      </c>
      <c r="I153" s="657"/>
      <c r="J153" s="655">
        <v>18</v>
      </c>
      <c r="K153" s="658"/>
      <c r="L153" s="661" t="s">
        <v>612</v>
      </c>
      <c r="M153" s="660" t="s">
        <v>580</v>
      </c>
      <c r="N153" s="731">
        <v>1</v>
      </c>
      <c r="O153" s="663"/>
      <c r="P153" s="664" t="str">
        <f t="shared" si="45"/>
        <v>Included</v>
      </c>
      <c r="Q153" s="631">
        <f t="shared" si="51"/>
        <v>0</v>
      </c>
      <c r="R153" s="639">
        <f t="shared" si="52"/>
        <v>0</v>
      </c>
      <c r="S153" s="426"/>
      <c r="T153" s="635">
        <f t="shared" si="53"/>
        <v>0</v>
      </c>
      <c r="U153" s="635">
        <f t="shared" si="54"/>
        <v>0</v>
      </c>
      <c r="V153" s="648">
        <f t="shared" si="55"/>
        <v>0</v>
      </c>
      <c r="W153" s="751"/>
      <c r="X153" s="425"/>
    </row>
    <row r="154" spans="1:50" s="440" customFormat="1" ht="31.5">
      <c r="A154" s="654">
        <v>39</v>
      </c>
      <c r="B154" s="703" t="s">
        <v>631</v>
      </c>
      <c r="C154" s="655" t="s">
        <v>467</v>
      </c>
      <c r="D154" s="655" t="s">
        <v>502</v>
      </c>
      <c r="E154" s="655" t="s">
        <v>489</v>
      </c>
      <c r="F154" s="656" t="s">
        <v>503</v>
      </c>
      <c r="G154" s="655" t="s">
        <v>560</v>
      </c>
      <c r="H154" s="655" t="s">
        <v>543</v>
      </c>
      <c r="I154" s="657"/>
      <c r="J154" s="655">
        <v>18</v>
      </c>
      <c r="K154" s="658"/>
      <c r="L154" s="661" t="s">
        <v>613</v>
      </c>
      <c r="M154" s="660" t="s">
        <v>580</v>
      </c>
      <c r="N154" s="731">
        <v>5</v>
      </c>
      <c r="O154" s="663"/>
      <c r="P154" s="664" t="str">
        <f t="shared" si="45"/>
        <v>Included</v>
      </c>
      <c r="Q154" s="631">
        <f t="shared" si="51"/>
        <v>0</v>
      </c>
      <c r="R154" s="639">
        <f t="shared" si="52"/>
        <v>0</v>
      </c>
      <c r="S154" s="426"/>
      <c r="T154" s="635">
        <f t="shared" si="53"/>
        <v>0</v>
      </c>
      <c r="U154" s="635">
        <f t="shared" si="54"/>
        <v>0</v>
      </c>
      <c r="V154" s="648">
        <f t="shared" si="55"/>
        <v>0</v>
      </c>
      <c r="W154" s="751"/>
      <c r="X154" s="425"/>
    </row>
    <row r="155" spans="1:50" s="440" customFormat="1" ht="31.5">
      <c r="A155" s="654">
        <v>40</v>
      </c>
      <c r="B155" s="703" t="s">
        <v>631</v>
      </c>
      <c r="C155" s="655" t="s">
        <v>467</v>
      </c>
      <c r="D155" s="655" t="s">
        <v>502</v>
      </c>
      <c r="E155" s="655" t="s">
        <v>490</v>
      </c>
      <c r="F155" s="656" t="s">
        <v>503</v>
      </c>
      <c r="G155" s="655" t="s">
        <v>561</v>
      </c>
      <c r="H155" s="655" t="s">
        <v>543</v>
      </c>
      <c r="I155" s="657"/>
      <c r="J155" s="655">
        <v>18</v>
      </c>
      <c r="K155" s="658"/>
      <c r="L155" s="661" t="s">
        <v>614</v>
      </c>
      <c r="M155" s="660" t="s">
        <v>580</v>
      </c>
      <c r="N155" s="731">
        <v>5</v>
      </c>
      <c r="O155" s="663"/>
      <c r="P155" s="664" t="str">
        <f t="shared" si="45"/>
        <v>Included</v>
      </c>
      <c r="Q155" s="631">
        <f t="shared" si="51"/>
        <v>0</v>
      </c>
      <c r="R155" s="639">
        <f t="shared" si="52"/>
        <v>0</v>
      </c>
      <c r="S155" s="426"/>
      <c r="T155" s="635">
        <f t="shared" si="53"/>
        <v>0</v>
      </c>
      <c r="U155" s="635">
        <f t="shared" si="54"/>
        <v>0</v>
      </c>
      <c r="V155" s="648">
        <f t="shared" si="55"/>
        <v>0</v>
      </c>
      <c r="W155" s="751"/>
      <c r="X155" s="425"/>
    </row>
    <row r="156" spans="1:50" s="718" customFormat="1" ht="39" customHeight="1">
      <c r="A156" s="745" t="s">
        <v>456</v>
      </c>
      <c r="B156" s="811" t="s">
        <v>464</v>
      </c>
      <c r="C156" s="812"/>
      <c r="D156" s="812"/>
      <c r="E156" s="812"/>
      <c r="F156" s="812"/>
      <c r="G156" s="812"/>
      <c r="H156" s="812"/>
      <c r="I156" s="812"/>
      <c r="J156" s="812"/>
      <c r="K156" s="812"/>
      <c r="L156" s="812"/>
      <c r="M156" s="705"/>
      <c r="N156" s="730"/>
      <c r="O156" s="706"/>
      <c r="P156" s="706"/>
      <c r="Q156" s="707"/>
      <c r="R156" s="708"/>
      <c r="S156" s="709"/>
      <c r="T156" s="710"/>
      <c r="U156" s="710"/>
      <c r="V156" s="711"/>
      <c r="W156" s="750"/>
      <c r="X156" s="712"/>
      <c r="Y156" s="713"/>
      <c r="Z156" s="713"/>
      <c r="AA156" s="714"/>
      <c r="AB156" s="713"/>
      <c r="AC156" s="713"/>
      <c r="AD156" s="712"/>
      <c r="AE156" s="712"/>
      <c r="AF156" s="715"/>
      <c r="AG156" s="715"/>
      <c r="AH156" s="712"/>
      <c r="AI156" s="712"/>
      <c r="AJ156" s="712"/>
      <c r="AK156" s="716"/>
      <c r="AL156" s="716"/>
      <c r="AM156" s="716"/>
      <c r="AN156" s="716"/>
      <c r="AO156" s="716"/>
      <c r="AP156" s="716"/>
      <c r="AQ156" s="716"/>
      <c r="AR156" s="716"/>
      <c r="AS156" s="716"/>
      <c r="AT156" s="717"/>
      <c r="AU156" s="717"/>
      <c r="AV156" s="717"/>
      <c r="AW156" s="717"/>
      <c r="AX156" s="717"/>
    </row>
    <row r="157" spans="1:50" s="440" customFormat="1" ht="18.75">
      <c r="A157" s="654">
        <v>1</v>
      </c>
      <c r="B157" s="703" t="s">
        <v>632</v>
      </c>
      <c r="C157" s="655" t="s">
        <v>467</v>
      </c>
      <c r="D157" s="655" t="s">
        <v>470</v>
      </c>
      <c r="E157" s="655" t="s">
        <v>467</v>
      </c>
      <c r="F157" s="656" t="s">
        <v>471</v>
      </c>
      <c r="G157" s="655" t="s">
        <v>504</v>
      </c>
      <c r="H157" s="655" t="s">
        <v>505</v>
      </c>
      <c r="I157" s="657"/>
      <c r="J157" s="655">
        <v>18</v>
      </c>
      <c r="K157" s="658"/>
      <c r="L157" s="661" t="s">
        <v>562</v>
      </c>
      <c r="M157" s="660" t="s">
        <v>563</v>
      </c>
      <c r="N157" s="731">
        <v>2179</v>
      </c>
      <c r="O157" s="663"/>
      <c r="P157" s="664" t="str">
        <f t="shared" ref="P157:P196" si="56">IF(O157=0, "Included",IF(ISERROR(N157*O157), O157, N157*O157))</f>
        <v>Included</v>
      </c>
      <c r="Q157" s="631">
        <f>O157*N157</f>
        <v>0</v>
      </c>
      <c r="R157" s="639">
        <f>IF(K157="", J157*Q157/100,K157*Q157/100)</f>
        <v>0</v>
      </c>
      <c r="S157" s="426"/>
      <c r="T157" s="635">
        <f>O157*(1-$T$15)</f>
        <v>0</v>
      </c>
      <c r="U157" s="635">
        <f>T157*N157</f>
        <v>0</v>
      </c>
      <c r="V157" s="648">
        <f>IF(K157="", J157*U157/100,K157*U157/100)</f>
        <v>0</v>
      </c>
      <c r="X157" s="425"/>
    </row>
    <row r="158" spans="1:50" s="440" customFormat="1" ht="18.75">
      <c r="A158" s="659">
        <v>2</v>
      </c>
      <c r="B158" s="703" t="s">
        <v>632</v>
      </c>
      <c r="C158" s="655" t="s">
        <v>467</v>
      </c>
      <c r="D158" s="655" t="s">
        <v>470</v>
      </c>
      <c r="E158" s="655" t="s">
        <v>472</v>
      </c>
      <c r="F158" s="656" t="s">
        <v>471</v>
      </c>
      <c r="G158" s="655" t="s">
        <v>506</v>
      </c>
      <c r="H158" s="655" t="s">
        <v>507</v>
      </c>
      <c r="I158" s="657"/>
      <c r="J158" s="655">
        <v>18</v>
      </c>
      <c r="K158" s="658"/>
      <c r="L158" s="662" t="s">
        <v>564</v>
      </c>
      <c r="M158" s="660" t="s">
        <v>563</v>
      </c>
      <c r="N158" s="731">
        <v>173</v>
      </c>
      <c r="O158" s="663"/>
      <c r="P158" s="664" t="str">
        <f t="shared" si="56"/>
        <v>Included</v>
      </c>
      <c r="Q158" s="631">
        <f t="shared" ref="Q158:Q177" si="57">O158*N158</f>
        <v>0</v>
      </c>
      <c r="R158" s="639">
        <f t="shared" ref="R158:R177" si="58">IF(K158="", J158*Q158/100,K158*Q158/100)</f>
        <v>0</v>
      </c>
      <c r="S158" s="426"/>
      <c r="T158" s="635">
        <f t="shared" ref="T158:T177" si="59">O158*(1-$T$15)</f>
        <v>0</v>
      </c>
      <c r="U158" s="635">
        <f t="shared" ref="U158:U177" si="60">T158*N158</f>
        <v>0</v>
      </c>
      <c r="V158" s="648">
        <f t="shared" ref="V158:V177" si="61">IF(K158="", J158*U158/100,K158*U158/100)</f>
        <v>0</v>
      </c>
      <c r="W158" s="751"/>
      <c r="X158" s="425"/>
    </row>
    <row r="159" spans="1:50" s="440" customFormat="1" ht="18.75">
      <c r="A159" s="654">
        <v>3</v>
      </c>
      <c r="B159" s="703" t="s">
        <v>632</v>
      </c>
      <c r="C159" s="655" t="s">
        <v>467</v>
      </c>
      <c r="D159" s="655" t="s">
        <v>470</v>
      </c>
      <c r="E159" s="655" t="s">
        <v>473</v>
      </c>
      <c r="F159" s="656" t="s">
        <v>471</v>
      </c>
      <c r="G159" s="655" t="s">
        <v>508</v>
      </c>
      <c r="H159" s="655" t="s">
        <v>507</v>
      </c>
      <c r="I159" s="657"/>
      <c r="J159" s="655">
        <v>18</v>
      </c>
      <c r="K159" s="658"/>
      <c r="L159" s="662" t="s">
        <v>565</v>
      </c>
      <c r="M159" s="660" t="s">
        <v>563</v>
      </c>
      <c r="N159" s="731">
        <v>53</v>
      </c>
      <c r="O159" s="663"/>
      <c r="P159" s="664" t="str">
        <f t="shared" si="56"/>
        <v>Included</v>
      </c>
      <c r="Q159" s="631">
        <f t="shared" si="57"/>
        <v>0</v>
      </c>
      <c r="R159" s="639">
        <f t="shared" si="58"/>
        <v>0</v>
      </c>
      <c r="S159" s="426"/>
      <c r="T159" s="635">
        <f t="shared" si="59"/>
        <v>0</v>
      </c>
      <c r="U159" s="635">
        <f t="shared" si="60"/>
        <v>0</v>
      </c>
      <c r="V159" s="648">
        <f t="shared" si="61"/>
        <v>0</v>
      </c>
      <c r="W159" s="751"/>
      <c r="X159" s="425"/>
    </row>
    <row r="160" spans="1:50" s="440" customFormat="1" ht="18.75">
      <c r="A160" s="654">
        <v>4</v>
      </c>
      <c r="B160" s="703" t="s">
        <v>632</v>
      </c>
      <c r="C160" s="655" t="s">
        <v>467</v>
      </c>
      <c r="D160" s="655" t="s">
        <v>470</v>
      </c>
      <c r="E160" s="655" t="s">
        <v>474</v>
      </c>
      <c r="F160" s="656" t="s">
        <v>471</v>
      </c>
      <c r="G160" s="655" t="s">
        <v>509</v>
      </c>
      <c r="H160" s="655" t="s">
        <v>507</v>
      </c>
      <c r="I160" s="657"/>
      <c r="J160" s="655">
        <v>18</v>
      </c>
      <c r="K160" s="658"/>
      <c r="L160" s="662" t="s">
        <v>566</v>
      </c>
      <c r="M160" s="660" t="s">
        <v>563</v>
      </c>
      <c r="N160" s="731">
        <v>960</v>
      </c>
      <c r="O160" s="663"/>
      <c r="P160" s="664" t="str">
        <f t="shared" si="56"/>
        <v>Included</v>
      </c>
      <c r="Q160" s="631">
        <f t="shared" si="57"/>
        <v>0</v>
      </c>
      <c r="R160" s="639">
        <f t="shared" si="58"/>
        <v>0</v>
      </c>
      <c r="S160" s="426"/>
      <c r="T160" s="635">
        <f t="shared" si="59"/>
        <v>0</v>
      </c>
      <c r="U160" s="635">
        <f t="shared" si="60"/>
        <v>0</v>
      </c>
      <c r="V160" s="648">
        <f t="shared" si="61"/>
        <v>0</v>
      </c>
      <c r="W160" s="751"/>
      <c r="X160" s="425"/>
    </row>
    <row r="161" spans="1:24" s="440" customFormat="1" ht="18.75">
      <c r="A161" s="659">
        <v>5</v>
      </c>
      <c r="B161" s="703" t="s">
        <v>632</v>
      </c>
      <c r="C161" s="655" t="s">
        <v>467</v>
      </c>
      <c r="D161" s="655" t="s">
        <v>470</v>
      </c>
      <c r="E161" s="655" t="s">
        <v>475</v>
      </c>
      <c r="F161" s="656" t="s">
        <v>471</v>
      </c>
      <c r="G161" s="655" t="s">
        <v>510</v>
      </c>
      <c r="H161" s="655" t="s">
        <v>507</v>
      </c>
      <c r="I161" s="657"/>
      <c r="J161" s="655">
        <v>18</v>
      </c>
      <c r="K161" s="658"/>
      <c r="L161" s="662" t="s">
        <v>567</v>
      </c>
      <c r="M161" s="660" t="s">
        <v>311</v>
      </c>
      <c r="N161" s="731">
        <v>176</v>
      </c>
      <c r="O161" s="663"/>
      <c r="P161" s="664" t="str">
        <f t="shared" si="56"/>
        <v>Included</v>
      </c>
      <c r="Q161" s="631">
        <f t="shared" si="57"/>
        <v>0</v>
      </c>
      <c r="R161" s="639">
        <f t="shared" si="58"/>
        <v>0</v>
      </c>
      <c r="S161" s="426"/>
      <c r="T161" s="635">
        <f t="shared" si="59"/>
        <v>0</v>
      </c>
      <c r="U161" s="635">
        <f t="shared" si="60"/>
        <v>0</v>
      </c>
      <c r="V161" s="648">
        <f t="shared" si="61"/>
        <v>0</v>
      </c>
      <c r="W161" s="751"/>
      <c r="X161" s="425"/>
    </row>
    <row r="162" spans="1:24" s="440" customFormat="1" ht="18.75">
      <c r="A162" s="654">
        <v>6</v>
      </c>
      <c r="B162" s="703" t="s">
        <v>632</v>
      </c>
      <c r="C162" s="655" t="s">
        <v>467</v>
      </c>
      <c r="D162" s="655" t="s">
        <v>470</v>
      </c>
      <c r="E162" s="655" t="s">
        <v>476</v>
      </c>
      <c r="F162" s="656" t="s">
        <v>471</v>
      </c>
      <c r="G162" s="655" t="s">
        <v>511</v>
      </c>
      <c r="H162" s="655" t="s">
        <v>512</v>
      </c>
      <c r="I162" s="657"/>
      <c r="J162" s="655">
        <v>18</v>
      </c>
      <c r="K162" s="658"/>
      <c r="L162" s="662" t="s">
        <v>568</v>
      </c>
      <c r="M162" s="660" t="s">
        <v>569</v>
      </c>
      <c r="N162" s="731">
        <v>864</v>
      </c>
      <c r="O162" s="663"/>
      <c r="P162" s="664" t="str">
        <f t="shared" si="56"/>
        <v>Included</v>
      </c>
      <c r="Q162" s="631">
        <f t="shared" si="57"/>
        <v>0</v>
      </c>
      <c r="R162" s="639">
        <f t="shared" si="58"/>
        <v>0</v>
      </c>
      <c r="S162" s="426"/>
      <c r="T162" s="635">
        <f t="shared" si="59"/>
        <v>0</v>
      </c>
      <c r="U162" s="635">
        <f t="shared" si="60"/>
        <v>0</v>
      </c>
      <c r="V162" s="648">
        <f t="shared" si="61"/>
        <v>0</v>
      </c>
      <c r="W162" s="751"/>
      <c r="X162" s="425"/>
    </row>
    <row r="163" spans="1:24" s="440" customFormat="1" ht="18.75">
      <c r="A163" s="654">
        <v>7</v>
      </c>
      <c r="B163" s="703" t="s">
        <v>632</v>
      </c>
      <c r="C163" s="655" t="s">
        <v>467</v>
      </c>
      <c r="D163" s="655" t="s">
        <v>470</v>
      </c>
      <c r="E163" s="655" t="s">
        <v>477</v>
      </c>
      <c r="F163" s="656" t="s">
        <v>471</v>
      </c>
      <c r="G163" s="655" t="s">
        <v>516</v>
      </c>
      <c r="H163" s="655" t="s">
        <v>517</v>
      </c>
      <c r="I163" s="657"/>
      <c r="J163" s="655">
        <v>18</v>
      </c>
      <c r="K163" s="658"/>
      <c r="L163" s="662" t="s">
        <v>573</v>
      </c>
      <c r="M163" s="660" t="s">
        <v>569</v>
      </c>
      <c r="N163" s="731">
        <v>563</v>
      </c>
      <c r="O163" s="663"/>
      <c r="P163" s="664" t="str">
        <f t="shared" si="56"/>
        <v>Included</v>
      </c>
      <c r="Q163" s="631">
        <f t="shared" si="57"/>
        <v>0</v>
      </c>
      <c r="R163" s="639">
        <f t="shared" si="58"/>
        <v>0</v>
      </c>
      <c r="S163" s="426"/>
      <c r="T163" s="635">
        <f t="shared" si="59"/>
        <v>0</v>
      </c>
      <c r="U163" s="635">
        <f t="shared" si="60"/>
        <v>0</v>
      </c>
      <c r="V163" s="648">
        <f t="shared" si="61"/>
        <v>0</v>
      </c>
      <c r="W163" s="751"/>
      <c r="X163" s="425"/>
    </row>
    <row r="164" spans="1:24" s="440" customFormat="1" ht="18.75">
      <c r="A164" s="659">
        <v>8</v>
      </c>
      <c r="B164" s="703" t="s">
        <v>632</v>
      </c>
      <c r="C164" s="655" t="s">
        <v>467</v>
      </c>
      <c r="D164" s="655" t="s">
        <v>470</v>
      </c>
      <c r="E164" s="655" t="s">
        <v>478</v>
      </c>
      <c r="F164" s="656" t="s">
        <v>471</v>
      </c>
      <c r="G164" s="655" t="s">
        <v>518</v>
      </c>
      <c r="H164" s="655" t="s">
        <v>519</v>
      </c>
      <c r="I164" s="657"/>
      <c r="J164" s="655">
        <v>18</v>
      </c>
      <c r="K164" s="658"/>
      <c r="L164" s="662" t="s">
        <v>574</v>
      </c>
      <c r="M164" s="660" t="s">
        <v>575</v>
      </c>
      <c r="N164" s="731">
        <v>180</v>
      </c>
      <c r="O164" s="663"/>
      <c r="P164" s="664" t="str">
        <f t="shared" si="56"/>
        <v>Included</v>
      </c>
      <c r="Q164" s="631">
        <f t="shared" si="57"/>
        <v>0</v>
      </c>
      <c r="R164" s="639">
        <f t="shared" si="58"/>
        <v>0</v>
      </c>
      <c r="S164" s="426"/>
      <c r="T164" s="635">
        <f t="shared" si="59"/>
        <v>0</v>
      </c>
      <c r="U164" s="635">
        <f t="shared" si="60"/>
        <v>0</v>
      </c>
      <c r="V164" s="648">
        <f t="shared" si="61"/>
        <v>0</v>
      </c>
      <c r="W164" s="751"/>
      <c r="X164" s="425"/>
    </row>
    <row r="165" spans="1:24" s="440" customFormat="1" ht="18.75">
      <c r="A165" s="654">
        <v>9</v>
      </c>
      <c r="B165" s="703" t="s">
        <v>632</v>
      </c>
      <c r="C165" s="655" t="s">
        <v>467</v>
      </c>
      <c r="D165" s="655" t="s">
        <v>470</v>
      </c>
      <c r="E165" s="655" t="s">
        <v>479</v>
      </c>
      <c r="F165" s="656" t="s">
        <v>471</v>
      </c>
      <c r="G165" s="655" t="s">
        <v>520</v>
      </c>
      <c r="H165" s="655" t="s">
        <v>519</v>
      </c>
      <c r="I165" s="657"/>
      <c r="J165" s="655">
        <v>18</v>
      </c>
      <c r="K165" s="658"/>
      <c r="L165" s="662" t="s">
        <v>576</v>
      </c>
      <c r="M165" s="660" t="s">
        <v>575</v>
      </c>
      <c r="N165" s="731">
        <v>120</v>
      </c>
      <c r="O165" s="663"/>
      <c r="P165" s="664" t="str">
        <f t="shared" si="56"/>
        <v>Included</v>
      </c>
      <c r="Q165" s="631">
        <f t="shared" si="57"/>
        <v>0</v>
      </c>
      <c r="R165" s="639">
        <f t="shared" si="58"/>
        <v>0</v>
      </c>
      <c r="S165" s="426"/>
      <c r="T165" s="635">
        <f t="shared" si="59"/>
        <v>0</v>
      </c>
      <c r="U165" s="635">
        <f t="shared" si="60"/>
        <v>0</v>
      </c>
      <c r="V165" s="648">
        <f t="shared" si="61"/>
        <v>0</v>
      </c>
      <c r="W165" s="751"/>
      <c r="X165" s="425"/>
    </row>
    <row r="166" spans="1:24" s="440" customFormat="1" ht="18.75">
      <c r="A166" s="654">
        <v>10</v>
      </c>
      <c r="B166" s="703" t="s">
        <v>632</v>
      </c>
      <c r="C166" s="655" t="s">
        <v>467</v>
      </c>
      <c r="D166" s="655" t="s">
        <v>470</v>
      </c>
      <c r="E166" s="655" t="s">
        <v>481</v>
      </c>
      <c r="F166" s="656" t="s">
        <v>471</v>
      </c>
      <c r="G166" s="655" t="s">
        <v>521</v>
      </c>
      <c r="H166" s="655" t="s">
        <v>519</v>
      </c>
      <c r="I166" s="657"/>
      <c r="J166" s="655">
        <v>18</v>
      </c>
      <c r="K166" s="658"/>
      <c r="L166" s="662" t="s">
        <v>577</v>
      </c>
      <c r="M166" s="660" t="s">
        <v>575</v>
      </c>
      <c r="N166" s="731">
        <v>15</v>
      </c>
      <c r="O166" s="663"/>
      <c r="P166" s="664" t="str">
        <f t="shared" si="56"/>
        <v>Included</v>
      </c>
      <c r="Q166" s="631">
        <f t="shared" si="57"/>
        <v>0</v>
      </c>
      <c r="R166" s="639">
        <f t="shared" si="58"/>
        <v>0</v>
      </c>
      <c r="S166" s="426"/>
      <c r="T166" s="635">
        <f t="shared" si="59"/>
        <v>0</v>
      </c>
      <c r="U166" s="635">
        <f t="shared" si="60"/>
        <v>0</v>
      </c>
      <c r="V166" s="648">
        <f t="shared" si="61"/>
        <v>0</v>
      </c>
      <c r="W166" s="751"/>
      <c r="X166" s="425"/>
    </row>
    <row r="167" spans="1:24" s="440" customFormat="1" ht="18.75">
      <c r="A167" s="659">
        <v>11</v>
      </c>
      <c r="B167" s="703" t="s">
        <v>632</v>
      </c>
      <c r="C167" s="655" t="s">
        <v>467</v>
      </c>
      <c r="D167" s="655" t="s">
        <v>470</v>
      </c>
      <c r="E167" s="655" t="s">
        <v>482</v>
      </c>
      <c r="F167" s="656" t="s">
        <v>471</v>
      </c>
      <c r="G167" s="655" t="s">
        <v>522</v>
      </c>
      <c r="H167" s="655" t="s">
        <v>519</v>
      </c>
      <c r="I167" s="657"/>
      <c r="J167" s="655">
        <v>18</v>
      </c>
      <c r="K167" s="658"/>
      <c r="L167" s="662" t="s">
        <v>578</v>
      </c>
      <c r="M167" s="660" t="s">
        <v>575</v>
      </c>
      <c r="N167" s="731">
        <v>15</v>
      </c>
      <c r="O167" s="663"/>
      <c r="P167" s="664" t="str">
        <f t="shared" si="56"/>
        <v>Included</v>
      </c>
      <c r="Q167" s="631">
        <f t="shared" si="57"/>
        <v>0</v>
      </c>
      <c r="R167" s="639">
        <f t="shared" si="58"/>
        <v>0</v>
      </c>
      <c r="S167" s="426"/>
      <c r="T167" s="635">
        <f t="shared" si="59"/>
        <v>0</v>
      </c>
      <c r="U167" s="635">
        <f t="shared" si="60"/>
        <v>0</v>
      </c>
      <c r="V167" s="648">
        <f t="shared" si="61"/>
        <v>0</v>
      </c>
      <c r="W167" s="751"/>
      <c r="X167" s="425"/>
    </row>
    <row r="168" spans="1:24" s="440" customFormat="1" ht="18.75">
      <c r="A168" s="654">
        <v>12</v>
      </c>
      <c r="B168" s="703" t="s">
        <v>632</v>
      </c>
      <c r="C168" s="655" t="s">
        <v>467</v>
      </c>
      <c r="D168" s="655" t="s">
        <v>470</v>
      </c>
      <c r="E168" s="655" t="s">
        <v>483</v>
      </c>
      <c r="F168" s="656" t="s">
        <v>471</v>
      </c>
      <c r="G168" s="655" t="s">
        <v>523</v>
      </c>
      <c r="H168" s="655" t="s">
        <v>519</v>
      </c>
      <c r="I168" s="657"/>
      <c r="J168" s="655">
        <v>18</v>
      </c>
      <c r="K168" s="658"/>
      <c r="L168" s="662" t="s">
        <v>579</v>
      </c>
      <c r="M168" s="660" t="s">
        <v>580</v>
      </c>
      <c r="N168" s="731">
        <v>1</v>
      </c>
      <c r="O168" s="663"/>
      <c r="P168" s="664" t="str">
        <f t="shared" si="56"/>
        <v>Included</v>
      </c>
      <c r="Q168" s="631">
        <f t="shared" si="57"/>
        <v>0</v>
      </c>
      <c r="R168" s="639">
        <f t="shared" si="58"/>
        <v>0</v>
      </c>
      <c r="S168" s="426"/>
      <c r="T168" s="635">
        <f t="shared" si="59"/>
        <v>0</v>
      </c>
      <c r="U168" s="635">
        <f t="shared" si="60"/>
        <v>0</v>
      </c>
      <c r="V168" s="648">
        <f t="shared" si="61"/>
        <v>0</v>
      </c>
      <c r="W168" s="751"/>
      <c r="X168" s="425"/>
    </row>
    <row r="169" spans="1:24" s="440" customFormat="1" ht="18.75">
      <c r="A169" s="654">
        <v>13</v>
      </c>
      <c r="B169" s="703" t="s">
        <v>632</v>
      </c>
      <c r="C169" s="655" t="s">
        <v>467</v>
      </c>
      <c r="D169" s="655" t="s">
        <v>470</v>
      </c>
      <c r="E169" s="655" t="s">
        <v>484</v>
      </c>
      <c r="F169" s="656" t="s">
        <v>471</v>
      </c>
      <c r="G169" s="655" t="s">
        <v>524</v>
      </c>
      <c r="H169" s="655" t="s">
        <v>525</v>
      </c>
      <c r="I169" s="657"/>
      <c r="J169" s="655">
        <v>18</v>
      </c>
      <c r="K169" s="658"/>
      <c r="L169" s="661" t="s">
        <v>581</v>
      </c>
      <c r="M169" s="660" t="s">
        <v>575</v>
      </c>
      <c r="N169" s="731">
        <v>216</v>
      </c>
      <c r="O169" s="663"/>
      <c r="P169" s="664" t="str">
        <f t="shared" si="56"/>
        <v>Included</v>
      </c>
      <c r="Q169" s="631">
        <f t="shared" si="57"/>
        <v>0</v>
      </c>
      <c r="R169" s="639">
        <f t="shared" si="58"/>
        <v>0</v>
      </c>
      <c r="S169" s="426"/>
      <c r="T169" s="635">
        <f t="shared" si="59"/>
        <v>0</v>
      </c>
      <c r="U169" s="635">
        <f t="shared" si="60"/>
        <v>0</v>
      </c>
      <c r="V169" s="648">
        <f t="shared" si="61"/>
        <v>0</v>
      </c>
      <c r="W169" s="751"/>
      <c r="X169" s="425"/>
    </row>
    <row r="170" spans="1:24" s="440" customFormat="1" ht="18.75">
      <c r="A170" s="659">
        <v>14</v>
      </c>
      <c r="B170" s="703" t="s">
        <v>632</v>
      </c>
      <c r="C170" s="655" t="s">
        <v>467</v>
      </c>
      <c r="D170" s="655" t="s">
        <v>470</v>
      </c>
      <c r="E170" s="655" t="s">
        <v>485</v>
      </c>
      <c r="F170" s="656" t="s">
        <v>471</v>
      </c>
      <c r="G170" s="655" t="s">
        <v>526</v>
      </c>
      <c r="H170" s="655" t="s">
        <v>525</v>
      </c>
      <c r="I170" s="657"/>
      <c r="J170" s="655">
        <v>18</v>
      </c>
      <c r="K170" s="658"/>
      <c r="L170" s="661" t="s">
        <v>582</v>
      </c>
      <c r="M170" s="660" t="s">
        <v>575</v>
      </c>
      <c r="N170" s="731">
        <v>216</v>
      </c>
      <c r="O170" s="663"/>
      <c r="P170" s="664" t="str">
        <f t="shared" si="56"/>
        <v>Included</v>
      </c>
      <c r="Q170" s="631">
        <f t="shared" si="57"/>
        <v>0</v>
      </c>
      <c r="R170" s="639">
        <f t="shared" si="58"/>
        <v>0</v>
      </c>
      <c r="S170" s="426"/>
      <c r="T170" s="635">
        <f t="shared" si="59"/>
        <v>0</v>
      </c>
      <c r="U170" s="635">
        <f t="shared" si="60"/>
        <v>0</v>
      </c>
      <c r="V170" s="648">
        <f t="shared" si="61"/>
        <v>0</v>
      </c>
      <c r="W170" s="751"/>
      <c r="X170" s="425"/>
    </row>
    <row r="171" spans="1:24" s="440" customFormat="1" ht="18.75">
      <c r="A171" s="654">
        <v>15</v>
      </c>
      <c r="B171" s="703" t="s">
        <v>632</v>
      </c>
      <c r="C171" s="655" t="s">
        <v>467</v>
      </c>
      <c r="D171" s="655" t="s">
        <v>470</v>
      </c>
      <c r="E171" s="655" t="s">
        <v>486</v>
      </c>
      <c r="F171" s="656" t="s">
        <v>471</v>
      </c>
      <c r="G171" s="655" t="s">
        <v>527</v>
      </c>
      <c r="H171" s="655" t="s">
        <v>525</v>
      </c>
      <c r="I171" s="657"/>
      <c r="J171" s="655">
        <v>18</v>
      </c>
      <c r="K171" s="658"/>
      <c r="L171" s="661" t="s">
        <v>583</v>
      </c>
      <c r="M171" s="660" t="s">
        <v>575</v>
      </c>
      <c r="N171" s="731">
        <v>216</v>
      </c>
      <c r="O171" s="663"/>
      <c r="P171" s="664" t="str">
        <f t="shared" si="56"/>
        <v>Included</v>
      </c>
      <c r="Q171" s="631">
        <f t="shared" si="57"/>
        <v>0</v>
      </c>
      <c r="R171" s="639">
        <f t="shared" si="58"/>
        <v>0</v>
      </c>
      <c r="S171" s="426"/>
      <c r="T171" s="635">
        <f t="shared" si="59"/>
        <v>0</v>
      </c>
      <c r="U171" s="635">
        <f t="shared" si="60"/>
        <v>0</v>
      </c>
      <c r="V171" s="648">
        <f t="shared" si="61"/>
        <v>0</v>
      </c>
      <c r="W171" s="751"/>
      <c r="X171" s="425"/>
    </row>
    <row r="172" spans="1:24" s="440" customFormat="1" ht="18.75">
      <c r="A172" s="654">
        <v>16</v>
      </c>
      <c r="B172" s="703" t="s">
        <v>632</v>
      </c>
      <c r="C172" s="655" t="s">
        <v>467</v>
      </c>
      <c r="D172" s="655" t="s">
        <v>470</v>
      </c>
      <c r="E172" s="655" t="s">
        <v>487</v>
      </c>
      <c r="F172" s="656" t="s">
        <v>471</v>
      </c>
      <c r="G172" s="655" t="s">
        <v>528</v>
      </c>
      <c r="H172" s="655" t="s">
        <v>525</v>
      </c>
      <c r="I172" s="657"/>
      <c r="J172" s="655">
        <v>18</v>
      </c>
      <c r="K172" s="658"/>
      <c r="L172" s="661" t="s">
        <v>584</v>
      </c>
      <c r="M172" s="660" t="s">
        <v>575</v>
      </c>
      <c r="N172" s="731">
        <v>130</v>
      </c>
      <c r="O172" s="663"/>
      <c r="P172" s="664" t="str">
        <f t="shared" si="56"/>
        <v>Included</v>
      </c>
      <c r="Q172" s="631">
        <f t="shared" si="57"/>
        <v>0</v>
      </c>
      <c r="R172" s="639">
        <f t="shared" si="58"/>
        <v>0</v>
      </c>
      <c r="S172" s="426"/>
      <c r="T172" s="635">
        <f t="shared" si="59"/>
        <v>0</v>
      </c>
      <c r="U172" s="635">
        <f t="shared" si="60"/>
        <v>0</v>
      </c>
      <c r="V172" s="648">
        <f t="shared" si="61"/>
        <v>0</v>
      </c>
      <c r="W172" s="751"/>
      <c r="X172" s="425"/>
    </row>
    <row r="173" spans="1:24" s="440" customFormat="1" ht="18.75">
      <c r="A173" s="659">
        <v>17</v>
      </c>
      <c r="B173" s="703" t="s">
        <v>632</v>
      </c>
      <c r="C173" s="655" t="s">
        <v>467</v>
      </c>
      <c r="D173" s="655" t="s">
        <v>470</v>
      </c>
      <c r="E173" s="655" t="s">
        <v>488</v>
      </c>
      <c r="F173" s="656" t="s">
        <v>471</v>
      </c>
      <c r="G173" s="655" t="s">
        <v>529</v>
      </c>
      <c r="H173" s="655" t="s">
        <v>525</v>
      </c>
      <c r="I173" s="657"/>
      <c r="J173" s="655">
        <v>18</v>
      </c>
      <c r="K173" s="658"/>
      <c r="L173" s="661" t="s">
        <v>585</v>
      </c>
      <c r="M173" s="660" t="s">
        <v>575</v>
      </c>
      <c r="N173" s="731">
        <v>86</v>
      </c>
      <c r="O173" s="663"/>
      <c r="P173" s="664" t="str">
        <f t="shared" si="56"/>
        <v>Included</v>
      </c>
      <c r="Q173" s="631">
        <f t="shared" si="57"/>
        <v>0</v>
      </c>
      <c r="R173" s="639">
        <f t="shared" si="58"/>
        <v>0</v>
      </c>
      <c r="S173" s="426"/>
      <c r="T173" s="635">
        <f t="shared" si="59"/>
        <v>0</v>
      </c>
      <c r="U173" s="635">
        <f t="shared" si="60"/>
        <v>0</v>
      </c>
      <c r="V173" s="648">
        <f t="shared" si="61"/>
        <v>0</v>
      </c>
      <c r="W173" s="751"/>
      <c r="X173" s="425"/>
    </row>
    <row r="174" spans="1:24" s="440" customFormat="1" ht="18.75">
      <c r="A174" s="654">
        <v>18</v>
      </c>
      <c r="B174" s="703" t="s">
        <v>632</v>
      </c>
      <c r="C174" s="655" t="s">
        <v>467</v>
      </c>
      <c r="D174" s="655" t="s">
        <v>470</v>
      </c>
      <c r="E174" s="655" t="s">
        <v>489</v>
      </c>
      <c r="F174" s="656" t="s">
        <v>471</v>
      </c>
      <c r="G174" s="655" t="s">
        <v>530</v>
      </c>
      <c r="H174" s="655" t="s">
        <v>517</v>
      </c>
      <c r="I174" s="657"/>
      <c r="J174" s="655">
        <v>18</v>
      </c>
      <c r="K174" s="658"/>
      <c r="L174" s="661" t="s">
        <v>586</v>
      </c>
      <c r="M174" s="660" t="s">
        <v>575</v>
      </c>
      <c r="N174" s="731">
        <v>324</v>
      </c>
      <c r="O174" s="663"/>
      <c r="P174" s="664" t="str">
        <f t="shared" si="56"/>
        <v>Included</v>
      </c>
      <c r="Q174" s="631">
        <f t="shared" si="57"/>
        <v>0</v>
      </c>
      <c r="R174" s="639">
        <f t="shared" si="58"/>
        <v>0</v>
      </c>
      <c r="S174" s="426"/>
      <c r="T174" s="635">
        <f t="shared" si="59"/>
        <v>0</v>
      </c>
      <c r="U174" s="635">
        <f t="shared" si="60"/>
        <v>0</v>
      </c>
      <c r="V174" s="648">
        <f t="shared" si="61"/>
        <v>0</v>
      </c>
      <c r="W174" s="751"/>
      <c r="X174" s="425"/>
    </row>
    <row r="175" spans="1:24" s="440" customFormat="1" ht="18.75">
      <c r="A175" s="654">
        <v>19</v>
      </c>
      <c r="B175" s="703" t="s">
        <v>632</v>
      </c>
      <c r="C175" s="655" t="s">
        <v>467</v>
      </c>
      <c r="D175" s="655" t="s">
        <v>470</v>
      </c>
      <c r="E175" s="655" t="s">
        <v>490</v>
      </c>
      <c r="F175" s="656" t="s">
        <v>471</v>
      </c>
      <c r="G175" s="655" t="s">
        <v>531</v>
      </c>
      <c r="H175" s="655" t="s">
        <v>517</v>
      </c>
      <c r="I175" s="657"/>
      <c r="J175" s="655">
        <v>18</v>
      </c>
      <c r="K175" s="658"/>
      <c r="L175" s="661" t="s">
        <v>587</v>
      </c>
      <c r="M175" s="660" t="s">
        <v>575</v>
      </c>
      <c r="N175" s="731">
        <v>324</v>
      </c>
      <c r="O175" s="663"/>
      <c r="P175" s="664" t="str">
        <f t="shared" si="56"/>
        <v>Included</v>
      </c>
      <c r="Q175" s="631">
        <f t="shared" si="57"/>
        <v>0</v>
      </c>
      <c r="R175" s="639">
        <f t="shared" si="58"/>
        <v>0</v>
      </c>
      <c r="S175" s="426"/>
      <c r="T175" s="635">
        <f t="shared" si="59"/>
        <v>0</v>
      </c>
      <c r="U175" s="635">
        <f t="shared" si="60"/>
        <v>0</v>
      </c>
      <c r="V175" s="648">
        <f t="shared" si="61"/>
        <v>0</v>
      </c>
      <c r="W175" s="751"/>
      <c r="X175" s="425"/>
    </row>
    <row r="176" spans="1:24" s="440" customFormat="1" ht="18.75">
      <c r="A176" s="659">
        <v>20</v>
      </c>
      <c r="B176" s="703" t="s">
        <v>632</v>
      </c>
      <c r="C176" s="655" t="s">
        <v>467</v>
      </c>
      <c r="D176" s="655" t="s">
        <v>470</v>
      </c>
      <c r="E176" s="655" t="s">
        <v>491</v>
      </c>
      <c r="F176" s="656" t="s">
        <v>471</v>
      </c>
      <c r="G176" s="655" t="s">
        <v>532</v>
      </c>
      <c r="H176" s="655" t="s">
        <v>517</v>
      </c>
      <c r="I176" s="657"/>
      <c r="J176" s="655">
        <v>18</v>
      </c>
      <c r="K176" s="658"/>
      <c r="L176" s="661" t="s">
        <v>588</v>
      </c>
      <c r="M176" s="660" t="s">
        <v>575</v>
      </c>
      <c r="N176" s="731">
        <v>324</v>
      </c>
      <c r="O176" s="663"/>
      <c r="P176" s="664" t="str">
        <f t="shared" si="56"/>
        <v>Included</v>
      </c>
      <c r="Q176" s="631">
        <f t="shared" si="57"/>
        <v>0</v>
      </c>
      <c r="R176" s="639">
        <f t="shared" si="58"/>
        <v>0</v>
      </c>
      <c r="S176" s="426"/>
      <c r="T176" s="635">
        <f t="shared" si="59"/>
        <v>0</v>
      </c>
      <c r="U176" s="635">
        <f t="shared" si="60"/>
        <v>0</v>
      </c>
      <c r="V176" s="648">
        <f t="shared" si="61"/>
        <v>0</v>
      </c>
      <c r="W176" s="751"/>
      <c r="X176" s="425"/>
    </row>
    <row r="177" spans="1:24" s="440" customFormat="1" ht="18.75">
      <c r="A177" s="654">
        <v>21</v>
      </c>
      <c r="B177" s="703" t="s">
        <v>632</v>
      </c>
      <c r="C177" s="655" t="s">
        <v>467</v>
      </c>
      <c r="D177" s="655" t="s">
        <v>470</v>
      </c>
      <c r="E177" s="655" t="s">
        <v>492</v>
      </c>
      <c r="F177" s="656" t="s">
        <v>471</v>
      </c>
      <c r="G177" s="655" t="s">
        <v>533</v>
      </c>
      <c r="H177" s="655" t="s">
        <v>517</v>
      </c>
      <c r="I177" s="657"/>
      <c r="J177" s="655">
        <v>18</v>
      </c>
      <c r="K177" s="658"/>
      <c r="L177" s="661" t="s">
        <v>589</v>
      </c>
      <c r="M177" s="660" t="s">
        <v>575</v>
      </c>
      <c r="N177" s="731">
        <v>324</v>
      </c>
      <c r="O177" s="663"/>
      <c r="P177" s="664" t="str">
        <f t="shared" si="56"/>
        <v>Included</v>
      </c>
      <c r="Q177" s="631">
        <f t="shared" si="57"/>
        <v>0</v>
      </c>
      <c r="R177" s="639">
        <f t="shared" si="58"/>
        <v>0</v>
      </c>
      <c r="S177" s="426"/>
      <c r="T177" s="635">
        <f t="shared" si="59"/>
        <v>0</v>
      </c>
      <c r="U177" s="635">
        <f t="shared" si="60"/>
        <v>0</v>
      </c>
      <c r="V177" s="648">
        <f t="shared" si="61"/>
        <v>0</v>
      </c>
      <c r="W177" s="751"/>
      <c r="X177" s="425"/>
    </row>
    <row r="178" spans="1:24" s="440" customFormat="1" ht="18.75">
      <c r="A178" s="654">
        <v>22</v>
      </c>
      <c r="B178" s="703" t="s">
        <v>632</v>
      </c>
      <c r="C178" s="655" t="s">
        <v>467</v>
      </c>
      <c r="D178" s="655" t="s">
        <v>470</v>
      </c>
      <c r="E178" s="655" t="s">
        <v>493</v>
      </c>
      <c r="F178" s="656" t="s">
        <v>471</v>
      </c>
      <c r="G178" s="655" t="s">
        <v>534</v>
      </c>
      <c r="H178" s="655" t="s">
        <v>507</v>
      </c>
      <c r="I178" s="657"/>
      <c r="J178" s="655">
        <v>18</v>
      </c>
      <c r="K178" s="658"/>
      <c r="L178" s="661" t="s">
        <v>590</v>
      </c>
      <c r="M178" s="660" t="s">
        <v>569</v>
      </c>
      <c r="N178" s="731">
        <v>440</v>
      </c>
      <c r="O178" s="663"/>
      <c r="P178" s="664" t="str">
        <f t="shared" si="56"/>
        <v>Included</v>
      </c>
      <c r="Q178" s="631">
        <f>O178*N178</f>
        <v>0</v>
      </c>
      <c r="R178" s="639">
        <f>IF(K178="", J178*Q178/100,K178*Q178/100)</f>
        <v>0</v>
      </c>
      <c r="S178" s="426"/>
      <c r="T178" s="635">
        <f>O178*(1-$T$15)</f>
        <v>0</v>
      </c>
      <c r="U178" s="635">
        <f>T178*N178</f>
        <v>0</v>
      </c>
      <c r="V178" s="648">
        <f>IF(K178="", J178*U178/100,K178*U178/100)</f>
        <v>0</v>
      </c>
      <c r="X178" s="425"/>
    </row>
    <row r="179" spans="1:24" s="440" customFormat="1" ht="18.75">
      <c r="A179" s="659">
        <v>23</v>
      </c>
      <c r="B179" s="703" t="s">
        <v>632</v>
      </c>
      <c r="C179" s="655" t="s">
        <v>467</v>
      </c>
      <c r="D179" s="655" t="s">
        <v>470</v>
      </c>
      <c r="E179" s="655" t="s">
        <v>494</v>
      </c>
      <c r="F179" s="656" t="s">
        <v>471</v>
      </c>
      <c r="G179" s="655" t="s">
        <v>535</v>
      </c>
      <c r="H179" s="655" t="s">
        <v>536</v>
      </c>
      <c r="I179" s="657"/>
      <c r="J179" s="655">
        <v>18</v>
      </c>
      <c r="K179" s="658"/>
      <c r="L179" s="662" t="s">
        <v>591</v>
      </c>
      <c r="M179" s="660" t="s">
        <v>563</v>
      </c>
      <c r="N179" s="731">
        <v>250</v>
      </c>
      <c r="O179" s="663"/>
      <c r="P179" s="664" t="str">
        <f t="shared" si="56"/>
        <v>Included</v>
      </c>
      <c r="Q179" s="631">
        <f t="shared" ref="Q179:Q196" si="62">O179*N179</f>
        <v>0</v>
      </c>
      <c r="R179" s="639">
        <f t="shared" ref="R179:R196" si="63">IF(K179="", J179*Q179/100,K179*Q179/100)</f>
        <v>0</v>
      </c>
      <c r="S179" s="426"/>
      <c r="T179" s="635">
        <f t="shared" ref="T179:T196" si="64">O179*(1-$T$15)</f>
        <v>0</v>
      </c>
      <c r="U179" s="635">
        <f t="shared" ref="U179:U196" si="65">T179*N179</f>
        <v>0</v>
      </c>
      <c r="V179" s="648">
        <f t="shared" ref="V179:V196" si="66">IF(K179="", J179*U179/100,K179*U179/100)</f>
        <v>0</v>
      </c>
      <c r="W179" s="751"/>
      <c r="X179" s="425"/>
    </row>
    <row r="180" spans="1:24" s="440" customFormat="1" ht="18.75">
      <c r="A180" s="654">
        <v>24</v>
      </c>
      <c r="B180" s="703" t="s">
        <v>632</v>
      </c>
      <c r="C180" s="655" t="s">
        <v>467</v>
      </c>
      <c r="D180" s="655" t="s">
        <v>470</v>
      </c>
      <c r="E180" s="655" t="s">
        <v>495</v>
      </c>
      <c r="F180" s="656" t="s">
        <v>471</v>
      </c>
      <c r="G180" s="655" t="s">
        <v>619</v>
      </c>
      <c r="H180" s="655" t="s">
        <v>620</v>
      </c>
      <c r="I180" s="657"/>
      <c r="J180" s="655">
        <v>18</v>
      </c>
      <c r="K180" s="658"/>
      <c r="L180" s="662" t="s">
        <v>627</v>
      </c>
      <c r="M180" s="660" t="s">
        <v>563</v>
      </c>
      <c r="N180" s="731">
        <v>6000</v>
      </c>
      <c r="O180" s="663"/>
      <c r="P180" s="664" t="str">
        <f t="shared" si="56"/>
        <v>Included</v>
      </c>
      <c r="Q180" s="631">
        <f t="shared" si="62"/>
        <v>0</v>
      </c>
      <c r="R180" s="639">
        <f t="shared" si="63"/>
        <v>0</v>
      </c>
      <c r="S180" s="426"/>
      <c r="T180" s="635">
        <f t="shared" si="64"/>
        <v>0</v>
      </c>
      <c r="U180" s="635">
        <f t="shared" si="65"/>
        <v>0</v>
      </c>
      <c r="V180" s="648">
        <f t="shared" si="66"/>
        <v>0</v>
      </c>
      <c r="W180" s="751"/>
      <c r="X180" s="425"/>
    </row>
    <row r="181" spans="1:24" s="440" customFormat="1" ht="18.75">
      <c r="A181" s="654">
        <v>25</v>
      </c>
      <c r="B181" s="703" t="s">
        <v>632</v>
      </c>
      <c r="C181" s="655" t="s">
        <v>467</v>
      </c>
      <c r="D181" s="655" t="s">
        <v>470</v>
      </c>
      <c r="E181" s="655" t="s">
        <v>496</v>
      </c>
      <c r="F181" s="656" t="s">
        <v>471</v>
      </c>
      <c r="G181" s="655" t="s">
        <v>537</v>
      </c>
      <c r="H181" s="655" t="s">
        <v>538</v>
      </c>
      <c r="I181" s="657"/>
      <c r="J181" s="655">
        <v>18</v>
      </c>
      <c r="K181" s="658"/>
      <c r="L181" s="662" t="s">
        <v>592</v>
      </c>
      <c r="M181" s="660" t="s">
        <v>575</v>
      </c>
      <c r="N181" s="731">
        <v>100</v>
      </c>
      <c r="O181" s="663"/>
      <c r="P181" s="664" t="str">
        <f t="shared" si="56"/>
        <v>Included</v>
      </c>
      <c r="Q181" s="631">
        <f t="shared" si="62"/>
        <v>0</v>
      </c>
      <c r="R181" s="639">
        <f t="shared" si="63"/>
        <v>0</v>
      </c>
      <c r="S181" s="426"/>
      <c r="T181" s="635">
        <f t="shared" si="64"/>
        <v>0</v>
      </c>
      <c r="U181" s="635">
        <f t="shared" si="65"/>
        <v>0</v>
      </c>
      <c r="V181" s="648">
        <f t="shared" si="66"/>
        <v>0</v>
      </c>
      <c r="W181" s="751"/>
      <c r="X181" s="425"/>
    </row>
    <row r="182" spans="1:24" s="440" customFormat="1" ht="18.75">
      <c r="A182" s="659">
        <v>26</v>
      </c>
      <c r="B182" s="703" t="s">
        <v>632</v>
      </c>
      <c r="C182" s="655" t="s">
        <v>467</v>
      </c>
      <c r="D182" s="655" t="s">
        <v>470</v>
      </c>
      <c r="E182" s="655" t="s">
        <v>497</v>
      </c>
      <c r="F182" s="656" t="s">
        <v>471</v>
      </c>
      <c r="G182" s="655" t="s">
        <v>539</v>
      </c>
      <c r="H182" s="655" t="s">
        <v>536</v>
      </c>
      <c r="I182" s="657"/>
      <c r="J182" s="655">
        <v>18</v>
      </c>
      <c r="K182" s="658"/>
      <c r="L182" s="662" t="s">
        <v>593</v>
      </c>
      <c r="M182" s="660" t="s">
        <v>569</v>
      </c>
      <c r="N182" s="731">
        <v>100</v>
      </c>
      <c r="O182" s="663"/>
      <c r="P182" s="664" t="str">
        <f t="shared" si="56"/>
        <v>Included</v>
      </c>
      <c r="Q182" s="631">
        <f t="shared" si="62"/>
        <v>0</v>
      </c>
      <c r="R182" s="639">
        <f t="shared" si="63"/>
        <v>0</v>
      </c>
      <c r="S182" s="426"/>
      <c r="T182" s="635">
        <f t="shared" si="64"/>
        <v>0</v>
      </c>
      <c r="U182" s="635">
        <f t="shared" si="65"/>
        <v>0</v>
      </c>
      <c r="V182" s="648">
        <f t="shared" si="66"/>
        <v>0</v>
      </c>
      <c r="W182" s="751"/>
      <c r="X182" s="425"/>
    </row>
    <row r="183" spans="1:24" s="440" customFormat="1" ht="18.75">
      <c r="A183" s="654">
        <v>27</v>
      </c>
      <c r="B183" s="703" t="s">
        <v>632</v>
      </c>
      <c r="C183" s="655" t="s">
        <v>467</v>
      </c>
      <c r="D183" s="655" t="s">
        <v>470</v>
      </c>
      <c r="E183" s="655" t="s">
        <v>498</v>
      </c>
      <c r="F183" s="656" t="s">
        <v>471</v>
      </c>
      <c r="G183" s="655" t="s">
        <v>540</v>
      </c>
      <c r="H183" s="655" t="s">
        <v>541</v>
      </c>
      <c r="I183" s="657"/>
      <c r="J183" s="655">
        <v>18</v>
      </c>
      <c r="K183" s="658"/>
      <c r="L183" s="662" t="s">
        <v>594</v>
      </c>
      <c r="M183" s="660" t="s">
        <v>575</v>
      </c>
      <c r="N183" s="731">
        <v>300</v>
      </c>
      <c r="O183" s="663"/>
      <c r="P183" s="664" t="str">
        <f t="shared" si="56"/>
        <v>Included</v>
      </c>
      <c r="Q183" s="631">
        <f t="shared" si="62"/>
        <v>0</v>
      </c>
      <c r="R183" s="639">
        <f t="shared" si="63"/>
        <v>0</v>
      </c>
      <c r="S183" s="426"/>
      <c r="T183" s="635">
        <f t="shared" si="64"/>
        <v>0</v>
      </c>
      <c r="U183" s="635">
        <f t="shared" si="65"/>
        <v>0</v>
      </c>
      <c r="V183" s="648">
        <f t="shared" si="66"/>
        <v>0</v>
      </c>
      <c r="W183" s="751"/>
      <c r="X183" s="425"/>
    </row>
    <row r="184" spans="1:24" s="440" customFormat="1" ht="31.5">
      <c r="A184" s="654">
        <v>28</v>
      </c>
      <c r="B184" s="703" t="s">
        <v>633</v>
      </c>
      <c r="C184" s="655" t="s">
        <v>467</v>
      </c>
      <c r="D184" s="655" t="s">
        <v>500</v>
      </c>
      <c r="E184" s="655" t="s">
        <v>474</v>
      </c>
      <c r="F184" s="656" t="s">
        <v>635</v>
      </c>
      <c r="G184" s="655" t="s">
        <v>544</v>
      </c>
      <c r="H184" s="655" t="s">
        <v>543</v>
      </c>
      <c r="I184" s="657"/>
      <c r="J184" s="655">
        <v>18</v>
      </c>
      <c r="K184" s="658"/>
      <c r="L184" s="662" t="s">
        <v>596</v>
      </c>
      <c r="M184" s="660" t="s">
        <v>454</v>
      </c>
      <c r="N184" s="731">
        <v>3</v>
      </c>
      <c r="O184" s="663"/>
      <c r="P184" s="664" t="str">
        <f t="shared" si="56"/>
        <v>Included</v>
      </c>
      <c r="Q184" s="631">
        <f t="shared" si="62"/>
        <v>0</v>
      </c>
      <c r="R184" s="639">
        <f t="shared" si="63"/>
        <v>0</v>
      </c>
      <c r="S184" s="426"/>
      <c r="T184" s="635">
        <f t="shared" si="64"/>
        <v>0</v>
      </c>
      <c r="U184" s="635">
        <f t="shared" si="65"/>
        <v>0</v>
      </c>
      <c r="V184" s="648">
        <f t="shared" si="66"/>
        <v>0</v>
      </c>
      <c r="W184" s="751"/>
      <c r="X184" s="425"/>
    </row>
    <row r="185" spans="1:24" s="440" customFormat="1" ht="31.5">
      <c r="A185" s="659">
        <v>29</v>
      </c>
      <c r="B185" s="703" t="s">
        <v>633</v>
      </c>
      <c r="C185" s="655" t="s">
        <v>467</v>
      </c>
      <c r="D185" s="655" t="s">
        <v>500</v>
      </c>
      <c r="E185" s="655" t="s">
        <v>475</v>
      </c>
      <c r="F185" s="656" t="s">
        <v>635</v>
      </c>
      <c r="G185" s="655" t="s">
        <v>548</v>
      </c>
      <c r="H185" s="655" t="s">
        <v>543</v>
      </c>
      <c r="I185" s="657"/>
      <c r="J185" s="655">
        <v>18</v>
      </c>
      <c r="K185" s="658"/>
      <c r="L185" s="662" t="s">
        <v>600</v>
      </c>
      <c r="M185" s="660" t="s">
        <v>580</v>
      </c>
      <c r="N185" s="731">
        <v>3</v>
      </c>
      <c r="O185" s="663"/>
      <c r="P185" s="664" t="str">
        <f t="shared" si="56"/>
        <v>Included</v>
      </c>
      <c r="Q185" s="631">
        <f t="shared" si="62"/>
        <v>0</v>
      </c>
      <c r="R185" s="639">
        <f t="shared" si="63"/>
        <v>0</v>
      </c>
      <c r="S185" s="426"/>
      <c r="T185" s="635">
        <f t="shared" si="64"/>
        <v>0</v>
      </c>
      <c r="U185" s="635">
        <f t="shared" si="65"/>
        <v>0</v>
      </c>
      <c r="V185" s="648">
        <f t="shared" si="66"/>
        <v>0</v>
      </c>
      <c r="W185" s="751"/>
      <c r="X185" s="425"/>
    </row>
    <row r="186" spans="1:24" s="440" customFormat="1" ht="31.5">
      <c r="A186" s="654">
        <v>30</v>
      </c>
      <c r="B186" s="703" t="s">
        <v>633</v>
      </c>
      <c r="C186" s="655" t="s">
        <v>467</v>
      </c>
      <c r="D186" s="655" t="s">
        <v>500</v>
      </c>
      <c r="E186" s="655" t="s">
        <v>476</v>
      </c>
      <c r="F186" s="656" t="s">
        <v>635</v>
      </c>
      <c r="G186" s="655" t="s">
        <v>550</v>
      </c>
      <c r="H186" s="655" t="s">
        <v>543</v>
      </c>
      <c r="I186" s="657"/>
      <c r="J186" s="655">
        <v>18</v>
      </c>
      <c r="K186" s="658"/>
      <c r="L186" s="662" t="s">
        <v>602</v>
      </c>
      <c r="M186" s="660" t="s">
        <v>603</v>
      </c>
      <c r="N186" s="731">
        <v>2</v>
      </c>
      <c r="O186" s="663"/>
      <c r="P186" s="664" t="str">
        <f t="shared" si="56"/>
        <v>Included</v>
      </c>
      <c r="Q186" s="631">
        <f t="shared" si="62"/>
        <v>0</v>
      </c>
      <c r="R186" s="639">
        <f t="shared" si="63"/>
        <v>0</v>
      </c>
      <c r="S186" s="426"/>
      <c r="T186" s="635">
        <f t="shared" si="64"/>
        <v>0</v>
      </c>
      <c r="U186" s="635">
        <f t="shared" si="65"/>
        <v>0</v>
      </c>
      <c r="V186" s="648">
        <f t="shared" si="66"/>
        <v>0</v>
      </c>
      <c r="W186" s="751"/>
      <c r="X186" s="425"/>
    </row>
    <row r="187" spans="1:24" s="440" customFormat="1" ht="31.5">
      <c r="A187" s="654">
        <v>31</v>
      </c>
      <c r="B187" s="703" t="s">
        <v>634</v>
      </c>
      <c r="C187" s="655" t="s">
        <v>467</v>
      </c>
      <c r="D187" s="655" t="s">
        <v>623</v>
      </c>
      <c r="E187" s="655" t="s">
        <v>481</v>
      </c>
      <c r="F187" s="656" t="s">
        <v>636</v>
      </c>
      <c r="G187" s="655" t="s">
        <v>551</v>
      </c>
      <c r="H187" s="655" t="s">
        <v>552</v>
      </c>
      <c r="I187" s="657"/>
      <c r="J187" s="655">
        <v>18</v>
      </c>
      <c r="K187" s="658"/>
      <c r="L187" s="662" t="s">
        <v>604</v>
      </c>
      <c r="M187" s="660" t="s">
        <v>605</v>
      </c>
      <c r="N187" s="731">
        <v>1.2</v>
      </c>
      <c r="O187" s="663"/>
      <c r="P187" s="664" t="str">
        <f t="shared" si="56"/>
        <v>Included</v>
      </c>
      <c r="Q187" s="631">
        <f t="shared" si="62"/>
        <v>0</v>
      </c>
      <c r="R187" s="639">
        <f t="shared" si="63"/>
        <v>0</v>
      </c>
      <c r="S187" s="426"/>
      <c r="T187" s="635">
        <f t="shared" si="64"/>
        <v>0</v>
      </c>
      <c r="U187" s="635">
        <f t="shared" si="65"/>
        <v>0</v>
      </c>
      <c r="V187" s="648">
        <f t="shared" si="66"/>
        <v>0</v>
      </c>
      <c r="W187" s="751"/>
      <c r="X187" s="425"/>
    </row>
    <row r="188" spans="1:24" s="440" customFormat="1" ht="31.5">
      <c r="A188" s="659">
        <v>32</v>
      </c>
      <c r="B188" s="703" t="s">
        <v>634</v>
      </c>
      <c r="C188" s="655" t="s">
        <v>467</v>
      </c>
      <c r="D188" s="655" t="s">
        <v>623</v>
      </c>
      <c r="E188" s="655" t="s">
        <v>482</v>
      </c>
      <c r="F188" s="656" t="s">
        <v>636</v>
      </c>
      <c r="G188" s="655" t="s">
        <v>553</v>
      </c>
      <c r="H188" s="655" t="s">
        <v>552</v>
      </c>
      <c r="I188" s="657"/>
      <c r="J188" s="655">
        <v>18</v>
      </c>
      <c r="K188" s="658"/>
      <c r="L188" s="662" t="s">
        <v>606</v>
      </c>
      <c r="M188" s="660" t="s">
        <v>605</v>
      </c>
      <c r="N188" s="731">
        <v>0.5</v>
      </c>
      <c r="O188" s="663"/>
      <c r="P188" s="664" t="str">
        <f t="shared" si="56"/>
        <v>Included</v>
      </c>
      <c r="Q188" s="631">
        <f t="shared" si="62"/>
        <v>0</v>
      </c>
      <c r="R188" s="639">
        <f t="shared" si="63"/>
        <v>0</v>
      </c>
      <c r="S188" s="426"/>
      <c r="T188" s="635">
        <f t="shared" si="64"/>
        <v>0</v>
      </c>
      <c r="U188" s="635">
        <f t="shared" si="65"/>
        <v>0</v>
      </c>
      <c r="V188" s="648">
        <f t="shared" si="66"/>
        <v>0</v>
      </c>
      <c r="W188" s="751"/>
      <c r="X188" s="425"/>
    </row>
    <row r="189" spans="1:24" s="440" customFormat="1" ht="31.5">
      <c r="A189" s="654">
        <v>33</v>
      </c>
      <c r="B189" s="703" t="s">
        <v>634</v>
      </c>
      <c r="C189" s="655" t="s">
        <v>467</v>
      </c>
      <c r="D189" s="655" t="s">
        <v>623</v>
      </c>
      <c r="E189" s="655" t="s">
        <v>483</v>
      </c>
      <c r="F189" s="656" t="s">
        <v>636</v>
      </c>
      <c r="G189" s="655" t="s">
        <v>554</v>
      </c>
      <c r="H189" s="655" t="s">
        <v>552</v>
      </c>
      <c r="I189" s="657"/>
      <c r="J189" s="655">
        <v>18</v>
      </c>
      <c r="K189" s="658"/>
      <c r="L189" s="662" t="s">
        <v>607</v>
      </c>
      <c r="M189" s="660" t="s">
        <v>605</v>
      </c>
      <c r="N189" s="731">
        <v>1</v>
      </c>
      <c r="O189" s="663"/>
      <c r="P189" s="664" t="str">
        <f t="shared" si="56"/>
        <v>Included</v>
      </c>
      <c r="Q189" s="631">
        <f t="shared" si="62"/>
        <v>0</v>
      </c>
      <c r="R189" s="639">
        <f t="shared" si="63"/>
        <v>0</v>
      </c>
      <c r="S189" s="426"/>
      <c r="T189" s="635">
        <f t="shared" si="64"/>
        <v>0</v>
      </c>
      <c r="U189" s="635">
        <f t="shared" si="65"/>
        <v>0</v>
      </c>
      <c r="V189" s="648">
        <f t="shared" si="66"/>
        <v>0</v>
      </c>
      <c r="W189" s="751"/>
      <c r="X189" s="425"/>
    </row>
    <row r="190" spans="1:24" s="440" customFormat="1" ht="31.5">
      <c r="A190" s="654">
        <v>34</v>
      </c>
      <c r="B190" s="703" t="s">
        <v>634</v>
      </c>
      <c r="C190" s="655" t="s">
        <v>467</v>
      </c>
      <c r="D190" s="655" t="s">
        <v>623</v>
      </c>
      <c r="E190" s="655" t="s">
        <v>484</v>
      </c>
      <c r="F190" s="656" t="s">
        <v>636</v>
      </c>
      <c r="G190" s="655" t="s">
        <v>555</v>
      </c>
      <c r="H190" s="655" t="s">
        <v>552</v>
      </c>
      <c r="I190" s="657"/>
      <c r="J190" s="655">
        <v>18</v>
      </c>
      <c r="K190" s="658"/>
      <c r="L190" s="661" t="s">
        <v>608</v>
      </c>
      <c r="M190" s="660" t="s">
        <v>605</v>
      </c>
      <c r="N190" s="731">
        <v>0.3</v>
      </c>
      <c r="O190" s="663"/>
      <c r="P190" s="664" t="str">
        <f t="shared" si="56"/>
        <v>Included</v>
      </c>
      <c r="Q190" s="631">
        <f t="shared" si="62"/>
        <v>0</v>
      </c>
      <c r="R190" s="639">
        <f t="shared" si="63"/>
        <v>0</v>
      </c>
      <c r="S190" s="426"/>
      <c r="T190" s="635">
        <f t="shared" si="64"/>
        <v>0</v>
      </c>
      <c r="U190" s="635">
        <f t="shared" si="65"/>
        <v>0</v>
      </c>
      <c r="V190" s="648">
        <f t="shared" si="66"/>
        <v>0</v>
      </c>
      <c r="W190" s="751"/>
      <c r="X190" s="425"/>
    </row>
    <row r="191" spans="1:24" s="440" customFormat="1" ht="31.5">
      <c r="A191" s="659">
        <v>35</v>
      </c>
      <c r="B191" s="703" t="s">
        <v>634</v>
      </c>
      <c r="C191" s="655" t="s">
        <v>467</v>
      </c>
      <c r="D191" s="655" t="s">
        <v>623</v>
      </c>
      <c r="E191" s="655" t="s">
        <v>485</v>
      </c>
      <c r="F191" s="656" t="s">
        <v>636</v>
      </c>
      <c r="G191" s="655" t="s">
        <v>556</v>
      </c>
      <c r="H191" s="655" t="s">
        <v>543</v>
      </c>
      <c r="I191" s="657"/>
      <c r="J191" s="655">
        <v>18</v>
      </c>
      <c r="K191" s="658"/>
      <c r="L191" s="661" t="s">
        <v>609</v>
      </c>
      <c r="M191" s="660" t="s">
        <v>454</v>
      </c>
      <c r="N191" s="731">
        <v>1</v>
      </c>
      <c r="O191" s="663"/>
      <c r="P191" s="664" t="str">
        <f t="shared" si="56"/>
        <v>Included</v>
      </c>
      <c r="Q191" s="631">
        <f t="shared" si="62"/>
        <v>0</v>
      </c>
      <c r="R191" s="639">
        <f t="shared" si="63"/>
        <v>0</v>
      </c>
      <c r="S191" s="426"/>
      <c r="T191" s="635">
        <f t="shared" si="64"/>
        <v>0</v>
      </c>
      <c r="U191" s="635">
        <f t="shared" si="65"/>
        <v>0</v>
      </c>
      <c r="V191" s="648">
        <f t="shared" si="66"/>
        <v>0</v>
      </c>
      <c r="W191" s="751"/>
      <c r="X191" s="425"/>
    </row>
    <row r="192" spans="1:24" s="440" customFormat="1" ht="31.5">
      <c r="A192" s="654">
        <v>36</v>
      </c>
      <c r="B192" s="703" t="s">
        <v>634</v>
      </c>
      <c r="C192" s="655" t="s">
        <v>467</v>
      </c>
      <c r="D192" s="655" t="s">
        <v>623</v>
      </c>
      <c r="E192" s="655" t="s">
        <v>486</v>
      </c>
      <c r="F192" s="656" t="s">
        <v>636</v>
      </c>
      <c r="G192" s="655" t="s">
        <v>557</v>
      </c>
      <c r="H192" s="655" t="s">
        <v>543</v>
      </c>
      <c r="I192" s="657"/>
      <c r="J192" s="655">
        <v>18</v>
      </c>
      <c r="K192" s="658"/>
      <c r="L192" s="661" t="s">
        <v>610</v>
      </c>
      <c r="M192" s="660" t="s">
        <v>580</v>
      </c>
      <c r="N192" s="731">
        <v>1</v>
      </c>
      <c r="O192" s="663"/>
      <c r="P192" s="664" t="str">
        <f t="shared" si="56"/>
        <v>Included</v>
      </c>
      <c r="Q192" s="631">
        <f t="shared" si="62"/>
        <v>0</v>
      </c>
      <c r="R192" s="639">
        <f t="shared" si="63"/>
        <v>0</v>
      </c>
      <c r="S192" s="426"/>
      <c r="T192" s="635">
        <f t="shared" si="64"/>
        <v>0</v>
      </c>
      <c r="U192" s="635">
        <f t="shared" si="65"/>
        <v>0</v>
      </c>
      <c r="V192" s="648">
        <f t="shared" si="66"/>
        <v>0</v>
      </c>
      <c r="W192" s="751"/>
      <c r="X192" s="425"/>
    </row>
    <row r="193" spans="1:50" s="440" customFormat="1" ht="31.5">
      <c r="A193" s="654">
        <v>37</v>
      </c>
      <c r="B193" s="703" t="s">
        <v>634</v>
      </c>
      <c r="C193" s="655" t="s">
        <v>467</v>
      </c>
      <c r="D193" s="655" t="s">
        <v>623</v>
      </c>
      <c r="E193" s="655" t="s">
        <v>487</v>
      </c>
      <c r="F193" s="656" t="s">
        <v>636</v>
      </c>
      <c r="G193" s="655" t="s">
        <v>558</v>
      </c>
      <c r="H193" s="655" t="s">
        <v>543</v>
      </c>
      <c r="I193" s="657"/>
      <c r="J193" s="655">
        <v>18</v>
      </c>
      <c r="K193" s="658"/>
      <c r="L193" s="661" t="s">
        <v>611</v>
      </c>
      <c r="M193" s="660" t="s">
        <v>580</v>
      </c>
      <c r="N193" s="731">
        <v>2</v>
      </c>
      <c r="O193" s="663"/>
      <c r="P193" s="664" t="str">
        <f t="shared" si="56"/>
        <v>Included</v>
      </c>
      <c r="Q193" s="631">
        <f t="shared" si="62"/>
        <v>0</v>
      </c>
      <c r="R193" s="639">
        <f t="shared" si="63"/>
        <v>0</v>
      </c>
      <c r="S193" s="426"/>
      <c r="T193" s="635">
        <f t="shared" si="64"/>
        <v>0</v>
      </c>
      <c r="U193" s="635">
        <f t="shared" si="65"/>
        <v>0</v>
      </c>
      <c r="V193" s="648">
        <f t="shared" si="66"/>
        <v>0</v>
      </c>
      <c r="W193" s="751"/>
      <c r="X193" s="425"/>
    </row>
    <row r="194" spans="1:50" s="440" customFormat="1" ht="31.5">
      <c r="A194" s="659">
        <v>38</v>
      </c>
      <c r="B194" s="703" t="s">
        <v>634</v>
      </c>
      <c r="C194" s="655" t="s">
        <v>467</v>
      </c>
      <c r="D194" s="655" t="s">
        <v>623</v>
      </c>
      <c r="E194" s="655" t="s">
        <v>488</v>
      </c>
      <c r="F194" s="656" t="s">
        <v>636</v>
      </c>
      <c r="G194" s="655" t="s">
        <v>559</v>
      </c>
      <c r="H194" s="655" t="s">
        <v>543</v>
      </c>
      <c r="I194" s="657"/>
      <c r="J194" s="655">
        <v>18</v>
      </c>
      <c r="K194" s="658"/>
      <c r="L194" s="661" t="s">
        <v>612</v>
      </c>
      <c r="M194" s="660" t="s">
        <v>580</v>
      </c>
      <c r="N194" s="731">
        <v>2</v>
      </c>
      <c r="O194" s="663"/>
      <c r="P194" s="664" t="str">
        <f t="shared" si="56"/>
        <v>Included</v>
      </c>
      <c r="Q194" s="631">
        <f t="shared" si="62"/>
        <v>0</v>
      </c>
      <c r="R194" s="639">
        <f t="shared" si="63"/>
        <v>0</v>
      </c>
      <c r="S194" s="426"/>
      <c r="T194" s="635">
        <f t="shared" si="64"/>
        <v>0</v>
      </c>
      <c r="U194" s="635">
        <f t="shared" si="65"/>
        <v>0</v>
      </c>
      <c r="V194" s="648">
        <f t="shared" si="66"/>
        <v>0</v>
      </c>
      <c r="W194" s="751"/>
      <c r="X194" s="425"/>
    </row>
    <row r="195" spans="1:50" s="440" customFormat="1" ht="31.5">
      <c r="A195" s="654">
        <v>39</v>
      </c>
      <c r="B195" s="703" t="s">
        <v>634</v>
      </c>
      <c r="C195" s="655" t="s">
        <v>467</v>
      </c>
      <c r="D195" s="655" t="s">
        <v>623</v>
      </c>
      <c r="E195" s="655" t="s">
        <v>489</v>
      </c>
      <c r="F195" s="656" t="s">
        <v>636</v>
      </c>
      <c r="G195" s="655" t="s">
        <v>560</v>
      </c>
      <c r="H195" s="655" t="s">
        <v>543</v>
      </c>
      <c r="I195" s="657"/>
      <c r="J195" s="655">
        <v>18</v>
      </c>
      <c r="K195" s="658"/>
      <c r="L195" s="661" t="s">
        <v>613</v>
      </c>
      <c r="M195" s="660" t="s">
        <v>580</v>
      </c>
      <c r="N195" s="731">
        <v>14</v>
      </c>
      <c r="O195" s="663"/>
      <c r="P195" s="664" t="str">
        <f t="shared" si="56"/>
        <v>Included</v>
      </c>
      <c r="Q195" s="631">
        <f t="shared" si="62"/>
        <v>0</v>
      </c>
      <c r="R195" s="639">
        <f t="shared" si="63"/>
        <v>0</v>
      </c>
      <c r="S195" s="426"/>
      <c r="T195" s="635">
        <f t="shared" si="64"/>
        <v>0</v>
      </c>
      <c r="U195" s="635">
        <f t="shared" si="65"/>
        <v>0</v>
      </c>
      <c r="V195" s="648">
        <f t="shared" si="66"/>
        <v>0</v>
      </c>
      <c r="W195" s="751"/>
      <c r="X195" s="425"/>
    </row>
    <row r="196" spans="1:50" s="440" customFormat="1" ht="31.5">
      <c r="A196" s="654">
        <v>40</v>
      </c>
      <c r="B196" s="703" t="s">
        <v>634</v>
      </c>
      <c r="C196" s="655" t="s">
        <v>467</v>
      </c>
      <c r="D196" s="655" t="s">
        <v>623</v>
      </c>
      <c r="E196" s="655" t="s">
        <v>490</v>
      </c>
      <c r="F196" s="656" t="s">
        <v>636</v>
      </c>
      <c r="G196" s="655" t="s">
        <v>561</v>
      </c>
      <c r="H196" s="655" t="s">
        <v>543</v>
      </c>
      <c r="I196" s="657"/>
      <c r="J196" s="655">
        <v>18</v>
      </c>
      <c r="K196" s="658"/>
      <c r="L196" s="661" t="s">
        <v>614</v>
      </c>
      <c r="M196" s="660" t="s">
        <v>580</v>
      </c>
      <c r="N196" s="731">
        <v>14</v>
      </c>
      <c r="O196" s="663"/>
      <c r="P196" s="664" t="str">
        <f t="shared" si="56"/>
        <v>Included</v>
      </c>
      <c r="Q196" s="631">
        <f t="shared" si="62"/>
        <v>0</v>
      </c>
      <c r="R196" s="639">
        <f t="shared" si="63"/>
        <v>0</v>
      </c>
      <c r="S196" s="426"/>
      <c r="T196" s="635">
        <f t="shared" si="64"/>
        <v>0</v>
      </c>
      <c r="U196" s="635">
        <f t="shared" si="65"/>
        <v>0</v>
      </c>
      <c r="V196" s="648">
        <f t="shared" si="66"/>
        <v>0</v>
      </c>
      <c r="W196" s="751"/>
      <c r="X196" s="425"/>
    </row>
    <row r="197" spans="1:50" s="718" customFormat="1" ht="39" customHeight="1">
      <c r="A197" s="745" t="s">
        <v>457</v>
      </c>
      <c r="B197" s="811" t="s">
        <v>465</v>
      </c>
      <c r="C197" s="812"/>
      <c r="D197" s="812"/>
      <c r="E197" s="812"/>
      <c r="F197" s="812"/>
      <c r="G197" s="812"/>
      <c r="H197" s="812"/>
      <c r="I197" s="812"/>
      <c r="J197" s="812"/>
      <c r="K197" s="812"/>
      <c r="L197" s="812"/>
      <c r="M197" s="705"/>
      <c r="N197" s="730"/>
      <c r="O197" s="706"/>
      <c r="P197" s="706"/>
      <c r="Q197" s="707"/>
      <c r="R197" s="708"/>
      <c r="S197" s="709"/>
      <c r="T197" s="710"/>
      <c r="U197" s="710"/>
      <c r="V197" s="711"/>
      <c r="W197" s="750"/>
      <c r="X197" s="712"/>
      <c r="Y197" s="713"/>
      <c r="Z197" s="713"/>
      <c r="AA197" s="714"/>
      <c r="AB197" s="713"/>
      <c r="AC197" s="713"/>
      <c r="AD197" s="712"/>
      <c r="AE197" s="712"/>
      <c r="AF197" s="715"/>
      <c r="AG197" s="715"/>
      <c r="AH197" s="712"/>
      <c r="AI197" s="712"/>
      <c r="AJ197" s="712"/>
      <c r="AK197" s="716"/>
      <c r="AL197" s="716"/>
      <c r="AM197" s="716"/>
      <c r="AN197" s="716"/>
      <c r="AO197" s="716"/>
      <c r="AP197" s="716"/>
      <c r="AQ197" s="716"/>
      <c r="AR197" s="716"/>
      <c r="AS197" s="716"/>
      <c r="AT197" s="717"/>
      <c r="AU197" s="717"/>
      <c r="AV197" s="717"/>
      <c r="AW197" s="717"/>
      <c r="AX197" s="717"/>
    </row>
    <row r="198" spans="1:50" s="440" customFormat="1" ht="18.75">
      <c r="A198" s="654">
        <v>1</v>
      </c>
      <c r="B198" s="703" t="s">
        <v>637</v>
      </c>
      <c r="C198" s="655" t="s">
        <v>467</v>
      </c>
      <c r="D198" s="655" t="s">
        <v>470</v>
      </c>
      <c r="E198" s="655" t="s">
        <v>467</v>
      </c>
      <c r="F198" s="656" t="s">
        <v>471</v>
      </c>
      <c r="G198" s="655" t="s">
        <v>504</v>
      </c>
      <c r="H198" s="655" t="s">
        <v>505</v>
      </c>
      <c r="I198" s="657"/>
      <c r="J198" s="655">
        <v>18</v>
      </c>
      <c r="K198" s="658"/>
      <c r="L198" s="661" t="s">
        <v>562</v>
      </c>
      <c r="M198" s="660" t="s">
        <v>563</v>
      </c>
      <c r="N198" s="731">
        <v>1536</v>
      </c>
      <c r="O198" s="663"/>
      <c r="P198" s="664" t="str">
        <f t="shared" ref="P198:P237" si="67">IF(O198=0, "Included",IF(ISERROR(N198*O198), O198, N198*O198))</f>
        <v>Included</v>
      </c>
      <c r="Q198" s="631">
        <f>O198*N198</f>
        <v>0</v>
      </c>
      <c r="R198" s="639">
        <f>IF(K198="", J198*Q198/100,K198*Q198/100)</f>
        <v>0</v>
      </c>
      <c r="S198" s="426"/>
      <c r="T198" s="635">
        <f>O198*(1-$T$15)</f>
        <v>0</v>
      </c>
      <c r="U198" s="635">
        <f>T198*N198</f>
        <v>0</v>
      </c>
      <c r="V198" s="648">
        <f>IF(K198="", J198*U198/100,K198*U198/100)</f>
        <v>0</v>
      </c>
      <c r="X198" s="425"/>
    </row>
    <row r="199" spans="1:50" s="440" customFormat="1" ht="18.75">
      <c r="A199" s="659">
        <v>2</v>
      </c>
      <c r="B199" s="703" t="s">
        <v>637</v>
      </c>
      <c r="C199" s="655" t="s">
        <v>467</v>
      </c>
      <c r="D199" s="655" t="s">
        <v>470</v>
      </c>
      <c r="E199" s="655" t="s">
        <v>472</v>
      </c>
      <c r="F199" s="656" t="s">
        <v>471</v>
      </c>
      <c r="G199" s="655" t="s">
        <v>506</v>
      </c>
      <c r="H199" s="655" t="s">
        <v>507</v>
      </c>
      <c r="I199" s="657"/>
      <c r="J199" s="655">
        <v>18</v>
      </c>
      <c r="K199" s="658"/>
      <c r="L199" s="662" t="s">
        <v>564</v>
      </c>
      <c r="M199" s="660" t="s">
        <v>563</v>
      </c>
      <c r="N199" s="731">
        <v>147</v>
      </c>
      <c r="O199" s="663"/>
      <c r="P199" s="664" t="str">
        <f t="shared" si="67"/>
        <v>Included</v>
      </c>
      <c r="Q199" s="631">
        <f t="shared" ref="Q199:Q218" si="68">O199*N199</f>
        <v>0</v>
      </c>
      <c r="R199" s="639">
        <f t="shared" ref="R199:R218" si="69">IF(K199="", J199*Q199/100,K199*Q199/100)</f>
        <v>0</v>
      </c>
      <c r="S199" s="426"/>
      <c r="T199" s="635">
        <f t="shared" ref="T199:T218" si="70">O199*(1-$T$15)</f>
        <v>0</v>
      </c>
      <c r="U199" s="635">
        <f t="shared" ref="U199:U218" si="71">T199*N199</f>
        <v>0</v>
      </c>
      <c r="V199" s="648">
        <f t="shared" ref="V199:V218" si="72">IF(K199="", J199*U199/100,K199*U199/100)</f>
        <v>0</v>
      </c>
      <c r="W199" s="751"/>
      <c r="X199" s="425"/>
    </row>
    <row r="200" spans="1:50" s="440" customFormat="1" ht="18.75">
      <c r="A200" s="654">
        <v>3</v>
      </c>
      <c r="B200" s="703" t="s">
        <v>637</v>
      </c>
      <c r="C200" s="655" t="s">
        <v>467</v>
      </c>
      <c r="D200" s="655" t="s">
        <v>470</v>
      </c>
      <c r="E200" s="655" t="s">
        <v>473</v>
      </c>
      <c r="F200" s="656" t="s">
        <v>471</v>
      </c>
      <c r="G200" s="655" t="s">
        <v>508</v>
      </c>
      <c r="H200" s="655" t="s">
        <v>507</v>
      </c>
      <c r="I200" s="657"/>
      <c r="J200" s="655">
        <v>18</v>
      </c>
      <c r="K200" s="658"/>
      <c r="L200" s="662" t="s">
        <v>565</v>
      </c>
      <c r="M200" s="660" t="s">
        <v>563</v>
      </c>
      <c r="N200" s="731">
        <v>32</v>
      </c>
      <c r="O200" s="663"/>
      <c r="P200" s="664" t="str">
        <f t="shared" si="67"/>
        <v>Included</v>
      </c>
      <c r="Q200" s="631">
        <f t="shared" si="68"/>
        <v>0</v>
      </c>
      <c r="R200" s="639">
        <f t="shared" si="69"/>
        <v>0</v>
      </c>
      <c r="S200" s="426"/>
      <c r="T200" s="635">
        <f t="shared" si="70"/>
        <v>0</v>
      </c>
      <c r="U200" s="635">
        <f t="shared" si="71"/>
        <v>0</v>
      </c>
      <c r="V200" s="648">
        <f t="shared" si="72"/>
        <v>0</v>
      </c>
      <c r="W200" s="751"/>
      <c r="X200" s="425"/>
    </row>
    <row r="201" spans="1:50" s="440" customFormat="1" ht="18.75">
      <c r="A201" s="654">
        <v>4</v>
      </c>
      <c r="B201" s="703" t="s">
        <v>637</v>
      </c>
      <c r="C201" s="655" t="s">
        <v>467</v>
      </c>
      <c r="D201" s="655" t="s">
        <v>470</v>
      </c>
      <c r="E201" s="655" t="s">
        <v>474</v>
      </c>
      <c r="F201" s="656" t="s">
        <v>471</v>
      </c>
      <c r="G201" s="655" t="s">
        <v>509</v>
      </c>
      <c r="H201" s="655" t="s">
        <v>507</v>
      </c>
      <c r="I201" s="657"/>
      <c r="J201" s="655">
        <v>18</v>
      </c>
      <c r="K201" s="658"/>
      <c r="L201" s="662" t="s">
        <v>566</v>
      </c>
      <c r="M201" s="660" t="s">
        <v>563</v>
      </c>
      <c r="N201" s="731">
        <v>712</v>
      </c>
      <c r="O201" s="663"/>
      <c r="P201" s="664" t="str">
        <f t="shared" si="67"/>
        <v>Included</v>
      </c>
      <c r="Q201" s="631">
        <f t="shared" si="68"/>
        <v>0</v>
      </c>
      <c r="R201" s="639">
        <f t="shared" si="69"/>
        <v>0</v>
      </c>
      <c r="S201" s="426"/>
      <c r="T201" s="635">
        <f t="shared" si="70"/>
        <v>0</v>
      </c>
      <c r="U201" s="635">
        <f t="shared" si="71"/>
        <v>0</v>
      </c>
      <c r="V201" s="648">
        <f t="shared" si="72"/>
        <v>0</v>
      </c>
      <c r="W201" s="751"/>
      <c r="X201" s="425"/>
    </row>
    <row r="202" spans="1:50" s="440" customFormat="1" ht="18.75">
      <c r="A202" s="659">
        <v>5</v>
      </c>
      <c r="B202" s="703" t="s">
        <v>637</v>
      </c>
      <c r="C202" s="655" t="s">
        <v>467</v>
      </c>
      <c r="D202" s="655" t="s">
        <v>470</v>
      </c>
      <c r="E202" s="655" t="s">
        <v>475</v>
      </c>
      <c r="F202" s="656" t="s">
        <v>471</v>
      </c>
      <c r="G202" s="655" t="s">
        <v>510</v>
      </c>
      <c r="H202" s="655" t="s">
        <v>507</v>
      </c>
      <c r="I202" s="657"/>
      <c r="J202" s="655">
        <v>18</v>
      </c>
      <c r="K202" s="658"/>
      <c r="L202" s="662" t="s">
        <v>567</v>
      </c>
      <c r="M202" s="660" t="s">
        <v>311</v>
      </c>
      <c r="N202" s="731">
        <v>131</v>
      </c>
      <c r="O202" s="663"/>
      <c r="P202" s="664" t="str">
        <f t="shared" si="67"/>
        <v>Included</v>
      </c>
      <c r="Q202" s="631">
        <f t="shared" si="68"/>
        <v>0</v>
      </c>
      <c r="R202" s="639">
        <f t="shared" si="69"/>
        <v>0</v>
      </c>
      <c r="S202" s="426"/>
      <c r="T202" s="635">
        <f t="shared" si="70"/>
        <v>0</v>
      </c>
      <c r="U202" s="635">
        <f t="shared" si="71"/>
        <v>0</v>
      </c>
      <c r="V202" s="648">
        <f t="shared" si="72"/>
        <v>0</v>
      </c>
      <c r="W202" s="751"/>
      <c r="X202" s="425"/>
    </row>
    <row r="203" spans="1:50" s="440" customFormat="1" ht="18.75">
      <c r="A203" s="654">
        <v>6</v>
      </c>
      <c r="B203" s="703" t="s">
        <v>637</v>
      </c>
      <c r="C203" s="655" t="s">
        <v>467</v>
      </c>
      <c r="D203" s="655" t="s">
        <v>470</v>
      </c>
      <c r="E203" s="655" t="s">
        <v>476</v>
      </c>
      <c r="F203" s="656" t="s">
        <v>471</v>
      </c>
      <c r="G203" s="655" t="s">
        <v>511</v>
      </c>
      <c r="H203" s="655" t="s">
        <v>512</v>
      </c>
      <c r="I203" s="657"/>
      <c r="J203" s="655">
        <v>18</v>
      </c>
      <c r="K203" s="658"/>
      <c r="L203" s="662" t="s">
        <v>568</v>
      </c>
      <c r="M203" s="660" t="s">
        <v>569</v>
      </c>
      <c r="N203" s="731">
        <v>576</v>
      </c>
      <c r="O203" s="663"/>
      <c r="P203" s="664" t="str">
        <f t="shared" si="67"/>
        <v>Included</v>
      </c>
      <c r="Q203" s="631">
        <f t="shared" si="68"/>
        <v>0</v>
      </c>
      <c r="R203" s="639">
        <f t="shared" si="69"/>
        <v>0</v>
      </c>
      <c r="S203" s="426"/>
      <c r="T203" s="635">
        <f t="shared" si="70"/>
        <v>0</v>
      </c>
      <c r="U203" s="635">
        <f t="shared" si="71"/>
        <v>0</v>
      </c>
      <c r="V203" s="648">
        <f t="shared" si="72"/>
        <v>0</v>
      </c>
      <c r="W203" s="751"/>
      <c r="X203" s="425"/>
    </row>
    <row r="204" spans="1:50" s="440" customFormat="1" ht="18.75">
      <c r="A204" s="654">
        <v>7</v>
      </c>
      <c r="B204" s="703" t="s">
        <v>637</v>
      </c>
      <c r="C204" s="655" t="s">
        <v>467</v>
      </c>
      <c r="D204" s="655" t="s">
        <v>470</v>
      </c>
      <c r="E204" s="655" t="s">
        <v>477</v>
      </c>
      <c r="F204" s="656" t="s">
        <v>471</v>
      </c>
      <c r="G204" s="655" t="s">
        <v>516</v>
      </c>
      <c r="H204" s="655" t="s">
        <v>517</v>
      </c>
      <c r="I204" s="657"/>
      <c r="J204" s="655">
        <v>18</v>
      </c>
      <c r="K204" s="658"/>
      <c r="L204" s="662" t="s">
        <v>573</v>
      </c>
      <c r="M204" s="660" t="s">
        <v>569</v>
      </c>
      <c r="N204" s="731">
        <v>563</v>
      </c>
      <c r="O204" s="663"/>
      <c r="P204" s="664" t="str">
        <f t="shared" si="67"/>
        <v>Included</v>
      </c>
      <c r="Q204" s="631">
        <f t="shared" si="68"/>
        <v>0</v>
      </c>
      <c r="R204" s="639">
        <f t="shared" si="69"/>
        <v>0</v>
      </c>
      <c r="S204" s="426"/>
      <c r="T204" s="635">
        <f t="shared" si="70"/>
        <v>0</v>
      </c>
      <c r="U204" s="635">
        <f t="shared" si="71"/>
        <v>0</v>
      </c>
      <c r="V204" s="648">
        <f t="shared" si="72"/>
        <v>0</v>
      </c>
      <c r="W204" s="751"/>
      <c r="X204" s="425"/>
    </row>
    <row r="205" spans="1:50" s="440" customFormat="1" ht="18.75">
      <c r="A205" s="659">
        <v>8</v>
      </c>
      <c r="B205" s="703" t="s">
        <v>637</v>
      </c>
      <c r="C205" s="655" t="s">
        <v>467</v>
      </c>
      <c r="D205" s="655" t="s">
        <v>470</v>
      </c>
      <c r="E205" s="655" t="s">
        <v>478</v>
      </c>
      <c r="F205" s="656" t="s">
        <v>471</v>
      </c>
      <c r="G205" s="655" t="s">
        <v>518</v>
      </c>
      <c r="H205" s="655" t="s">
        <v>519</v>
      </c>
      <c r="I205" s="657"/>
      <c r="J205" s="655">
        <v>18</v>
      </c>
      <c r="K205" s="658"/>
      <c r="L205" s="662" t="s">
        <v>574</v>
      </c>
      <c r="M205" s="660" t="s">
        <v>575</v>
      </c>
      <c r="N205" s="731">
        <v>180</v>
      </c>
      <c r="O205" s="663"/>
      <c r="P205" s="664" t="str">
        <f t="shared" si="67"/>
        <v>Included</v>
      </c>
      <c r="Q205" s="631">
        <f t="shared" si="68"/>
        <v>0</v>
      </c>
      <c r="R205" s="639">
        <f t="shared" si="69"/>
        <v>0</v>
      </c>
      <c r="S205" s="426"/>
      <c r="T205" s="635">
        <f t="shared" si="70"/>
        <v>0</v>
      </c>
      <c r="U205" s="635">
        <f t="shared" si="71"/>
        <v>0</v>
      </c>
      <c r="V205" s="648">
        <f t="shared" si="72"/>
        <v>0</v>
      </c>
      <c r="W205" s="751"/>
      <c r="X205" s="425"/>
    </row>
    <row r="206" spans="1:50" s="440" customFormat="1" ht="18.75">
      <c r="A206" s="654">
        <v>9</v>
      </c>
      <c r="B206" s="703" t="s">
        <v>637</v>
      </c>
      <c r="C206" s="655" t="s">
        <v>467</v>
      </c>
      <c r="D206" s="655" t="s">
        <v>470</v>
      </c>
      <c r="E206" s="655" t="s">
        <v>479</v>
      </c>
      <c r="F206" s="656" t="s">
        <v>471</v>
      </c>
      <c r="G206" s="655" t="s">
        <v>520</v>
      </c>
      <c r="H206" s="655" t="s">
        <v>519</v>
      </c>
      <c r="I206" s="657"/>
      <c r="J206" s="655">
        <v>18</v>
      </c>
      <c r="K206" s="658"/>
      <c r="L206" s="662" t="s">
        <v>576</v>
      </c>
      <c r="M206" s="660" t="s">
        <v>575</v>
      </c>
      <c r="N206" s="731">
        <v>120</v>
      </c>
      <c r="O206" s="663"/>
      <c r="P206" s="664" t="str">
        <f t="shared" si="67"/>
        <v>Included</v>
      </c>
      <c r="Q206" s="631">
        <f t="shared" si="68"/>
        <v>0</v>
      </c>
      <c r="R206" s="639">
        <f t="shared" si="69"/>
        <v>0</v>
      </c>
      <c r="S206" s="426"/>
      <c r="T206" s="635">
        <f t="shared" si="70"/>
        <v>0</v>
      </c>
      <c r="U206" s="635">
        <f t="shared" si="71"/>
        <v>0</v>
      </c>
      <c r="V206" s="648">
        <f t="shared" si="72"/>
        <v>0</v>
      </c>
      <c r="W206" s="751"/>
      <c r="X206" s="425"/>
    </row>
    <row r="207" spans="1:50" s="440" customFormat="1" ht="18.75">
      <c r="A207" s="654">
        <v>10</v>
      </c>
      <c r="B207" s="703" t="s">
        <v>637</v>
      </c>
      <c r="C207" s="655" t="s">
        <v>467</v>
      </c>
      <c r="D207" s="655" t="s">
        <v>470</v>
      </c>
      <c r="E207" s="655" t="s">
        <v>481</v>
      </c>
      <c r="F207" s="656" t="s">
        <v>471</v>
      </c>
      <c r="G207" s="655" t="s">
        <v>521</v>
      </c>
      <c r="H207" s="655" t="s">
        <v>519</v>
      </c>
      <c r="I207" s="657"/>
      <c r="J207" s="655">
        <v>18</v>
      </c>
      <c r="K207" s="658"/>
      <c r="L207" s="662" t="s">
        <v>577</v>
      </c>
      <c r="M207" s="660" t="s">
        <v>575</v>
      </c>
      <c r="N207" s="731">
        <v>15</v>
      </c>
      <c r="O207" s="663"/>
      <c r="P207" s="664" t="str">
        <f t="shared" si="67"/>
        <v>Included</v>
      </c>
      <c r="Q207" s="631">
        <f t="shared" si="68"/>
        <v>0</v>
      </c>
      <c r="R207" s="639">
        <f t="shared" si="69"/>
        <v>0</v>
      </c>
      <c r="S207" s="426"/>
      <c r="T207" s="635">
        <f t="shared" si="70"/>
        <v>0</v>
      </c>
      <c r="U207" s="635">
        <f t="shared" si="71"/>
        <v>0</v>
      </c>
      <c r="V207" s="648">
        <f t="shared" si="72"/>
        <v>0</v>
      </c>
      <c r="W207" s="751"/>
      <c r="X207" s="425"/>
    </row>
    <row r="208" spans="1:50" s="440" customFormat="1" ht="18.75">
      <c r="A208" s="659">
        <v>11</v>
      </c>
      <c r="B208" s="703" t="s">
        <v>637</v>
      </c>
      <c r="C208" s="655" t="s">
        <v>467</v>
      </c>
      <c r="D208" s="655" t="s">
        <v>470</v>
      </c>
      <c r="E208" s="655" t="s">
        <v>482</v>
      </c>
      <c r="F208" s="656" t="s">
        <v>471</v>
      </c>
      <c r="G208" s="655" t="s">
        <v>522</v>
      </c>
      <c r="H208" s="655" t="s">
        <v>519</v>
      </c>
      <c r="I208" s="657"/>
      <c r="J208" s="655">
        <v>18</v>
      </c>
      <c r="K208" s="658"/>
      <c r="L208" s="662" t="s">
        <v>578</v>
      </c>
      <c r="M208" s="660" t="s">
        <v>575</v>
      </c>
      <c r="N208" s="731">
        <v>15</v>
      </c>
      <c r="O208" s="663"/>
      <c r="P208" s="664" t="str">
        <f t="shared" si="67"/>
        <v>Included</v>
      </c>
      <c r="Q208" s="631">
        <f t="shared" si="68"/>
        <v>0</v>
      </c>
      <c r="R208" s="639">
        <f t="shared" si="69"/>
        <v>0</v>
      </c>
      <c r="S208" s="426"/>
      <c r="T208" s="635">
        <f t="shared" si="70"/>
        <v>0</v>
      </c>
      <c r="U208" s="635">
        <f t="shared" si="71"/>
        <v>0</v>
      </c>
      <c r="V208" s="648">
        <f t="shared" si="72"/>
        <v>0</v>
      </c>
      <c r="W208" s="751"/>
      <c r="X208" s="425"/>
    </row>
    <row r="209" spans="1:24" s="440" customFormat="1" ht="18.75">
      <c r="A209" s="654">
        <v>12</v>
      </c>
      <c r="B209" s="703" t="s">
        <v>637</v>
      </c>
      <c r="C209" s="655" t="s">
        <v>467</v>
      </c>
      <c r="D209" s="655" t="s">
        <v>470</v>
      </c>
      <c r="E209" s="655" t="s">
        <v>483</v>
      </c>
      <c r="F209" s="656" t="s">
        <v>471</v>
      </c>
      <c r="G209" s="655" t="s">
        <v>523</v>
      </c>
      <c r="H209" s="655" t="s">
        <v>519</v>
      </c>
      <c r="I209" s="657"/>
      <c r="J209" s="655">
        <v>18</v>
      </c>
      <c r="K209" s="658"/>
      <c r="L209" s="662" t="s">
        <v>579</v>
      </c>
      <c r="M209" s="660" t="s">
        <v>580</v>
      </c>
      <c r="N209" s="731">
        <v>1</v>
      </c>
      <c r="O209" s="663"/>
      <c r="P209" s="664" t="str">
        <f t="shared" si="67"/>
        <v>Included</v>
      </c>
      <c r="Q209" s="631">
        <f t="shared" si="68"/>
        <v>0</v>
      </c>
      <c r="R209" s="639">
        <f t="shared" si="69"/>
        <v>0</v>
      </c>
      <c r="S209" s="426"/>
      <c r="T209" s="635">
        <f t="shared" si="70"/>
        <v>0</v>
      </c>
      <c r="U209" s="635">
        <f t="shared" si="71"/>
        <v>0</v>
      </c>
      <c r="V209" s="648">
        <f t="shared" si="72"/>
        <v>0</v>
      </c>
      <c r="W209" s="751"/>
      <c r="X209" s="425"/>
    </row>
    <row r="210" spans="1:24" s="440" customFormat="1" ht="18.75">
      <c r="A210" s="654">
        <v>13</v>
      </c>
      <c r="B210" s="703" t="s">
        <v>637</v>
      </c>
      <c r="C210" s="655" t="s">
        <v>467</v>
      </c>
      <c r="D210" s="655" t="s">
        <v>470</v>
      </c>
      <c r="E210" s="655" t="s">
        <v>484</v>
      </c>
      <c r="F210" s="656" t="s">
        <v>471</v>
      </c>
      <c r="G210" s="655" t="s">
        <v>524</v>
      </c>
      <c r="H210" s="655" t="s">
        <v>525</v>
      </c>
      <c r="I210" s="657"/>
      <c r="J210" s="655">
        <v>18</v>
      </c>
      <c r="K210" s="658"/>
      <c r="L210" s="661" t="s">
        <v>581</v>
      </c>
      <c r="M210" s="660" t="s">
        <v>575</v>
      </c>
      <c r="N210" s="731">
        <v>144</v>
      </c>
      <c r="O210" s="663"/>
      <c r="P210" s="664" t="str">
        <f t="shared" si="67"/>
        <v>Included</v>
      </c>
      <c r="Q210" s="631">
        <f t="shared" si="68"/>
        <v>0</v>
      </c>
      <c r="R210" s="639">
        <f t="shared" si="69"/>
        <v>0</v>
      </c>
      <c r="S210" s="426"/>
      <c r="T210" s="635">
        <f t="shared" si="70"/>
        <v>0</v>
      </c>
      <c r="U210" s="635">
        <f t="shared" si="71"/>
        <v>0</v>
      </c>
      <c r="V210" s="648">
        <f t="shared" si="72"/>
        <v>0</v>
      </c>
      <c r="W210" s="751"/>
      <c r="X210" s="425"/>
    </row>
    <row r="211" spans="1:24" s="440" customFormat="1" ht="18.75">
      <c r="A211" s="659">
        <v>14</v>
      </c>
      <c r="B211" s="703" t="s">
        <v>637</v>
      </c>
      <c r="C211" s="655" t="s">
        <v>467</v>
      </c>
      <c r="D211" s="655" t="s">
        <v>470</v>
      </c>
      <c r="E211" s="655" t="s">
        <v>485</v>
      </c>
      <c r="F211" s="656" t="s">
        <v>471</v>
      </c>
      <c r="G211" s="655" t="s">
        <v>526</v>
      </c>
      <c r="H211" s="655" t="s">
        <v>525</v>
      </c>
      <c r="I211" s="657"/>
      <c r="J211" s="655">
        <v>18</v>
      </c>
      <c r="K211" s="658"/>
      <c r="L211" s="661" t="s">
        <v>582</v>
      </c>
      <c r="M211" s="660" t="s">
        <v>575</v>
      </c>
      <c r="N211" s="731">
        <v>144</v>
      </c>
      <c r="O211" s="663"/>
      <c r="P211" s="664" t="str">
        <f t="shared" si="67"/>
        <v>Included</v>
      </c>
      <c r="Q211" s="631">
        <f t="shared" si="68"/>
        <v>0</v>
      </c>
      <c r="R211" s="639">
        <f t="shared" si="69"/>
        <v>0</v>
      </c>
      <c r="S211" s="426"/>
      <c r="T211" s="635">
        <f t="shared" si="70"/>
        <v>0</v>
      </c>
      <c r="U211" s="635">
        <f t="shared" si="71"/>
        <v>0</v>
      </c>
      <c r="V211" s="648">
        <f t="shared" si="72"/>
        <v>0</v>
      </c>
      <c r="W211" s="751"/>
      <c r="X211" s="425"/>
    </row>
    <row r="212" spans="1:24" s="440" customFormat="1" ht="18.75">
      <c r="A212" s="654">
        <v>15</v>
      </c>
      <c r="B212" s="703" t="s">
        <v>637</v>
      </c>
      <c r="C212" s="655" t="s">
        <v>467</v>
      </c>
      <c r="D212" s="655" t="s">
        <v>470</v>
      </c>
      <c r="E212" s="655" t="s">
        <v>486</v>
      </c>
      <c r="F212" s="656" t="s">
        <v>471</v>
      </c>
      <c r="G212" s="655" t="s">
        <v>527</v>
      </c>
      <c r="H212" s="655" t="s">
        <v>525</v>
      </c>
      <c r="I212" s="657"/>
      <c r="J212" s="655">
        <v>18</v>
      </c>
      <c r="K212" s="658"/>
      <c r="L212" s="661" t="s">
        <v>583</v>
      </c>
      <c r="M212" s="660" t="s">
        <v>575</v>
      </c>
      <c r="N212" s="731">
        <v>144</v>
      </c>
      <c r="O212" s="663"/>
      <c r="P212" s="664" t="str">
        <f t="shared" si="67"/>
        <v>Included</v>
      </c>
      <c r="Q212" s="631">
        <f t="shared" si="68"/>
        <v>0</v>
      </c>
      <c r="R212" s="639">
        <f t="shared" si="69"/>
        <v>0</v>
      </c>
      <c r="S212" s="426"/>
      <c r="T212" s="635">
        <f t="shared" si="70"/>
        <v>0</v>
      </c>
      <c r="U212" s="635">
        <f t="shared" si="71"/>
        <v>0</v>
      </c>
      <c r="V212" s="648">
        <f t="shared" si="72"/>
        <v>0</v>
      </c>
      <c r="W212" s="751"/>
      <c r="X212" s="425"/>
    </row>
    <row r="213" spans="1:24" s="440" customFormat="1" ht="18.75">
      <c r="A213" s="654">
        <v>16</v>
      </c>
      <c r="B213" s="703" t="s">
        <v>637</v>
      </c>
      <c r="C213" s="655" t="s">
        <v>467</v>
      </c>
      <c r="D213" s="655" t="s">
        <v>470</v>
      </c>
      <c r="E213" s="655" t="s">
        <v>487</v>
      </c>
      <c r="F213" s="656" t="s">
        <v>471</v>
      </c>
      <c r="G213" s="655" t="s">
        <v>528</v>
      </c>
      <c r="H213" s="655" t="s">
        <v>525</v>
      </c>
      <c r="I213" s="657"/>
      <c r="J213" s="655">
        <v>18</v>
      </c>
      <c r="K213" s="658"/>
      <c r="L213" s="661" t="s">
        <v>584</v>
      </c>
      <c r="M213" s="660" t="s">
        <v>575</v>
      </c>
      <c r="N213" s="731">
        <v>86</v>
      </c>
      <c r="O213" s="663"/>
      <c r="P213" s="664" t="str">
        <f t="shared" si="67"/>
        <v>Included</v>
      </c>
      <c r="Q213" s="631">
        <f t="shared" si="68"/>
        <v>0</v>
      </c>
      <c r="R213" s="639">
        <f t="shared" si="69"/>
        <v>0</v>
      </c>
      <c r="S213" s="426"/>
      <c r="T213" s="635">
        <f t="shared" si="70"/>
        <v>0</v>
      </c>
      <c r="U213" s="635">
        <f t="shared" si="71"/>
        <v>0</v>
      </c>
      <c r="V213" s="648">
        <f t="shared" si="72"/>
        <v>0</v>
      </c>
      <c r="W213" s="751"/>
      <c r="X213" s="425"/>
    </row>
    <row r="214" spans="1:24" s="440" customFormat="1" ht="18.75">
      <c r="A214" s="659">
        <v>17</v>
      </c>
      <c r="B214" s="703" t="s">
        <v>637</v>
      </c>
      <c r="C214" s="655" t="s">
        <v>467</v>
      </c>
      <c r="D214" s="655" t="s">
        <v>470</v>
      </c>
      <c r="E214" s="655" t="s">
        <v>488</v>
      </c>
      <c r="F214" s="656" t="s">
        <v>471</v>
      </c>
      <c r="G214" s="655" t="s">
        <v>529</v>
      </c>
      <c r="H214" s="655" t="s">
        <v>525</v>
      </c>
      <c r="I214" s="657"/>
      <c r="J214" s="655">
        <v>18</v>
      </c>
      <c r="K214" s="658"/>
      <c r="L214" s="661" t="s">
        <v>585</v>
      </c>
      <c r="M214" s="660" t="s">
        <v>575</v>
      </c>
      <c r="N214" s="731">
        <v>58</v>
      </c>
      <c r="O214" s="663"/>
      <c r="P214" s="664" t="str">
        <f t="shared" si="67"/>
        <v>Included</v>
      </c>
      <c r="Q214" s="631">
        <f t="shared" si="68"/>
        <v>0</v>
      </c>
      <c r="R214" s="639">
        <f t="shared" si="69"/>
        <v>0</v>
      </c>
      <c r="S214" s="426"/>
      <c r="T214" s="635">
        <f t="shared" si="70"/>
        <v>0</v>
      </c>
      <c r="U214" s="635">
        <f t="shared" si="71"/>
        <v>0</v>
      </c>
      <c r="V214" s="648">
        <f t="shared" si="72"/>
        <v>0</v>
      </c>
      <c r="W214" s="751"/>
      <c r="X214" s="425"/>
    </row>
    <row r="215" spans="1:24" s="440" customFormat="1" ht="18.75">
      <c r="A215" s="654">
        <v>18</v>
      </c>
      <c r="B215" s="703" t="s">
        <v>637</v>
      </c>
      <c r="C215" s="655" t="s">
        <v>467</v>
      </c>
      <c r="D215" s="655" t="s">
        <v>470</v>
      </c>
      <c r="E215" s="655" t="s">
        <v>489</v>
      </c>
      <c r="F215" s="656" t="s">
        <v>471</v>
      </c>
      <c r="G215" s="655" t="s">
        <v>530</v>
      </c>
      <c r="H215" s="655" t="s">
        <v>517</v>
      </c>
      <c r="I215" s="657"/>
      <c r="J215" s="655">
        <v>18</v>
      </c>
      <c r="K215" s="658"/>
      <c r="L215" s="661" t="s">
        <v>586</v>
      </c>
      <c r="M215" s="660" t="s">
        <v>575</v>
      </c>
      <c r="N215" s="731">
        <v>216</v>
      </c>
      <c r="O215" s="663"/>
      <c r="P215" s="664" t="str">
        <f t="shared" si="67"/>
        <v>Included</v>
      </c>
      <c r="Q215" s="631">
        <f t="shared" si="68"/>
        <v>0</v>
      </c>
      <c r="R215" s="639">
        <f t="shared" si="69"/>
        <v>0</v>
      </c>
      <c r="S215" s="426"/>
      <c r="T215" s="635">
        <f t="shared" si="70"/>
        <v>0</v>
      </c>
      <c r="U215" s="635">
        <f t="shared" si="71"/>
        <v>0</v>
      </c>
      <c r="V215" s="648">
        <f t="shared" si="72"/>
        <v>0</v>
      </c>
      <c r="W215" s="751"/>
      <c r="X215" s="425"/>
    </row>
    <row r="216" spans="1:24" s="440" customFormat="1" ht="18.75">
      <c r="A216" s="654">
        <v>19</v>
      </c>
      <c r="B216" s="703" t="s">
        <v>637</v>
      </c>
      <c r="C216" s="655" t="s">
        <v>467</v>
      </c>
      <c r="D216" s="655" t="s">
        <v>470</v>
      </c>
      <c r="E216" s="655" t="s">
        <v>490</v>
      </c>
      <c r="F216" s="656" t="s">
        <v>471</v>
      </c>
      <c r="G216" s="655" t="s">
        <v>531</v>
      </c>
      <c r="H216" s="655" t="s">
        <v>517</v>
      </c>
      <c r="I216" s="657"/>
      <c r="J216" s="655">
        <v>18</v>
      </c>
      <c r="K216" s="658"/>
      <c r="L216" s="661" t="s">
        <v>587</v>
      </c>
      <c r="M216" s="660" t="s">
        <v>575</v>
      </c>
      <c r="N216" s="731">
        <v>216</v>
      </c>
      <c r="O216" s="663"/>
      <c r="P216" s="664" t="str">
        <f t="shared" si="67"/>
        <v>Included</v>
      </c>
      <c r="Q216" s="631">
        <f t="shared" si="68"/>
        <v>0</v>
      </c>
      <c r="R216" s="639">
        <f t="shared" si="69"/>
        <v>0</v>
      </c>
      <c r="S216" s="426"/>
      <c r="T216" s="635">
        <f t="shared" si="70"/>
        <v>0</v>
      </c>
      <c r="U216" s="635">
        <f t="shared" si="71"/>
        <v>0</v>
      </c>
      <c r="V216" s="648">
        <f t="shared" si="72"/>
        <v>0</v>
      </c>
      <c r="W216" s="751"/>
      <c r="X216" s="425"/>
    </row>
    <row r="217" spans="1:24" s="440" customFormat="1" ht="18.75">
      <c r="A217" s="659">
        <v>20</v>
      </c>
      <c r="B217" s="703" t="s">
        <v>637</v>
      </c>
      <c r="C217" s="655" t="s">
        <v>467</v>
      </c>
      <c r="D217" s="655" t="s">
        <v>470</v>
      </c>
      <c r="E217" s="655" t="s">
        <v>491</v>
      </c>
      <c r="F217" s="656" t="s">
        <v>471</v>
      </c>
      <c r="G217" s="655" t="s">
        <v>532</v>
      </c>
      <c r="H217" s="655" t="s">
        <v>517</v>
      </c>
      <c r="I217" s="657"/>
      <c r="J217" s="655">
        <v>18</v>
      </c>
      <c r="K217" s="658"/>
      <c r="L217" s="661" t="s">
        <v>588</v>
      </c>
      <c r="M217" s="660" t="s">
        <v>575</v>
      </c>
      <c r="N217" s="731">
        <v>216</v>
      </c>
      <c r="O217" s="663"/>
      <c r="P217" s="664" t="str">
        <f t="shared" si="67"/>
        <v>Included</v>
      </c>
      <c r="Q217" s="631">
        <f t="shared" si="68"/>
        <v>0</v>
      </c>
      <c r="R217" s="639">
        <f t="shared" si="69"/>
        <v>0</v>
      </c>
      <c r="S217" s="426"/>
      <c r="T217" s="635">
        <f t="shared" si="70"/>
        <v>0</v>
      </c>
      <c r="U217" s="635">
        <f t="shared" si="71"/>
        <v>0</v>
      </c>
      <c r="V217" s="648">
        <f t="shared" si="72"/>
        <v>0</v>
      </c>
      <c r="W217" s="751"/>
      <c r="X217" s="425"/>
    </row>
    <row r="218" spans="1:24" s="440" customFormat="1" ht="18.75">
      <c r="A218" s="654">
        <v>21</v>
      </c>
      <c r="B218" s="703" t="s">
        <v>637</v>
      </c>
      <c r="C218" s="655" t="s">
        <v>467</v>
      </c>
      <c r="D218" s="655" t="s">
        <v>470</v>
      </c>
      <c r="E218" s="655" t="s">
        <v>492</v>
      </c>
      <c r="F218" s="656" t="s">
        <v>471</v>
      </c>
      <c r="G218" s="655" t="s">
        <v>533</v>
      </c>
      <c r="H218" s="655" t="s">
        <v>517</v>
      </c>
      <c r="I218" s="657"/>
      <c r="J218" s="655">
        <v>18</v>
      </c>
      <c r="K218" s="658"/>
      <c r="L218" s="661" t="s">
        <v>589</v>
      </c>
      <c r="M218" s="660" t="s">
        <v>575</v>
      </c>
      <c r="N218" s="731">
        <v>216</v>
      </c>
      <c r="O218" s="663"/>
      <c r="P218" s="664" t="str">
        <f t="shared" si="67"/>
        <v>Included</v>
      </c>
      <c r="Q218" s="631">
        <f t="shared" si="68"/>
        <v>0</v>
      </c>
      <c r="R218" s="639">
        <f t="shared" si="69"/>
        <v>0</v>
      </c>
      <c r="S218" s="426"/>
      <c r="T218" s="635">
        <f t="shared" si="70"/>
        <v>0</v>
      </c>
      <c r="U218" s="635">
        <f t="shared" si="71"/>
        <v>0</v>
      </c>
      <c r="V218" s="648">
        <f t="shared" si="72"/>
        <v>0</v>
      </c>
      <c r="W218" s="751"/>
      <c r="X218" s="425"/>
    </row>
    <row r="219" spans="1:24" s="440" customFormat="1" ht="18.75">
      <c r="A219" s="654">
        <v>22</v>
      </c>
      <c r="B219" s="703" t="s">
        <v>637</v>
      </c>
      <c r="C219" s="655" t="s">
        <v>467</v>
      </c>
      <c r="D219" s="655" t="s">
        <v>470</v>
      </c>
      <c r="E219" s="655" t="s">
        <v>493</v>
      </c>
      <c r="F219" s="656" t="s">
        <v>471</v>
      </c>
      <c r="G219" s="655" t="s">
        <v>534</v>
      </c>
      <c r="H219" s="655" t="s">
        <v>507</v>
      </c>
      <c r="I219" s="657"/>
      <c r="J219" s="655">
        <v>18</v>
      </c>
      <c r="K219" s="658"/>
      <c r="L219" s="661" t="s">
        <v>590</v>
      </c>
      <c r="M219" s="660" t="s">
        <v>569</v>
      </c>
      <c r="N219" s="731">
        <v>220</v>
      </c>
      <c r="O219" s="663"/>
      <c r="P219" s="664" t="str">
        <f t="shared" si="67"/>
        <v>Included</v>
      </c>
      <c r="Q219" s="631">
        <f>O219*N219</f>
        <v>0</v>
      </c>
      <c r="R219" s="639">
        <f>IF(K219="", J219*Q219/100,K219*Q219/100)</f>
        <v>0</v>
      </c>
      <c r="S219" s="426"/>
      <c r="T219" s="635">
        <f>O219*(1-$T$15)</f>
        <v>0</v>
      </c>
      <c r="U219" s="635">
        <f>T219*N219</f>
        <v>0</v>
      </c>
      <c r="V219" s="648">
        <f>IF(K219="", J219*U219/100,K219*U219/100)</f>
        <v>0</v>
      </c>
      <c r="X219" s="425"/>
    </row>
    <row r="220" spans="1:24" s="440" customFormat="1" ht="18.75">
      <c r="A220" s="659">
        <v>23</v>
      </c>
      <c r="B220" s="703" t="s">
        <v>637</v>
      </c>
      <c r="C220" s="655" t="s">
        <v>467</v>
      </c>
      <c r="D220" s="655" t="s">
        <v>470</v>
      </c>
      <c r="E220" s="655" t="s">
        <v>494</v>
      </c>
      <c r="F220" s="656" t="s">
        <v>471</v>
      </c>
      <c r="G220" s="655" t="s">
        <v>535</v>
      </c>
      <c r="H220" s="655" t="s">
        <v>536</v>
      </c>
      <c r="I220" s="657"/>
      <c r="J220" s="655">
        <v>18</v>
      </c>
      <c r="K220" s="658"/>
      <c r="L220" s="662" t="s">
        <v>591</v>
      </c>
      <c r="M220" s="660" t="s">
        <v>563</v>
      </c>
      <c r="N220" s="731">
        <v>250</v>
      </c>
      <c r="O220" s="663"/>
      <c r="P220" s="664" t="str">
        <f t="shared" si="67"/>
        <v>Included</v>
      </c>
      <c r="Q220" s="631">
        <f t="shared" ref="Q220:Q237" si="73">O220*N220</f>
        <v>0</v>
      </c>
      <c r="R220" s="639">
        <f t="shared" ref="R220:R237" si="74">IF(K220="", J220*Q220/100,K220*Q220/100)</f>
        <v>0</v>
      </c>
      <c r="S220" s="426"/>
      <c r="T220" s="635">
        <f t="shared" ref="T220:T237" si="75">O220*(1-$T$15)</f>
        <v>0</v>
      </c>
      <c r="U220" s="635">
        <f t="shared" ref="U220:U237" si="76">T220*N220</f>
        <v>0</v>
      </c>
      <c r="V220" s="648">
        <f t="shared" ref="V220:V237" si="77">IF(K220="", J220*U220/100,K220*U220/100)</f>
        <v>0</v>
      </c>
      <c r="W220" s="751"/>
      <c r="X220" s="425"/>
    </row>
    <row r="221" spans="1:24" s="440" customFormat="1" ht="18.75">
      <c r="A221" s="654">
        <v>24</v>
      </c>
      <c r="B221" s="703" t="s">
        <v>637</v>
      </c>
      <c r="C221" s="655" t="s">
        <v>467</v>
      </c>
      <c r="D221" s="655" t="s">
        <v>470</v>
      </c>
      <c r="E221" s="655" t="s">
        <v>495</v>
      </c>
      <c r="F221" s="656" t="s">
        <v>471</v>
      </c>
      <c r="G221" s="655" t="s">
        <v>640</v>
      </c>
      <c r="H221" s="655" t="s">
        <v>620</v>
      </c>
      <c r="I221" s="657"/>
      <c r="J221" s="655">
        <v>18</v>
      </c>
      <c r="K221" s="658"/>
      <c r="L221" s="662" t="s">
        <v>641</v>
      </c>
      <c r="M221" s="660" t="s">
        <v>563</v>
      </c>
      <c r="N221" s="731">
        <v>3000</v>
      </c>
      <c r="O221" s="663"/>
      <c r="P221" s="664" t="str">
        <f t="shared" si="67"/>
        <v>Included</v>
      </c>
      <c r="Q221" s="631">
        <f t="shared" si="73"/>
        <v>0</v>
      </c>
      <c r="R221" s="639">
        <f t="shared" si="74"/>
        <v>0</v>
      </c>
      <c r="S221" s="426"/>
      <c r="T221" s="635">
        <f t="shared" si="75"/>
        <v>0</v>
      </c>
      <c r="U221" s="635">
        <f t="shared" si="76"/>
        <v>0</v>
      </c>
      <c r="V221" s="648">
        <f t="shared" si="77"/>
        <v>0</v>
      </c>
      <c r="W221" s="751"/>
      <c r="X221" s="425"/>
    </row>
    <row r="222" spans="1:24" s="440" customFormat="1" ht="18.75">
      <c r="A222" s="654">
        <v>25</v>
      </c>
      <c r="B222" s="703" t="s">
        <v>637</v>
      </c>
      <c r="C222" s="655" t="s">
        <v>467</v>
      </c>
      <c r="D222" s="655" t="s">
        <v>470</v>
      </c>
      <c r="E222" s="655" t="s">
        <v>496</v>
      </c>
      <c r="F222" s="656" t="s">
        <v>471</v>
      </c>
      <c r="G222" s="655" t="s">
        <v>537</v>
      </c>
      <c r="H222" s="655" t="s">
        <v>538</v>
      </c>
      <c r="I222" s="657"/>
      <c r="J222" s="655">
        <v>18</v>
      </c>
      <c r="K222" s="658"/>
      <c r="L222" s="662" t="s">
        <v>592</v>
      </c>
      <c r="M222" s="660" t="s">
        <v>575</v>
      </c>
      <c r="N222" s="731">
        <v>100</v>
      </c>
      <c r="O222" s="663"/>
      <c r="P222" s="664" t="str">
        <f t="shared" si="67"/>
        <v>Included</v>
      </c>
      <c r="Q222" s="631">
        <f t="shared" si="73"/>
        <v>0</v>
      </c>
      <c r="R222" s="639">
        <f t="shared" si="74"/>
        <v>0</v>
      </c>
      <c r="S222" s="426"/>
      <c r="T222" s="635">
        <f t="shared" si="75"/>
        <v>0</v>
      </c>
      <c r="U222" s="635">
        <f t="shared" si="76"/>
        <v>0</v>
      </c>
      <c r="V222" s="648">
        <f t="shared" si="77"/>
        <v>0</v>
      </c>
      <c r="W222" s="751"/>
      <c r="X222" s="425"/>
    </row>
    <row r="223" spans="1:24" s="440" customFormat="1" ht="18.75">
      <c r="A223" s="659">
        <v>26</v>
      </c>
      <c r="B223" s="703" t="s">
        <v>637</v>
      </c>
      <c r="C223" s="655" t="s">
        <v>467</v>
      </c>
      <c r="D223" s="655" t="s">
        <v>470</v>
      </c>
      <c r="E223" s="655" t="s">
        <v>497</v>
      </c>
      <c r="F223" s="656" t="s">
        <v>471</v>
      </c>
      <c r="G223" s="655" t="s">
        <v>539</v>
      </c>
      <c r="H223" s="655" t="s">
        <v>536</v>
      </c>
      <c r="I223" s="657"/>
      <c r="J223" s="655">
        <v>18</v>
      </c>
      <c r="K223" s="658"/>
      <c r="L223" s="662" t="s">
        <v>593</v>
      </c>
      <c r="M223" s="660" t="s">
        <v>569</v>
      </c>
      <c r="N223" s="731">
        <v>100</v>
      </c>
      <c r="O223" s="663"/>
      <c r="P223" s="664" t="str">
        <f t="shared" si="67"/>
        <v>Included</v>
      </c>
      <c r="Q223" s="631">
        <f t="shared" si="73"/>
        <v>0</v>
      </c>
      <c r="R223" s="639">
        <f t="shared" si="74"/>
        <v>0</v>
      </c>
      <c r="S223" s="426"/>
      <c r="T223" s="635">
        <f t="shared" si="75"/>
        <v>0</v>
      </c>
      <c r="U223" s="635">
        <f t="shared" si="76"/>
        <v>0</v>
      </c>
      <c r="V223" s="648">
        <f t="shared" si="77"/>
        <v>0</v>
      </c>
      <c r="W223" s="751"/>
      <c r="X223" s="425"/>
    </row>
    <row r="224" spans="1:24" s="440" customFormat="1" ht="18.75">
      <c r="A224" s="654">
        <v>27</v>
      </c>
      <c r="B224" s="703" t="s">
        <v>637</v>
      </c>
      <c r="C224" s="655" t="s">
        <v>467</v>
      </c>
      <c r="D224" s="655" t="s">
        <v>470</v>
      </c>
      <c r="E224" s="655" t="s">
        <v>498</v>
      </c>
      <c r="F224" s="656" t="s">
        <v>471</v>
      </c>
      <c r="G224" s="655" t="s">
        <v>540</v>
      </c>
      <c r="H224" s="655" t="s">
        <v>541</v>
      </c>
      <c r="I224" s="657"/>
      <c r="J224" s="655">
        <v>18</v>
      </c>
      <c r="K224" s="658"/>
      <c r="L224" s="662" t="s">
        <v>594</v>
      </c>
      <c r="M224" s="660" t="s">
        <v>575</v>
      </c>
      <c r="N224" s="731">
        <v>1000</v>
      </c>
      <c r="O224" s="663"/>
      <c r="P224" s="664" t="str">
        <f t="shared" si="67"/>
        <v>Included</v>
      </c>
      <c r="Q224" s="631">
        <f t="shared" si="73"/>
        <v>0</v>
      </c>
      <c r="R224" s="639">
        <f t="shared" si="74"/>
        <v>0</v>
      </c>
      <c r="S224" s="426"/>
      <c r="T224" s="635">
        <f t="shared" si="75"/>
        <v>0</v>
      </c>
      <c r="U224" s="635">
        <f t="shared" si="76"/>
        <v>0</v>
      </c>
      <c r="V224" s="648">
        <f t="shared" si="77"/>
        <v>0</v>
      </c>
      <c r="W224" s="751"/>
      <c r="X224" s="425"/>
    </row>
    <row r="225" spans="1:50" s="440" customFormat="1" ht="31.5">
      <c r="A225" s="654">
        <v>28</v>
      </c>
      <c r="B225" s="703" t="s">
        <v>638</v>
      </c>
      <c r="C225" s="655" t="s">
        <v>467</v>
      </c>
      <c r="D225" s="655" t="s">
        <v>500</v>
      </c>
      <c r="E225" s="655" t="s">
        <v>474</v>
      </c>
      <c r="F225" s="656" t="s">
        <v>635</v>
      </c>
      <c r="G225" s="655" t="s">
        <v>544</v>
      </c>
      <c r="H225" s="655" t="s">
        <v>543</v>
      </c>
      <c r="I225" s="657"/>
      <c r="J225" s="655">
        <v>18</v>
      </c>
      <c r="K225" s="658"/>
      <c r="L225" s="662" t="s">
        <v>596</v>
      </c>
      <c r="M225" s="660" t="s">
        <v>454</v>
      </c>
      <c r="N225" s="731">
        <v>2</v>
      </c>
      <c r="O225" s="663"/>
      <c r="P225" s="664" t="str">
        <f t="shared" si="67"/>
        <v>Included</v>
      </c>
      <c r="Q225" s="631">
        <f t="shared" si="73"/>
        <v>0</v>
      </c>
      <c r="R225" s="639">
        <f t="shared" si="74"/>
        <v>0</v>
      </c>
      <c r="S225" s="426"/>
      <c r="T225" s="635">
        <f t="shared" si="75"/>
        <v>0</v>
      </c>
      <c r="U225" s="635">
        <f t="shared" si="76"/>
        <v>0</v>
      </c>
      <c r="V225" s="648">
        <f t="shared" si="77"/>
        <v>0</v>
      </c>
      <c r="W225" s="751"/>
      <c r="X225" s="425"/>
    </row>
    <row r="226" spans="1:50" s="440" customFormat="1" ht="31.5">
      <c r="A226" s="659">
        <v>29</v>
      </c>
      <c r="B226" s="703" t="s">
        <v>638</v>
      </c>
      <c r="C226" s="655" t="s">
        <v>467</v>
      </c>
      <c r="D226" s="655" t="s">
        <v>500</v>
      </c>
      <c r="E226" s="655" t="s">
        <v>475</v>
      </c>
      <c r="F226" s="656" t="s">
        <v>635</v>
      </c>
      <c r="G226" s="655" t="s">
        <v>548</v>
      </c>
      <c r="H226" s="655" t="s">
        <v>543</v>
      </c>
      <c r="I226" s="657"/>
      <c r="J226" s="655">
        <v>18</v>
      </c>
      <c r="K226" s="658"/>
      <c r="L226" s="662" t="s">
        <v>600</v>
      </c>
      <c r="M226" s="660" t="s">
        <v>580</v>
      </c>
      <c r="N226" s="731">
        <v>2</v>
      </c>
      <c r="O226" s="663"/>
      <c r="P226" s="664" t="str">
        <f t="shared" si="67"/>
        <v>Included</v>
      </c>
      <c r="Q226" s="631">
        <f t="shared" si="73"/>
        <v>0</v>
      </c>
      <c r="R226" s="639">
        <f t="shared" si="74"/>
        <v>0</v>
      </c>
      <c r="S226" s="426"/>
      <c r="T226" s="635">
        <f t="shared" si="75"/>
        <v>0</v>
      </c>
      <c r="U226" s="635">
        <f t="shared" si="76"/>
        <v>0</v>
      </c>
      <c r="V226" s="648">
        <f t="shared" si="77"/>
        <v>0</v>
      </c>
      <c r="W226" s="751"/>
      <c r="X226" s="425"/>
    </row>
    <row r="227" spans="1:50" s="440" customFormat="1" ht="31.5">
      <c r="A227" s="654">
        <v>30</v>
      </c>
      <c r="B227" s="703" t="s">
        <v>638</v>
      </c>
      <c r="C227" s="655" t="s">
        <v>467</v>
      </c>
      <c r="D227" s="655" t="s">
        <v>500</v>
      </c>
      <c r="E227" s="655" t="s">
        <v>476</v>
      </c>
      <c r="F227" s="656" t="s">
        <v>635</v>
      </c>
      <c r="G227" s="655" t="s">
        <v>550</v>
      </c>
      <c r="H227" s="655" t="s">
        <v>543</v>
      </c>
      <c r="I227" s="657"/>
      <c r="J227" s="655">
        <v>18</v>
      </c>
      <c r="K227" s="658"/>
      <c r="L227" s="662" t="s">
        <v>602</v>
      </c>
      <c r="M227" s="660" t="s">
        <v>603</v>
      </c>
      <c r="N227" s="731">
        <v>1</v>
      </c>
      <c r="O227" s="663"/>
      <c r="P227" s="664" t="str">
        <f t="shared" si="67"/>
        <v>Included</v>
      </c>
      <c r="Q227" s="631">
        <f t="shared" si="73"/>
        <v>0</v>
      </c>
      <c r="R227" s="639">
        <f t="shared" si="74"/>
        <v>0</v>
      </c>
      <c r="S227" s="426"/>
      <c r="T227" s="635">
        <f t="shared" si="75"/>
        <v>0</v>
      </c>
      <c r="U227" s="635">
        <f t="shared" si="76"/>
        <v>0</v>
      </c>
      <c r="V227" s="648">
        <f t="shared" si="77"/>
        <v>0</v>
      </c>
      <c r="W227" s="751"/>
      <c r="X227" s="425"/>
    </row>
    <row r="228" spans="1:50" s="440" customFormat="1" ht="31.5">
      <c r="A228" s="654">
        <v>31</v>
      </c>
      <c r="B228" s="703" t="s">
        <v>639</v>
      </c>
      <c r="C228" s="655" t="s">
        <v>467</v>
      </c>
      <c r="D228" s="655" t="s">
        <v>502</v>
      </c>
      <c r="E228" s="655" t="s">
        <v>481</v>
      </c>
      <c r="F228" s="656" t="s">
        <v>636</v>
      </c>
      <c r="G228" s="655" t="s">
        <v>551</v>
      </c>
      <c r="H228" s="655" t="s">
        <v>552</v>
      </c>
      <c r="I228" s="657"/>
      <c r="J228" s="655">
        <v>18</v>
      </c>
      <c r="K228" s="658"/>
      <c r="L228" s="662" t="s">
        <v>604</v>
      </c>
      <c r="M228" s="660" t="s">
        <v>605</v>
      </c>
      <c r="N228" s="731">
        <v>4</v>
      </c>
      <c r="O228" s="663"/>
      <c r="P228" s="664" t="str">
        <f t="shared" si="67"/>
        <v>Included</v>
      </c>
      <c r="Q228" s="631">
        <f t="shared" si="73"/>
        <v>0</v>
      </c>
      <c r="R228" s="639">
        <f t="shared" si="74"/>
        <v>0</v>
      </c>
      <c r="S228" s="426"/>
      <c r="T228" s="635">
        <f t="shared" si="75"/>
        <v>0</v>
      </c>
      <c r="U228" s="635">
        <f t="shared" si="76"/>
        <v>0</v>
      </c>
      <c r="V228" s="648">
        <f t="shared" si="77"/>
        <v>0</v>
      </c>
      <c r="W228" s="751"/>
      <c r="X228" s="425"/>
    </row>
    <row r="229" spans="1:50" s="440" customFormat="1" ht="31.5">
      <c r="A229" s="659">
        <v>32</v>
      </c>
      <c r="B229" s="703" t="s">
        <v>639</v>
      </c>
      <c r="C229" s="655" t="s">
        <v>467</v>
      </c>
      <c r="D229" s="655" t="s">
        <v>502</v>
      </c>
      <c r="E229" s="655" t="s">
        <v>482</v>
      </c>
      <c r="F229" s="656" t="s">
        <v>636</v>
      </c>
      <c r="G229" s="655" t="s">
        <v>553</v>
      </c>
      <c r="H229" s="655" t="s">
        <v>552</v>
      </c>
      <c r="I229" s="657"/>
      <c r="J229" s="655">
        <v>18</v>
      </c>
      <c r="K229" s="658"/>
      <c r="L229" s="662" t="s">
        <v>606</v>
      </c>
      <c r="M229" s="660" t="s">
        <v>605</v>
      </c>
      <c r="N229" s="731">
        <v>0.5</v>
      </c>
      <c r="O229" s="663"/>
      <c r="P229" s="664" t="str">
        <f t="shared" si="67"/>
        <v>Included</v>
      </c>
      <c r="Q229" s="631">
        <f t="shared" si="73"/>
        <v>0</v>
      </c>
      <c r="R229" s="639">
        <f t="shared" si="74"/>
        <v>0</v>
      </c>
      <c r="S229" s="426"/>
      <c r="T229" s="635">
        <f t="shared" si="75"/>
        <v>0</v>
      </c>
      <c r="U229" s="635">
        <f t="shared" si="76"/>
        <v>0</v>
      </c>
      <c r="V229" s="648">
        <f t="shared" si="77"/>
        <v>0</v>
      </c>
      <c r="W229" s="751"/>
      <c r="X229" s="425"/>
    </row>
    <row r="230" spans="1:50" s="440" customFormat="1" ht="31.5">
      <c r="A230" s="654">
        <v>33</v>
      </c>
      <c r="B230" s="703" t="s">
        <v>639</v>
      </c>
      <c r="C230" s="655" t="s">
        <v>467</v>
      </c>
      <c r="D230" s="655" t="s">
        <v>502</v>
      </c>
      <c r="E230" s="655" t="s">
        <v>483</v>
      </c>
      <c r="F230" s="656" t="s">
        <v>636</v>
      </c>
      <c r="G230" s="655" t="s">
        <v>554</v>
      </c>
      <c r="H230" s="655" t="s">
        <v>552</v>
      </c>
      <c r="I230" s="657"/>
      <c r="J230" s="655">
        <v>18</v>
      </c>
      <c r="K230" s="658"/>
      <c r="L230" s="662" t="s">
        <v>607</v>
      </c>
      <c r="M230" s="660" t="s">
        <v>605</v>
      </c>
      <c r="N230" s="731">
        <v>1</v>
      </c>
      <c r="O230" s="663"/>
      <c r="P230" s="664" t="str">
        <f t="shared" si="67"/>
        <v>Included</v>
      </c>
      <c r="Q230" s="631">
        <f t="shared" si="73"/>
        <v>0</v>
      </c>
      <c r="R230" s="639">
        <f t="shared" si="74"/>
        <v>0</v>
      </c>
      <c r="S230" s="426"/>
      <c r="T230" s="635">
        <f t="shared" si="75"/>
        <v>0</v>
      </c>
      <c r="U230" s="635">
        <f t="shared" si="76"/>
        <v>0</v>
      </c>
      <c r="V230" s="648">
        <f t="shared" si="77"/>
        <v>0</v>
      </c>
      <c r="W230" s="751"/>
      <c r="X230" s="425"/>
    </row>
    <row r="231" spans="1:50" s="440" customFormat="1" ht="31.5">
      <c r="A231" s="654">
        <v>34</v>
      </c>
      <c r="B231" s="703" t="s">
        <v>639</v>
      </c>
      <c r="C231" s="655" t="s">
        <v>467</v>
      </c>
      <c r="D231" s="655" t="s">
        <v>502</v>
      </c>
      <c r="E231" s="655" t="s">
        <v>484</v>
      </c>
      <c r="F231" s="656" t="s">
        <v>636</v>
      </c>
      <c r="G231" s="655" t="s">
        <v>555</v>
      </c>
      <c r="H231" s="655" t="s">
        <v>552</v>
      </c>
      <c r="I231" s="657"/>
      <c r="J231" s="655">
        <v>18</v>
      </c>
      <c r="K231" s="658"/>
      <c r="L231" s="661" t="s">
        <v>608</v>
      </c>
      <c r="M231" s="660" t="s">
        <v>605</v>
      </c>
      <c r="N231" s="731">
        <v>0.2</v>
      </c>
      <c r="O231" s="663"/>
      <c r="P231" s="664" t="str">
        <f t="shared" si="67"/>
        <v>Included</v>
      </c>
      <c r="Q231" s="631">
        <f t="shared" si="73"/>
        <v>0</v>
      </c>
      <c r="R231" s="639">
        <f t="shared" si="74"/>
        <v>0</v>
      </c>
      <c r="S231" s="426"/>
      <c r="T231" s="635">
        <f t="shared" si="75"/>
        <v>0</v>
      </c>
      <c r="U231" s="635">
        <f t="shared" si="76"/>
        <v>0</v>
      </c>
      <c r="V231" s="648">
        <f t="shared" si="77"/>
        <v>0</v>
      </c>
      <c r="W231" s="751"/>
      <c r="X231" s="425"/>
    </row>
    <row r="232" spans="1:50" s="440" customFormat="1" ht="31.5">
      <c r="A232" s="659">
        <v>35</v>
      </c>
      <c r="B232" s="703" t="s">
        <v>639</v>
      </c>
      <c r="C232" s="655" t="s">
        <v>467</v>
      </c>
      <c r="D232" s="655" t="s">
        <v>502</v>
      </c>
      <c r="E232" s="655" t="s">
        <v>485</v>
      </c>
      <c r="F232" s="656" t="s">
        <v>636</v>
      </c>
      <c r="G232" s="655" t="s">
        <v>556</v>
      </c>
      <c r="H232" s="655" t="s">
        <v>543</v>
      </c>
      <c r="I232" s="657"/>
      <c r="J232" s="655">
        <v>18</v>
      </c>
      <c r="K232" s="658"/>
      <c r="L232" s="661" t="s">
        <v>609</v>
      </c>
      <c r="M232" s="660" t="s">
        <v>454</v>
      </c>
      <c r="N232" s="731">
        <v>1</v>
      </c>
      <c r="O232" s="663"/>
      <c r="P232" s="664" t="str">
        <f t="shared" si="67"/>
        <v>Included</v>
      </c>
      <c r="Q232" s="631">
        <f t="shared" si="73"/>
        <v>0</v>
      </c>
      <c r="R232" s="639">
        <f t="shared" si="74"/>
        <v>0</v>
      </c>
      <c r="S232" s="426"/>
      <c r="T232" s="635">
        <f t="shared" si="75"/>
        <v>0</v>
      </c>
      <c r="U232" s="635">
        <f t="shared" si="76"/>
        <v>0</v>
      </c>
      <c r="V232" s="648">
        <f t="shared" si="77"/>
        <v>0</v>
      </c>
      <c r="W232" s="751"/>
      <c r="X232" s="425"/>
    </row>
    <row r="233" spans="1:50" s="440" customFormat="1" ht="31.5">
      <c r="A233" s="654">
        <v>36</v>
      </c>
      <c r="B233" s="703" t="s">
        <v>639</v>
      </c>
      <c r="C233" s="655" t="s">
        <v>467</v>
      </c>
      <c r="D233" s="655" t="s">
        <v>502</v>
      </c>
      <c r="E233" s="655" t="s">
        <v>486</v>
      </c>
      <c r="F233" s="656" t="s">
        <v>636</v>
      </c>
      <c r="G233" s="655" t="s">
        <v>557</v>
      </c>
      <c r="H233" s="655" t="s">
        <v>543</v>
      </c>
      <c r="I233" s="657"/>
      <c r="J233" s="655">
        <v>18</v>
      </c>
      <c r="K233" s="658"/>
      <c r="L233" s="661" t="s">
        <v>610</v>
      </c>
      <c r="M233" s="660" t="s">
        <v>580</v>
      </c>
      <c r="N233" s="731">
        <v>1</v>
      </c>
      <c r="O233" s="663"/>
      <c r="P233" s="664" t="str">
        <f t="shared" si="67"/>
        <v>Included</v>
      </c>
      <c r="Q233" s="631">
        <f t="shared" si="73"/>
        <v>0</v>
      </c>
      <c r="R233" s="639">
        <f t="shared" si="74"/>
        <v>0</v>
      </c>
      <c r="S233" s="426"/>
      <c r="T233" s="635">
        <f t="shared" si="75"/>
        <v>0</v>
      </c>
      <c r="U233" s="635">
        <f t="shared" si="76"/>
        <v>0</v>
      </c>
      <c r="V233" s="648">
        <f t="shared" si="77"/>
        <v>0</v>
      </c>
      <c r="W233" s="751"/>
      <c r="X233" s="425"/>
    </row>
    <row r="234" spans="1:50" s="440" customFormat="1" ht="31.5">
      <c r="A234" s="654">
        <v>37</v>
      </c>
      <c r="B234" s="703" t="s">
        <v>639</v>
      </c>
      <c r="C234" s="655" t="s">
        <v>467</v>
      </c>
      <c r="D234" s="655" t="s">
        <v>502</v>
      </c>
      <c r="E234" s="655" t="s">
        <v>487</v>
      </c>
      <c r="F234" s="656" t="s">
        <v>636</v>
      </c>
      <c r="G234" s="655" t="s">
        <v>558</v>
      </c>
      <c r="H234" s="655" t="s">
        <v>543</v>
      </c>
      <c r="I234" s="657"/>
      <c r="J234" s="655">
        <v>18</v>
      </c>
      <c r="K234" s="658"/>
      <c r="L234" s="661" t="s">
        <v>611</v>
      </c>
      <c r="M234" s="660" t="s">
        <v>580</v>
      </c>
      <c r="N234" s="731">
        <v>2</v>
      </c>
      <c r="O234" s="663"/>
      <c r="P234" s="664" t="str">
        <f t="shared" si="67"/>
        <v>Included</v>
      </c>
      <c r="Q234" s="631">
        <f t="shared" si="73"/>
        <v>0</v>
      </c>
      <c r="R234" s="639">
        <f t="shared" si="74"/>
        <v>0</v>
      </c>
      <c r="S234" s="426"/>
      <c r="T234" s="635">
        <f t="shared" si="75"/>
        <v>0</v>
      </c>
      <c r="U234" s="635">
        <f t="shared" si="76"/>
        <v>0</v>
      </c>
      <c r="V234" s="648">
        <f t="shared" si="77"/>
        <v>0</v>
      </c>
      <c r="W234" s="751"/>
      <c r="X234" s="425"/>
    </row>
    <row r="235" spans="1:50" s="440" customFormat="1" ht="31.5">
      <c r="A235" s="659">
        <v>38</v>
      </c>
      <c r="B235" s="703" t="s">
        <v>639</v>
      </c>
      <c r="C235" s="655" t="s">
        <v>467</v>
      </c>
      <c r="D235" s="655" t="s">
        <v>502</v>
      </c>
      <c r="E235" s="655" t="s">
        <v>488</v>
      </c>
      <c r="F235" s="656" t="s">
        <v>636</v>
      </c>
      <c r="G235" s="655" t="s">
        <v>559</v>
      </c>
      <c r="H235" s="655" t="s">
        <v>543</v>
      </c>
      <c r="I235" s="657"/>
      <c r="J235" s="655">
        <v>18</v>
      </c>
      <c r="K235" s="658"/>
      <c r="L235" s="661" t="s">
        <v>612</v>
      </c>
      <c r="M235" s="660" t="s">
        <v>580</v>
      </c>
      <c r="N235" s="731">
        <v>3</v>
      </c>
      <c r="O235" s="663"/>
      <c r="P235" s="664" t="str">
        <f t="shared" si="67"/>
        <v>Included</v>
      </c>
      <c r="Q235" s="631">
        <f t="shared" si="73"/>
        <v>0</v>
      </c>
      <c r="R235" s="639">
        <f t="shared" si="74"/>
        <v>0</v>
      </c>
      <c r="S235" s="426"/>
      <c r="T235" s="635">
        <f t="shared" si="75"/>
        <v>0</v>
      </c>
      <c r="U235" s="635">
        <f t="shared" si="76"/>
        <v>0</v>
      </c>
      <c r="V235" s="648">
        <f t="shared" si="77"/>
        <v>0</v>
      </c>
      <c r="W235" s="751"/>
      <c r="X235" s="425"/>
    </row>
    <row r="236" spans="1:50" s="440" customFormat="1" ht="31.5">
      <c r="A236" s="654">
        <v>39</v>
      </c>
      <c r="B236" s="703" t="s">
        <v>639</v>
      </c>
      <c r="C236" s="655" t="s">
        <v>467</v>
      </c>
      <c r="D236" s="655" t="s">
        <v>502</v>
      </c>
      <c r="E236" s="655" t="s">
        <v>489</v>
      </c>
      <c r="F236" s="656" t="s">
        <v>636</v>
      </c>
      <c r="G236" s="655" t="s">
        <v>560</v>
      </c>
      <c r="H236" s="655" t="s">
        <v>543</v>
      </c>
      <c r="I236" s="657"/>
      <c r="J236" s="655">
        <v>18</v>
      </c>
      <c r="K236" s="658"/>
      <c r="L236" s="661" t="s">
        <v>613</v>
      </c>
      <c r="M236" s="660" t="s">
        <v>580</v>
      </c>
      <c r="N236" s="731">
        <v>15</v>
      </c>
      <c r="O236" s="663"/>
      <c r="P236" s="664" t="str">
        <f t="shared" si="67"/>
        <v>Included</v>
      </c>
      <c r="Q236" s="631">
        <f t="shared" si="73"/>
        <v>0</v>
      </c>
      <c r="R236" s="639">
        <f t="shared" si="74"/>
        <v>0</v>
      </c>
      <c r="S236" s="426"/>
      <c r="T236" s="635">
        <f t="shared" si="75"/>
        <v>0</v>
      </c>
      <c r="U236" s="635">
        <f t="shared" si="76"/>
        <v>0</v>
      </c>
      <c r="V236" s="648">
        <f t="shared" si="77"/>
        <v>0</v>
      </c>
      <c r="W236" s="751"/>
      <c r="X236" s="425"/>
    </row>
    <row r="237" spans="1:50" s="440" customFormat="1" ht="31.5">
      <c r="A237" s="654">
        <v>40</v>
      </c>
      <c r="B237" s="703" t="s">
        <v>639</v>
      </c>
      <c r="C237" s="655" t="s">
        <v>467</v>
      </c>
      <c r="D237" s="655" t="s">
        <v>502</v>
      </c>
      <c r="E237" s="655" t="s">
        <v>490</v>
      </c>
      <c r="F237" s="656" t="s">
        <v>636</v>
      </c>
      <c r="G237" s="655" t="s">
        <v>561</v>
      </c>
      <c r="H237" s="655" t="s">
        <v>543</v>
      </c>
      <c r="I237" s="657"/>
      <c r="J237" s="655">
        <v>18</v>
      </c>
      <c r="K237" s="658"/>
      <c r="L237" s="661" t="s">
        <v>614</v>
      </c>
      <c r="M237" s="660" t="s">
        <v>580</v>
      </c>
      <c r="N237" s="731">
        <v>15</v>
      </c>
      <c r="O237" s="663"/>
      <c r="P237" s="664" t="str">
        <f t="shared" si="67"/>
        <v>Included</v>
      </c>
      <c r="Q237" s="631">
        <f t="shared" si="73"/>
        <v>0</v>
      </c>
      <c r="R237" s="639">
        <f t="shared" si="74"/>
        <v>0</v>
      </c>
      <c r="S237" s="426"/>
      <c r="T237" s="635">
        <f t="shared" si="75"/>
        <v>0</v>
      </c>
      <c r="U237" s="635">
        <f t="shared" si="76"/>
        <v>0</v>
      </c>
      <c r="V237" s="648">
        <f t="shared" si="77"/>
        <v>0</v>
      </c>
      <c r="W237" s="751"/>
      <c r="X237" s="425"/>
    </row>
    <row r="238" spans="1:50" ht="36" customHeight="1">
      <c r="A238" s="824"/>
      <c r="B238" s="825"/>
      <c r="C238" s="825"/>
      <c r="D238" s="825"/>
      <c r="E238" s="825"/>
      <c r="F238" s="825"/>
      <c r="G238" s="825"/>
      <c r="H238" s="825"/>
      <c r="I238" s="825"/>
      <c r="J238" s="825"/>
      <c r="K238" s="825"/>
      <c r="L238" s="825"/>
      <c r="M238" s="825"/>
      <c r="N238" s="825"/>
      <c r="O238" s="825"/>
      <c r="P238" s="826"/>
      <c r="Q238" s="627"/>
      <c r="R238" s="404"/>
      <c r="S238" s="636"/>
      <c r="T238" s="626"/>
      <c r="U238" s="626"/>
      <c r="V238" s="636"/>
      <c r="AF238" s="806"/>
      <c r="AG238" s="806"/>
    </row>
    <row r="239" spans="1:50" s="567" customFormat="1" ht="18.600000000000001" customHeight="1">
      <c r="A239" s="665"/>
      <c r="B239" s="704"/>
      <c r="C239" s="665"/>
      <c r="D239" s="665"/>
      <c r="E239" s="665"/>
      <c r="F239" s="665"/>
      <c r="G239" s="665"/>
      <c r="H239" s="665"/>
      <c r="I239" s="665"/>
      <c r="J239" s="665"/>
      <c r="K239" s="666"/>
      <c r="L239" s="670" t="s">
        <v>404</v>
      </c>
      <c r="M239" s="667"/>
      <c r="N239" s="732"/>
      <c r="O239" s="668"/>
      <c r="P239" s="669">
        <f>ROUND(SUM(P20:P237),2)</f>
        <v>0</v>
      </c>
      <c r="Q239" s="632"/>
      <c r="R239" s="640">
        <f>SUM(R20:R237)</f>
        <v>0</v>
      </c>
      <c r="S239" s="637"/>
      <c r="T239" s="638">
        <f>P239*(1-$T$15)</f>
        <v>0</v>
      </c>
      <c r="U239" s="638"/>
      <c r="V239" s="641">
        <f>SUM(V20:V237)</f>
        <v>0</v>
      </c>
      <c r="W239" s="752"/>
      <c r="X239" s="568"/>
      <c r="Y239" s="565"/>
      <c r="Z239" s="565"/>
      <c r="AA239" s="569"/>
      <c r="AB239" s="568"/>
      <c r="AC239" s="568"/>
      <c r="AD239" s="568"/>
      <c r="AE239" s="568"/>
      <c r="AF239" s="565"/>
      <c r="AG239" s="565"/>
      <c r="AH239" s="570"/>
      <c r="AI239" s="568"/>
      <c r="AJ239" s="568"/>
      <c r="AK239" s="571"/>
      <c r="AL239" s="571"/>
      <c r="AM239" s="571"/>
      <c r="AN239" s="571"/>
      <c r="AO239" s="571"/>
      <c r="AP239" s="571"/>
      <c r="AQ239" s="571"/>
      <c r="AR239" s="571"/>
      <c r="AS239" s="571"/>
      <c r="AT239" s="566"/>
      <c r="AU239" s="566"/>
      <c r="AV239" s="566"/>
      <c r="AW239" s="566"/>
      <c r="AX239" s="566"/>
    </row>
    <row r="240" spans="1:50" s="468" customFormat="1">
      <c r="A240" s="821"/>
      <c r="B240" s="821"/>
      <c r="C240" s="821"/>
      <c r="D240" s="821"/>
      <c r="E240" s="821"/>
      <c r="F240" s="821"/>
      <c r="G240" s="821"/>
      <c r="H240" s="821"/>
      <c r="I240" s="821"/>
      <c r="J240" s="821"/>
      <c r="K240" s="821"/>
      <c r="L240" s="821"/>
      <c r="M240" s="821"/>
      <c r="N240" s="821"/>
      <c r="O240" s="821"/>
      <c r="P240" s="821"/>
      <c r="Q240" s="634"/>
      <c r="R240" s="613"/>
      <c r="S240" s="432"/>
      <c r="T240" s="432"/>
      <c r="U240" s="432"/>
      <c r="V240" s="432"/>
      <c r="W240" s="411"/>
      <c r="X240" s="411"/>
      <c r="Y240" s="169"/>
      <c r="Z240" s="273"/>
      <c r="AA240" s="448"/>
      <c r="AB240" s="169"/>
      <c r="AC240" s="273"/>
      <c r="AD240" s="411"/>
      <c r="AE240" s="411"/>
      <c r="AF240" s="411"/>
      <c r="AG240" s="411"/>
      <c r="AH240" s="411"/>
      <c r="AI240" s="411"/>
      <c r="AJ240" s="411"/>
      <c r="AK240" s="170"/>
      <c r="AL240" s="170"/>
      <c r="AM240" s="170"/>
      <c r="AN240" s="170"/>
      <c r="AO240" s="170"/>
      <c r="AP240" s="170"/>
      <c r="AQ240" s="170"/>
      <c r="AR240" s="170"/>
      <c r="AS240" s="170"/>
      <c r="AT240" s="432"/>
      <c r="AU240" s="432"/>
      <c r="AV240" s="432"/>
      <c r="AW240" s="432"/>
      <c r="AX240" s="432"/>
    </row>
    <row r="241" spans="1:50" s="468" customFormat="1" ht="31.5" customHeight="1">
      <c r="A241" s="634"/>
      <c r="B241" s="813" t="s">
        <v>431</v>
      </c>
      <c r="C241" s="813"/>
      <c r="D241" s="813"/>
      <c r="E241" s="813"/>
      <c r="F241" s="813"/>
      <c r="G241" s="813"/>
      <c r="H241" s="813"/>
      <c r="I241" s="813"/>
      <c r="J241" s="813"/>
      <c r="K241" s="813"/>
      <c r="L241" s="813"/>
      <c r="M241" s="813"/>
      <c r="N241" s="813"/>
      <c r="O241" s="813"/>
      <c r="P241" s="813"/>
      <c r="Q241" s="647"/>
      <c r="R241" s="613"/>
      <c r="S241" s="432"/>
      <c r="T241" s="432"/>
      <c r="U241" s="432"/>
      <c r="V241" s="432"/>
      <c r="W241" s="411"/>
      <c r="X241" s="411"/>
      <c r="Y241" s="169"/>
      <c r="Z241" s="273"/>
      <c r="AA241" s="608"/>
      <c r="AB241" s="169"/>
      <c r="AC241" s="273"/>
      <c r="AD241" s="411"/>
      <c r="AE241" s="411"/>
      <c r="AF241" s="411"/>
      <c r="AG241" s="411"/>
      <c r="AH241" s="411"/>
      <c r="AI241" s="411"/>
      <c r="AJ241" s="411"/>
      <c r="AK241" s="170"/>
      <c r="AL241" s="170"/>
      <c r="AM241" s="170"/>
      <c r="AN241" s="170"/>
      <c r="AO241" s="170"/>
      <c r="AP241" s="170"/>
      <c r="AQ241" s="170"/>
      <c r="AR241" s="170"/>
      <c r="AS241" s="170"/>
      <c r="AT241" s="432"/>
      <c r="AU241" s="432"/>
      <c r="AV241" s="432"/>
      <c r="AW241" s="432"/>
      <c r="AX241" s="432"/>
    </row>
    <row r="242" spans="1:50">
      <c r="A242" s="518"/>
      <c r="B242" s="518"/>
      <c r="C242" s="518"/>
      <c r="F242" s="518"/>
      <c r="G242" s="518"/>
      <c r="H242" s="518"/>
      <c r="I242" s="518"/>
      <c r="J242" s="518"/>
      <c r="K242" s="602"/>
      <c r="L242" s="551"/>
      <c r="M242" s="553"/>
      <c r="N242" s="733"/>
      <c r="O242" s="553"/>
      <c r="P242" s="553"/>
      <c r="Q242" s="553"/>
      <c r="Y242" s="466"/>
      <c r="Z242" s="466"/>
      <c r="AB242" s="466"/>
      <c r="AC242" s="466"/>
      <c r="AE242" s="467"/>
      <c r="AF242" s="809"/>
      <c r="AG242" s="809"/>
    </row>
    <row r="243" spans="1:50">
      <c r="A243" s="496" t="s">
        <v>351</v>
      </c>
      <c r="D243" s="823" t="str">
        <f>'Names of Bidder'!D27&amp;"-"&amp; 'Names of Bidder'!E27&amp;"-" &amp;'Names of Bidder'!F27</f>
        <v>--</v>
      </c>
      <c r="E243" s="823"/>
      <c r="M243" s="434"/>
      <c r="N243" s="734"/>
      <c r="Y243" s="466"/>
      <c r="Z243" s="466"/>
      <c r="AB243" s="466"/>
      <c r="AC243" s="466"/>
      <c r="AE243" s="467"/>
    </row>
    <row r="244" spans="1:50">
      <c r="A244" s="496" t="s">
        <v>352</v>
      </c>
      <c r="D244" s="823" t="str">
        <f>IF('Names of Bidder'!D28=0, "", 'Names of Bidder'!D28)</f>
        <v/>
      </c>
      <c r="E244" s="823"/>
      <c r="M244" s="435"/>
      <c r="N244" s="734" t="s">
        <v>353</v>
      </c>
      <c r="O244" s="415" t="str">
        <f>IF('Names of Bidder'!D24=0, "", 'Names of Bidder'!D24)</f>
        <v/>
      </c>
      <c r="Y244" s="466"/>
      <c r="Z244" s="466"/>
      <c r="AB244" s="466"/>
      <c r="AC244" s="466"/>
      <c r="AE244" s="467"/>
    </row>
    <row r="245" spans="1:50">
      <c r="A245" s="274"/>
      <c r="B245" s="274"/>
      <c r="C245" s="274"/>
      <c r="D245" s="274"/>
      <c r="E245" s="274"/>
      <c r="F245" s="274"/>
      <c r="G245" s="274"/>
      <c r="H245" s="274"/>
      <c r="I245" s="274"/>
      <c r="J245" s="274"/>
      <c r="K245" s="174"/>
      <c r="L245" s="275"/>
      <c r="M245" s="175"/>
      <c r="N245" s="734" t="s">
        <v>354</v>
      </c>
      <c r="O245" s="415" t="str">
        <f>IF('Names of Bidder'!D25=0, "", 'Names of Bidder'!D25)</f>
        <v/>
      </c>
      <c r="P245" s="175"/>
      <c r="Q245" s="175"/>
      <c r="Y245" s="466"/>
      <c r="Z245" s="466"/>
      <c r="AB245" s="466"/>
      <c r="AC245" s="466"/>
      <c r="AE245" s="467"/>
    </row>
    <row r="246" spans="1:50">
      <c r="A246" s="274"/>
      <c r="B246" s="274"/>
      <c r="C246" s="274"/>
      <c r="D246" s="274"/>
      <c r="E246" s="274"/>
      <c r="F246" s="274"/>
      <c r="G246" s="274"/>
      <c r="H246" s="274"/>
      <c r="I246" s="274"/>
      <c r="J246" s="274"/>
      <c r="K246" s="174"/>
      <c r="L246" s="275"/>
      <c r="M246" s="175"/>
      <c r="N246" s="734"/>
      <c r="O246" s="185"/>
      <c r="P246" s="185"/>
      <c r="Q246" s="185"/>
      <c r="Y246" s="466"/>
      <c r="Z246" s="466"/>
      <c r="AB246" s="466"/>
      <c r="AC246" s="466"/>
      <c r="AE246" s="467"/>
    </row>
    <row r="247" spans="1:50">
      <c r="A247" s="274"/>
      <c r="B247" s="274"/>
      <c r="C247" s="274"/>
      <c r="D247" s="274"/>
      <c r="E247" s="274"/>
      <c r="F247" s="274"/>
      <c r="G247" s="274"/>
      <c r="H247" s="274"/>
      <c r="I247" s="274"/>
      <c r="J247" s="274"/>
      <c r="K247" s="174"/>
      <c r="L247" s="275"/>
      <c r="M247" s="174"/>
      <c r="N247" s="735"/>
      <c r="O247" s="175"/>
      <c r="P247" s="175"/>
      <c r="Q247" s="175"/>
      <c r="W247" s="753"/>
      <c r="Y247" s="466"/>
      <c r="Z247" s="466"/>
      <c r="AB247" s="466"/>
      <c r="AC247" s="466"/>
      <c r="AE247" s="467"/>
    </row>
    <row r="248" spans="1:50">
      <c r="A248" s="274"/>
      <c r="B248" s="274"/>
      <c r="C248" s="274"/>
      <c r="D248" s="274"/>
      <c r="E248" s="274"/>
      <c r="F248" s="274"/>
      <c r="G248" s="274"/>
      <c r="H248" s="274"/>
      <c r="I248" s="274"/>
      <c r="J248" s="274"/>
      <c r="K248" s="174"/>
      <c r="L248" s="275"/>
      <c r="M248" s="174"/>
      <c r="N248" s="735"/>
      <c r="O248" s="175"/>
      <c r="P248" s="175"/>
      <c r="Q248" s="175"/>
      <c r="W248" s="415"/>
      <c r="Y248" s="466"/>
      <c r="Z248" s="466"/>
      <c r="AB248" s="466"/>
      <c r="AC248" s="466"/>
      <c r="AE248" s="467"/>
    </row>
    <row r="249" spans="1:50">
      <c r="A249" s="274"/>
      <c r="B249" s="274"/>
      <c r="C249" s="274"/>
      <c r="D249" s="274"/>
      <c r="E249" s="274"/>
      <c r="F249" s="274"/>
      <c r="G249" s="274"/>
      <c r="H249" s="274"/>
      <c r="I249" s="274"/>
      <c r="J249" s="274"/>
      <c r="K249" s="174"/>
      <c r="L249" s="275"/>
      <c r="M249" s="174"/>
      <c r="N249" s="735"/>
      <c r="O249" s="175"/>
      <c r="P249" s="175"/>
      <c r="Q249" s="175"/>
      <c r="W249" s="415"/>
      <c r="Y249" s="466"/>
      <c r="Z249" s="466"/>
      <c r="AB249" s="466"/>
      <c r="AC249" s="466"/>
      <c r="AE249" s="467"/>
    </row>
    <row r="250" spans="1:50">
      <c r="A250" s="274"/>
      <c r="B250" s="274"/>
      <c r="C250" s="274"/>
      <c r="D250" s="274"/>
      <c r="E250" s="274"/>
      <c r="F250" s="274"/>
      <c r="G250" s="274"/>
      <c r="H250" s="274"/>
      <c r="I250" s="274"/>
      <c r="J250" s="274"/>
      <c r="K250" s="174"/>
      <c r="L250" s="275"/>
      <c r="M250" s="174"/>
      <c r="N250" s="735"/>
      <c r="O250" s="175"/>
      <c r="P250" s="175"/>
      <c r="Q250" s="175"/>
      <c r="W250" s="415"/>
      <c r="Y250" s="466"/>
      <c r="Z250" s="466"/>
      <c r="AB250" s="466"/>
      <c r="AC250" s="466"/>
      <c r="AE250" s="467"/>
    </row>
    <row r="251" spans="1:50">
      <c r="A251" s="274"/>
      <c r="B251" s="274"/>
      <c r="C251" s="274"/>
      <c r="D251" s="274"/>
      <c r="E251" s="274"/>
      <c r="F251" s="274"/>
      <c r="G251" s="274"/>
      <c r="H251" s="274"/>
      <c r="I251" s="274"/>
      <c r="J251" s="274"/>
      <c r="K251" s="174"/>
      <c r="L251" s="275"/>
      <c r="M251" s="174"/>
      <c r="N251" s="735"/>
      <c r="O251" s="175"/>
      <c r="P251" s="175"/>
      <c r="Q251" s="175"/>
      <c r="T251" s="432"/>
      <c r="U251" s="432"/>
      <c r="V251" s="432"/>
      <c r="W251" s="411"/>
      <c r="X251" s="411"/>
      <c r="Y251" s="466"/>
      <c r="Z251" s="466"/>
      <c r="AA251" s="448"/>
      <c r="AB251" s="466"/>
      <c r="AC251" s="466"/>
      <c r="AD251" s="411"/>
      <c r="AE251" s="453"/>
    </row>
    <row r="252" spans="1:50">
      <c r="A252" s="274"/>
      <c r="B252" s="274"/>
      <c r="C252" s="274"/>
      <c r="D252" s="274"/>
      <c r="E252" s="274"/>
      <c r="F252" s="274"/>
      <c r="G252" s="274"/>
      <c r="H252" s="274"/>
      <c r="I252" s="274"/>
      <c r="J252" s="274"/>
      <c r="K252" s="174"/>
      <c r="L252" s="275"/>
      <c r="M252" s="174"/>
      <c r="N252" s="735"/>
      <c r="O252" s="175"/>
      <c r="P252" s="175"/>
      <c r="Q252" s="175"/>
      <c r="Y252" s="466"/>
      <c r="Z252" s="466"/>
      <c r="AB252" s="466"/>
      <c r="AC252" s="466"/>
      <c r="AE252" s="467"/>
    </row>
    <row r="253" spans="1:50">
      <c r="A253" s="274"/>
      <c r="B253" s="274"/>
      <c r="C253" s="274"/>
      <c r="D253" s="274"/>
      <c r="E253" s="274"/>
      <c r="F253" s="274"/>
      <c r="G253" s="274"/>
      <c r="H253" s="274"/>
      <c r="I253" s="274"/>
      <c r="J253" s="274"/>
      <c r="K253" s="174"/>
      <c r="L253" s="275"/>
      <c r="M253" s="174"/>
      <c r="N253" s="735"/>
      <c r="O253" s="175"/>
      <c r="P253" s="175"/>
      <c r="Q253" s="175"/>
      <c r="Y253" s="466"/>
      <c r="Z253" s="466"/>
      <c r="AB253" s="466"/>
      <c r="AC253" s="466"/>
      <c r="AE253" s="467"/>
    </row>
    <row r="254" spans="1:50">
      <c r="A254" s="274"/>
      <c r="B254" s="274"/>
      <c r="C254" s="274"/>
      <c r="D254" s="274"/>
      <c r="E254" s="274"/>
      <c r="F254" s="274"/>
      <c r="G254" s="274"/>
      <c r="H254" s="274"/>
      <c r="I254" s="274"/>
      <c r="J254" s="274"/>
      <c r="K254" s="174"/>
      <c r="L254" s="275"/>
      <c r="M254" s="174"/>
      <c r="N254" s="735"/>
      <c r="O254" s="175"/>
      <c r="P254" s="175"/>
      <c r="Q254" s="175"/>
      <c r="Y254" s="466"/>
      <c r="Z254" s="466"/>
      <c r="AB254" s="466"/>
      <c r="AC254" s="466"/>
      <c r="AE254" s="467"/>
    </row>
    <row r="255" spans="1:50">
      <c r="A255" s="274"/>
      <c r="B255" s="274"/>
      <c r="C255" s="274"/>
      <c r="D255" s="274"/>
      <c r="E255" s="274"/>
      <c r="F255" s="274"/>
      <c r="G255" s="274"/>
      <c r="H255" s="274"/>
      <c r="I255" s="274"/>
      <c r="J255" s="274"/>
      <c r="K255" s="174"/>
      <c r="L255" s="275"/>
      <c r="M255" s="174"/>
      <c r="N255" s="735"/>
      <c r="O255" s="175"/>
      <c r="P255" s="175"/>
      <c r="Q255" s="175"/>
      <c r="T255" s="432"/>
      <c r="U255" s="432"/>
      <c r="V255" s="432"/>
      <c r="W255" s="411"/>
      <c r="X255" s="411"/>
      <c r="Y255" s="466"/>
      <c r="Z255" s="472"/>
      <c r="AA255" s="448"/>
      <c r="AB255" s="466"/>
      <c r="AC255" s="472"/>
      <c r="AD255" s="411"/>
      <c r="AE255" s="453"/>
    </row>
    <row r="256" spans="1:50">
      <c r="A256" s="274"/>
      <c r="B256" s="274"/>
      <c r="C256" s="274"/>
      <c r="D256" s="274"/>
      <c r="E256" s="274"/>
      <c r="F256" s="274"/>
      <c r="G256" s="274"/>
      <c r="H256" s="274"/>
      <c r="I256" s="274"/>
      <c r="J256" s="274"/>
      <c r="K256" s="174"/>
      <c r="L256" s="275"/>
      <c r="M256" s="174"/>
      <c r="N256" s="735"/>
      <c r="O256" s="175"/>
      <c r="P256" s="175"/>
      <c r="Q256" s="175"/>
      <c r="Y256" s="466"/>
      <c r="Z256" s="472"/>
      <c r="AB256" s="466"/>
      <c r="AC256" s="472"/>
      <c r="AE256" s="467"/>
    </row>
    <row r="257" spans="1:31">
      <c r="A257" s="274"/>
      <c r="B257" s="274"/>
      <c r="C257" s="274"/>
      <c r="D257" s="274"/>
      <c r="E257" s="274"/>
      <c r="F257" s="274"/>
      <c r="G257" s="274"/>
      <c r="H257" s="274"/>
      <c r="I257" s="274"/>
      <c r="J257" s="274"/>
      <c r="K257" s="174"/>
      <c r="L257" s="275"/>
      <c r="M257" s="174"/>
      <c r="N257" s="735"/>
      <c r="O257" s="175"/>
      <c r="P257" s="175"/>
      <c r="Q257" s="175"/>
      <c r="Y257" s="466"/>
      <c r="Z257" s="466"/>
      <c r="AB257" s="466"/>
      <c r="AC257" s="466"/>
      <c r="AE257" s="467"/>
    </row>
    <row r="258" spans="1:31">
      <c r="A258" s="274"/>
      <c r="B258" s="274"/>
      <c r="C258" s="274"/>
      <c r="D258" s="274"/>
      <c r="E258" s="274"/>
      <c r="F258" s="274"/>
      <c r="G258" s="274"/>
      <c r="H258" s="274"/>
      <c r="I258" s="274"/>
      <c r="J258" s="274"/>
      <c r="K258" s="174"/>
      <c r="L258" s="275"/>
      <c r="M258" s="174"/>
      <c r="N258" s="735"/>
      <c r="O258" s="175"/>
      <c r="P258" s="175"/>
      <c r="Q258" s="175"/>
      <c r="Y258" s="466"/>
      <c r="Z258" s="466"/>
      <c r="AB258" s="466"/>
      <c r="AC258" s="466"/>
      <c r="AE258" s="467"/>
    </row>
    <row r="259" spans="1:31">
      <c r="A259" s="274"/>
      <c r="B259" s="274"/>
      <c r="C259" s="274"/>
      <c r="D259" s="274"/>
      <c r="E259" s="274"/>
      <c r="F259" s="274"/>
      <c r="G259" s="274"/>
      <c r="H259" s="274"/>
      <c r="I259" s="274"/>
      <c r="J259" s="274"/>
      <c r="K259" s="174"/>
      <c r="L259" s="275"/>
      <c r="M259" s="174"/>
      <c r="N259" s="735"/>
      <c r="O259" s="175"/>
      <c r="P259" s="175"/>
      <c r="Q259" s="175"/>
      <c r="Y259" s="466"/>
      <c r="Z259" s="466"/>
      <c r="AB259" s="466"/>
      <c r="AC259" s="466"/>
      <c r="AE259" s="467"/>
    </row>
    <row r="260" spans="1:31">
      <c r="A260" s="274"/>
      <c r="B260" s="274"/>
      <c r="C260" s="274"/>
      <c r="D260" s="274"/>
      <c r="E260" s="274"/>
      <c r="F260" s="274"/>
      <c r="G260" s="274"/>
      <c r="H260" s="274"/>
      <c r="I260" s="274"/>
      <c r="J260" s="274"/>
      <c r="K260" s="174"/>
      <c r="L260" s="275"/>
      <c r="M260" s="174"/>
      <c r="N260" s="735"/>
      <c r="O260" s="175"/>
      <c r="P260" s="175"/>
      <c r="Q260" s="175"/>
      <c r="Y260" s="466"/>
      <c r="Z260" s="466"/>
      <c r="AB260" s="466"/>
      <c r="AC260" s="466"/>
      <c r="AE260" s="467"/>
    </row>
    <row r="261" spans="1:31">
      <c r="A261" s="274"/>
      <c r="B261" s="274"/>
      <c r="C261" s="274"/>
      <c r="D261" s="274"/>
      <c r="E261" s="274"/>
      <c r="F261" s="274"/>
      <c r="G261" s="274"/>
      <c r="H261" s="274"/>
      <c r="I261" s="274"/>
      <c r="J261" s="274"/>
      <c r="K261" s="174"/>
      <c r="L261" s="275"/>
      <c r="M261" s="174"/>
      <c r="N261" s="735"/>
      <c r="O261" s="175"/>
      <c r="P261" s="175"/>
      <c r="Q261" s="175"/>
      <c r="Y261" s="466"/>
      <c r="Z261" s="466"/>
      <c r="AB261" s="466"/>
      <c r="AC261" s="466"/>
      <c r="AE261" s="467"/>
    </row>
    <row r="262" spans="1:31">
      <c r="A262" s="274"/>
      <c r="B262" s="274"/>
      <c r="C262" s="274"/>
      <c r="D262" s="274"/>
      <c r="E262" s="274"/>
      <c r="F262" s="274"/>
      <c r="G262" s="274"/>
      <c r="H262" s="274"/>
      <c r="I262" s="274"/>
      <c r="J262" s="274"/>
      <c r="K262" s="174"/>
      <c r="L262" s="275"/>
      <c r="M262" s="174"/>
      <c r="N262" s="735"/>
      <c r="O262" s="175"/>
      <c r="P262" s="175"/>
      <c r="Q262" s="175"/>
      <c r="Y262" s="466"/>
      <c r="Z262" s="466"/>
      <c r="AB262" s="466"/>
      <c r="AC262" s="466"/>
      <c r="AE262" s="467"/>
    </row>
    <row r="263" spans="1:31">
      <c r="A263" s="274"/>
      <c r="B263" s="274"/>
      <c r="C263" s="274"/>
      <c r="D263" s="274"/>
      <c r="E263" s="274"/>
      <c r="F263" s="274"/>
      <c r="G263" s="274"/>
      <c r="H263" s="274"/>
      <c r="I263" s="274"/>
      <c r="J263" s="274"/>
      <c r="K263" s="174"/>
      <c r="L263" s="275"/>
      <c r="M263" s="174"/>
      <c r="N263" s="735"/>
      <c r="O263" s="175"/>
      <c r="P263" s="175"/>
      <c r="Q263" s="175"/>
      <c r="Y263" s="466"/>
      <c r="Z263" s="466"/>
      <c r="AB263" s="466"/>
      <c r="AC263" s="466"/>
      <c r="AE263" s="467"/>
    </row>
    <row r="264" spans="1:31">
      <c r="A264" s="274"/>
      <c r="B264" s="274"/>
      <c r="C264" s="274"/>
      <c r="D264" s="274"/>
      <c r="E264" s="274"/>
      <c r="F264" s="274"/>
      <c r="G264" s="274"/>
      <c r="H264" s="274"/>
      <c r="I264" s="274"/>
      <c r="J264" s="274"/>
      <c r="K264" s="174"/>
      <c r="L264" s="275"/>
      <c r="M264" s="174"/>
      <c r="N264" s="735"/>
      <c r="O264" s="175"/>
      <c r="P264" s="175"/>
      <c r="Q264" s="175"/>
      <c r="Y264" s="466"/>
      <c r="Z264" s="472"/>
      <c r="AB264" s="466"/>
      <c r="AC264" s="472"/>
      <c r="AE264" s="467"/>
    </row>
    <row r="265" spans="1:31">
      <c r="A265" s="274"/>
      <c r="B265" s="274"/>
      <c r="C265" s="274"/>
      <c r="D265" s="274"/>
      <c r="E265" s="274"/>
      <c r="F265" s="274"/>
      <c r="G265" s="274"/>
      <c r="H265" s="274"/>
      <c r="I265" s="274"/>
      <c r="J265" s="274"/>
      <c r="K265" s="174"/>
      <c r="L265" s="275"/>
      <c r="M265" s="174"/>
      <c r="N265" s="735"/>
      <c r="O265" s="175"/>
      <c r="P265" s="175"/>
      <c r="Q265" s="175"/>
      <c r="Y265" s="466"/>
      <c r="Z265" s="472"/>
      <c r="AB265" s="466"/>
      <c r="AC265" s="472"/>
      <c r="AE265" s="467"/>
    </row>
    <row r="266" spans="1:31">
      <c r="A266" s="274"/>
      <c r="B266" s="274"/>
      <c r="C266" s="274"/>
      <c r="D266" s="274"/>
      <c r="E266" s="274"/>
      <c r="F266" s="274"/>
      <c r="G266" s="274"/>
      <c r="H266" s="274"/>
      <c r="I266" s="274"/>
      <c r="J266" s="274"/>
      <c r="K266" s="174"/>
      <c r="L266" s="275"/>
      <c r="M266" s="174"/>
      <c r="N266" s="735"/>
      <c r="O266" s="175"/>
      <c r="P266" s="175"/>
      <c r="Q266" s="175"/>
      <c r="Y266" s="466"/>
      <c r="Z266" s="466"/>
      <c r="AB266" s="466"/>
      <c r="AC266" s="466"/>
      <c r="AE266" s="467"/>
    </row>
    <row r="267" spans="1:31">
      <c r="A267" s="274"/>
      <c r="B267" s="274"/>
      <c r="C267" s="274"/>
      <c r="D267" s="274"/>
      <c r="E267" s="274"/>
      <c r="F267" s="274"/>
      <c r="G267" s="274"/>
      <c r="H267" s="274"/>
      <c r="I267" s="274"/>
      <c r="J267" s="274"/>
      <c r="K267" s="174"/>
      <c r="L267" s="275"/>
      <c r="M267" s="174"/>
      <c r="N267" s="735"/>
      <c r="O267" s="175"/>
      <c r="P267" s="175"/>
      <c r="Q267" s="175"/>
      <c r="Y267" s="466"/>
      <c r="Z267" s="466"/>
      <c r="AB267" s="466"/>
      <c r="AC267" s="466"/>
      <c r="AE267" s="467"/>
    </row>
    <row r="268" spans="1:31">
      <c r="A268" s="274"/>
      <c r="B268" s="274"/>
      <c r="C268" s="274"/>
      <c r="D268" s="274"/>
      <c r="E268" s="274"/>
      <c r="F268" s="274"/>
      <c r="G268" s="274"/>
      <c r="H268" s="274"/>
      <c r="I268" s="274"/>
      <c r="J268" s="274"/>
      <c r="K268" s="174"/>
      <c r="L268" s="275"/>
      <c r="M268" s="174"/>
      <c r="N268" s="735"/>
      <c r="O268" s="175"/>
      <c r="P268" s="175"/>
      <c r="Q268" s="175"/>
      <c r="Y268" s="466"/>
      <c r="Z268" s="466"/>
      <c r="AB268" s="466"/>
      <c r="AC268" s="466"/>
      <c r="AE268" s="467"/>
    </row>
    <row r="269" spans="1:31">
      <c r="A269" s="274"/>
      <c r="B269" s="274"/>
      <c r="C269" s="274"/>
      <c r="D269" s="274"/>
      <c r="E269" s="274"/>
      <c r="F269" s="274"/>
      <c r="G269" s="274"/>
      <c r="H269" s="274"/>
      <c r="I269" s="274"/>
      <c r="J269" s="274"/>
      <c r="K269" s="174"/>
      <c r="L269" s="275"/>
      <c r="M269" s="174"/>
      <c r="N269" s="735"/>
      <c r="O269" s="175"/>
      <c r="P269" s="175"/>
      <c r="Q269" s="175"/>
      <c r="Y269" s="466"/>
      <c r="Z269" s="466"/>
      <c r="AB269" s="466"/>
      <c r="AC269" s="466"/>
      <c r="AE269" s="467"/>
    </row>
    <row r="270" spans="1:31">
      <c r="A270" s="274"/>
      <c r="B270" s="274"/>
      <c r="C270" s="274"/>
      <c r="D270" s="274"/>
      <c r="E270" s="274"/>
      <c r="F270" s="274"/>
      <c r="G270" s="274"/>
      <c r="H270" s="274"/>
      <c r="I270" s="274"/>
      <c r="J270" s="274"/>
      <c r="K270" s="174"/>
      <c r="L270" s="275"/>
      <c r="M270" s="174"/>
      <c r="N270" s="735"/>
      <c r="O270" s="175"/>
      <c r="P270" s="175"/>
      <c r="Q270" s="175"/>
      <c r="Y270" s="466"/>
      <c r="Z270" s="466"/>
      <c r="AB270" s="466"/>
      <c r="AC270" s="466"/>
      <c r="AE270" s="467"/>
    </row>
    <row r="271" spans="1:31">
      <c r="A271" s="519"/>
      <c r="B271" s="519"/>
      <c r="C271" s="519"/>
      <c r="D271" s="519"/>
      <c r="E271" s="519"/>
      <c r="F271" s="519"/>
      <c r="G271" s="519"/>
      <c r="H271" s="519"/>
      <c r="I271" s="519"/>
      <c r="J271" s="519"/>
      <c r="K271" s="171"/>
      <c r="L271" s="275"/>
      <c r="M271" s="179"/>
      <c r="N271" s="736"/>
      <c r="O271" s="180"/>
      <c r="P271" s="180"/>
      <c r="Q271" s="180"/>
      <c r="Y271" s="466"/>
      <c r="Z271" s="466"/>
      <c r="AB271" s="466"/>
      <c r="AC271" s="466"/>
      <c r="AE271" s="467"/>
    </row>
    <row r="272" spans="1:31">
      <c r="A272" s="274"/>
      <c r="B272" s="274"/>
      <c r="C272" s="274"/>
      <c r="D272" s="274"/>
      <c r="E272" s="274"/>
      <c r="F272" s="274"/>
      <c r="G272" s="274"/>
      <c r="H272" s="274"/>
      <c r="I272" s="274"/>
      <c r="J272" s="274"/>
      <c r="K272" s="174"/>
      <c r="L272" s="275"/>
      <c r="M272" s="172"/>
      <c r="N272" s="737"/>
      <c r="O272" s="175"/>
      <c r="P272" s="175"/>
      <c r="Q272" s="175"/>
      <c r="Y272" s="466"/>
      <c r="Z272" s="466"/>
      <c r="AB272" s="466"/>
      <c r="AC272" s="466"/>
      <c r="AE272" s="467"/>
    </row>
    <row r="273" spans="1:31">
      <c r="A273" s="807"/>
      <c r="B273" s="807"/>
      <c r="C273" s="807"/>
      <c r="D273" s="807"/>
      <c r="E273" s="807"/>
      <c r="F273" s="807"/>
      <c r="G273" s="807"/>
      <c r="H273" s="807"/>
      <c r="I273" s="807"/>
      <c r="J273" s="807"/>
      <c r="K273" s="807"/>
      <c r="L273" s="807"/>
      <c r="M273" s="807"/>
      <c r="N273" s="807"/>
      <c r="O273" s="807"/>
      <c r="P273" s="807"/>
      <c r="Q273" s="607"/>
      <c r="Y273" s="466"/>
      <c r="Z273" s="466"/>
      <c r="AB273" s="466"/>
      <c r="AC273" s="466"/>
      <c r="AE273" s="467"/>
    </row>
    <row r="274" spans="1:31">
      <c r="A274" s="815"/>
      <c r="B274" s="815"/>
      <c r="C274" s="815"/>
      <c r="D274" s="815"/>
      <c r="E274" s="815"/>
      <c r="F274" s="815"/>
      <c r="G274" s="815"/>
      <c r="H274" s="815"/>
      <c r="I274" s="815"/>
      <c r="J274" s="815"/>
      <c r="K274" s="815"/>
      <c r="L274" s="815"/>
      <c r="M274" s="815"/>
      <c r="N274" s="815"/>
      <c r="O274" s="815"/>
      <c r="P274" s="815"/>
      <c r="Q274" s="604"/>
      <c r="T274" s="432"/>
      <c r="U274" s="432"/>
      <c r="V274" s="432"/>
      <c r="W274" s="411"/>
      <c r="X274" s="411"/>
      <c r="Y274" s="466"/>
      <c r="Z274" s="466"/>
      <c r="AA274" s="448"/>
      <c r="AB274" s="466"/>
      <c r="AC274" s="466"/>
      <c r="AD274" s="411"/>
      <c r="AE274" s="453"/>
    </row>
    <row r="275" spans="1:31">
      <c r="A275" s="274"/>
      <c r="B275" s="274"/>
      <c r="C275" s="274"/>
      <c r="D275" s="274"/>
      <c r="E275" s="274"/>
      <c r="F275" s="274"/>
      <c r="G275" s="274"/>
      <c r="H275" s="274"/>
      <c r="I275" s="274"/>
      <c r="J275" s="274"/>
      <c r="K275" s="174"/>
      <c r="L275" s="275"/>
      <c r="M275" s="174"/>
      <c r="N275" s="735"/>
      <c r="O275" s="175"/>
      <c r="P275" s="175"/>
      <c r="Q275" s="175"/>
      <c r="Y275" s="466"/>
      <c r="Z275" s="466"/>
      <c r="AB275" s="466"/>
      <c r="AC275" s="466"/>
      <c r="AE275" s="467"/>
    </row>
    <row r="276" spans="1:31">
      <c r="A276" s="520"/>
      <c r="B276" s="520"/>
      <c r="C276" s="520"/>
      <c r="D276" s="520"/>
      <c r="E276" s="520"/>
      <c r="F276" s="520"/>
      <c r="G276" s="520"/>
      <c r="H276" s="520"/>
      <c r="I276" s="520"/>
      <c r="J276" s="520"/>
      <c r="K276" s="616"/>
      <c r="L276" s="502"/>
      <c r="M276" s="178"/>
      <c r="N276" s="738"/>
      <c r="O276" s="175"/>
      <c r="P276" s="175"/>
      <c r="Q276" s="175"/>
      <c r="Y276" s="466"/>
      <c r="Z276" s="466"/>
      <c r="AB276" s="466"/>
      <c r="AC276" s="466"/>
      <c r="AE276" s="467"/>
    </row>
    <row r="277" spans="1:31">
      <c r="A277" s="816"/>
      <c r="B277" s="816"/>
      <c r="C277" s="816"/>
      <c r="D277" s="816"/>
      <c r="E277" s="816"/>
      <c r="F277" s="816"/>
      <c r="G277" s="816"/>
      <c r="H277" s="816"/>
      <c r="I277" s="816"/>
      <c r="J277" s="816"/>
      <c r="K277" s="816"/>
      <c r="L277" s="816"/>
      <c r="M277" s="816"/>
      <c r="N277" s="816"/>
      <c r="O277" s="181"/>
      <c r="P277" s="175"/>
      <c r="Q277" s="175"/>
      <c r="Y277" s="466"/>
      <c r="Z277" s="466"/>
      <c r="AB277" s="466"/>
      <c r="AC277" s="466"/>
      <c r="AE277" s="467"/>
    </row>
    <row r="278" spans="1:31">
      <c r="A278" s="520"/>
      <c r="B278" s="520"/>
      <c r="C278" s="520"/>
      <c r="D278" s="520"/>
      <c r="E278" s="520"/>
      <c r="F278" s="520"/>
      <c r="G278" s="520"/>
      <c r="H278" s="520"/>
      <c r="I278" s="520"/>
      <c r="J278" s="520"/>
      <c r="K278" s="616"/>
      <c r="L278" s="802"/>
      <c r="M278" s="802"/>
      <c r="N278" s="802"/>
      <c r="O278" s="181"/>
      <c r="P278" s="175"/>
      <c r="Q278" s="175"/>
      <c r="Y278" s="466"/>
      <c r="Z278" s="466"/>
      <c r="AB278" s="466"/>
      <c r="AC278" s="466"/>
      <c r="AE278" s="467"/>
    </row>
    <row r="279" spans="1:31">
      <c r="A279" s="520"/>
      <c r="B279" s="520"/>
      <c r="C279" s="520"/>
      <c r="D279" s="520"/>
      <c r="E279" s="520"/>
      <c r="F279" s="520"/>
      <c r="G279" s="520"/>
      <c r="H279" s="520"/>
      <c r="I279" s="520"/>
      <c r="J279" s="520"/>
      <c r="K279" s="616"/>
      <c r="L279" s="802"/>
      <c r="M279" s="802"/>
      <c r="N279" s="802"/>
      <c r="O279" s="181"/>
      <c r="P279" s="175"/>
      <c r="Q279" s="175"/>
      <c r="Y279" s="466"/>
      <c r="Z279" s="466"/>
      <c r="AB279" s="466"/>
      <c r="AC279" s="466"/>
      <c r="AE279" s="467"/>
    </row>
    <row r="280" spans="1:31">
      <c r="A280" s="589"/>
      <c r="B280" s="589"/>
      <c r="C280" s="589"/>
      <c r="D280" s="589"/>
      <c r="E280" s="589"/>
      <c r="F280" s="589"/>
      <c r="G280" s="589"/>
      <c r="H280" s="589"/>
      <c r="I280" s="589"/>
      <c r="J280" s="589"/>
      <c r="K280" s="617"/>
      <c r="L280" s="802"/>
      <c r="M280" s="802"/>
      <c r="N280" s="802"/>
      <c r="O280" s="181"/>
      <c r="P280" s="175"/>
      <c r="Q280" s="175"/>
      <c r="Y280" s="466"/>
      <c r="Z280" s="466"/>
      <c r="AB280" s="466"/>
      <c r="AC280" s="466"/>
      <c r="AE280" s="467"/>
    </row>
    <row r="281" spans="1:31">
      <c r="A281" s="589"/>
      <c r="B281" s="589"/>
      <c r="C281" s="589"/>
      <c r="D281" s="589"/>
      <c r="E281" s="589"/>
      <c r="F281" s="589"/>
      <c r="G281" s="589"/>
      <c r="H281" s="589"/>
      <c r="I281" s="589"/>
      <c r="J281" s="589"/>
      <c r="K281" s="617"/>
      <c r="L281" s="802"/>
      <c r="M281" s="802"/>
      <c r="N281" s="802"/>
      <c r="O281" s="181"/>
      <c r="P281" s="175"/>
      <c r="Q281" s="175"/>
      <c r="Y281" s="466"/>
      <c r="Z281" s="466"/>
      <c r="AB281" s="466"/>
      <c r="AC281" s="466"/>
      <c r="AE281" s="467"/>
    </row>
    <row r="282" spans="1:31">
      <c r="A282" s="589"/>
      <c r="B282" s="589"/>
      <c r="C282" s="589"/>
      <c r="D282" s="589"/>
      <c r="E282" s="589"/>
      <c r="F282" s="589"/>
      <c r="G282" s="589"/>
      <c r="H282" s="589"/>
      <c r="I282" s="589"/>
      <c r="J282" s="589"/>
      <c r="K282" s="617"/>
      <c r="L282" s="502"/>
      <c r="M282" s="181"/>
      <c r="N282" s="739"/>
      <c r="O282" s="178"/>
      <c r="P282" s="185"/>
      <c r="Q282" s="185"/>
      <c r="Y282" s="466"/>
      <c r="Z282" s="466"/>
      <c r="AB282" s="466"/>
      <c r="AC282" s="466"/>
      <c r="AE282" s="467"/>
    </row>
    <row r="283" spans="1:31">
      <c r="A283" s="804"/>
      <c r="B283" s="804"/>
      <c r="C283" s="804"/>
      <c r="D283" s="804"/>
      <c r="E283" s="804"/>
      <c r="F283" s="804"/>
      <c r="G283" s="804"/>
      <c r="H283" s="804"/>
      <c r="I283" s="804"/>
      <c r="J283" s="804"/>
      <c r="K283" s="804"/>
      <c r="L283" s="804"/>
      <c r="M283" s="804"/>
      <c r="N283" s="804"/>
      <c r="O283" s="804"/>
      <c r="P283" s="804"/>
      <c r="Q283" s="609"/>
      <c r="Y283" s="466"/>
      <c r="Z283" s="466"/>
      <c r="AB283" s="466"/>
      <c r="AC283" s="466"/>
      <c r="AE283" s="467"/>
    </row>
    <row r="284" spans="1:31">
      <c r="A284" s="274"/>
      <c r="B284" s="274"/>
      <c r="C284" s="274"/>
      <c r="D284" s="274"/>
      <c r="E284" s="274"/>
      <c r="F284" s="274"/>
      <c r="G284" s="274"/>
      <c r="H284" s="274"/>
      <c r="I284" s="274"/>
      <c r="J284" s="274"/>
      <c r="K284" s="174"/>
      <c r="L284" s="275"/>
      <c r="M284" s="174"/>
      <c r="N284" s="735"/>
      <c r="O284" s="180"/>
      <c r="P284" s="180"/>
      <c r="Q284" s="180"/>
      <c r="Y284" s="466"/>
      <c r="Z284" s="466"/>
      <c r="AB284" s="466"/>
      <c r="AC284" s="466"/>
      <c r="AE284" s="467"/>
    </row>
    <row r="285" spans="1:31">
      <c r="A285" s="590"/>
      <c r="B285" s="590"/>
      <c r="C285" s="590"/>
      <c r="D285" s="590"/>
      <c r="E285" s="590"/>
      <c r="F285" s="590"/>
      <c r="G285" s="590"/>
      <c r="H285" s="590"/>
      <c r="I285" s="590"/>
      <c r="J285" s="590"/>
      <c r="K285" s="603"/>
      <c r="L285" s="503"/>
      <c r="M285" s="171"/>
      <c r="N285" s="740"/>
      <c r="O285" s="621"/>
      <c r="P285" s="621"/>
      <c r="Q285" s="621"/>
      <c r="S285" s="432"/>
      <c r="T285" s="432"/>
      <c r="U285" s="432"/>
      <c r="V285" s="432"/>
      <c r="W285" s="411"/>
      <c r="X285" s="411"/>
      <c r="Y285" s="425"/>
      <c r="Z285" s="466"/>
      <c r="AA285" s="448"/>
      <c r="AB285" s="425"/>
      <c r="AC285" s="466"/>
      <c r="AD285" s="411"/>
      <c r="AE285" s="453"/>
    </row>
    <row r="286" spans="1:31">
      <c r="A286" s="519"/>
      <c r="B286" s="519"/>
      <c r="C286" s="519"/>
      <c r="D286" s="519"/>
      <c r="E286" s="519"/>
      <c r="F286" s="519"/>
      <c r="G286" s="519"/>
      <c r="H286" s="519"/>
      <c r="I286" s="519"/>
      <c r="J286" s="519"/>
      <c r="K286" s="171"/>
      <c r="L286" s="504"/>
      <c r="M286" s="171"/>
      <c r="N286" s="740"/>
      <c r="O286" s="180"/>
      <c r="P286" s="180"/>
      <c r="Q286" s="180"/>
      <c r="S286" s="432"/>
      <c r="T286" s="432"/>
      <c r="U286" s="432"/>
      <c r="V286" s="432"/>
      <c r="W286" s="411"/>
      <c r="X286" s="411"/>
      <c r="Y286" s="425"/>
      <c r="Z286" s="466"/>
      <c r="AA286" s="448"/>
      <c r="AB286" s="425"/>
      <c r="AC286" s="466"/>
      <c r="AD286" s="411"/>
      <c r="AE286" s="411"/>
    </row>
    <row r="287" spans="1:31">
      <c r="A287" s="591"/>
      <c r="B287" s="591"/>
      <c r="C287" s="591"/>
      <c r="D287" s="591"/>
      <c r="E287" s="591"/>
      <c r="F287" s="591"/>
      <c r="G287" s="591"/>
      <c r="H287" s="591"/>
      <c r="I287" s="591"/>
      <c r="J287" s="591"/>
      <c r="K287" s="618"/>
      <c r="L287" s="505"/>
      <c r="M287" s="182"/>
      <c r="N287" s="741"/>
      <c r="O287" s="195"/>
      <c r="P287" s="198"/>
      <c r="Q287" s="198"/>
      <c r="S287" s="432"/>
      <c r="T287" s="432"/>
      <c r="U287" s="432"/>
      <c r="V287" s="432"/>
      <c r="W287" s="411"/>
      <c r="X287" s="411"/>
      <c r="Y287" s="425"/>
      <c r="Z287" s="466"/>
      <c r="AA287" s="448"/>
      <c r="AB287" s="425"/>
      <c r="AC287" s="466"/>
      <c r="AD287" s="411"/>
      <c r="AE287" s="469"/>
    </row>
    <row r="288" spans="1:31">
      <c r="A288" s="592"/>
      <c r="B288" s="592"/>
      <c r="C288" s="592"/>
      <c r="D288" s="592"/>
      <c r="E288" s="592"/>
      <c r="F288" s="592"/>
      <c r="G288" s="592"/>
      <c r="H288" s="592"/>
      <c r="I288" s="592"/>
      <c r="J288" s="592"/>
      <c r="K288" s="619"/>
      <c r="L288" s="506"/>
      <c r="M288" s="182"/>
      <c r="N288" s="742"/>
      <c r="O288" s="628"/>
      <c r="P288" s="195"/>
      <c r="Q288" s="195"/>
    </row>
    <row r="289" spans="1:17">
      <c r="A289" s="592"/>
      <c r="B289" s="592"/>
      <c r="C289" s="592"/>
      <c r="D289" s="592"/>
      <c r="E289" s="592"/>
      <c r="F289" s="592"/>
      <c r="G289" s="592"/>
      <c r="H289" s="592"/>
      <c r="I289" s="592"/>
      <c r="J289" s="592"/>
      <c r="K289" s="619"/>
      <c r="L289" s="507"/>
      <c r="M289" s="182"/>
      <c r="N289" s="742"/>
      <c r="O289" s="629"/>
      <c r="P289" s="198"/>
      <c r="Q289" s="198"/>
    </row>
    <row r="290" spans="1:17">
      <c r="A290" s="593"/>
      <c r="B290" s="593"/>
      <c r="C290" s="593"/>
      <c r="D290" s="593"/>
      <c r="E290" s="593"/>
      <c r="F290" s="593"/>
      <c r="G290" s="593"/>
      <c r="H290" s="593"/>
      <c r="I290" s="593"/>
      <c r="J290" s="593"/>
      <c r="K290" s="183"/>
      <c r="L290" s="506"/>
      <c r="M290" s="182"/>
      <c r="N290" s="741"/>
      <c r="O290" s="195"/>
      <c r="P290" s="198"/>
      <c r="Q290" s="198"/>
    </row>
    <row r="291" spans="1:17">
      <c r="A291" s="593"/>
      <c r="B291" s="593"/>
      <c r="C291" s="593"/>
      <c r="D291" s="593"/>
      <c r="E291" s="593"/>
      <c r="F291" s="593"/>
      <c r="G291" s="593"/>
      <c r="H291" s="593"/>
      <c r="I291" s="593"/>
      <c r="J291" s="593"/>
      <c r="K291" s="183"/>
      <c r="L291" s="506"/>
      <c r="M291" s="182"/>
      <c r="N291" s="741"/>
      <c r="O291" s="195"/>
      <c r="P291" s="198"/>
      <c r="Q291" s="198"/>
    </row>
    <row r="292" spans="1:17">
      <c r="A292" s="592"/>
      <c r="B292" s="592"/>
      <c r="C292" s="592"/>
      <c r="D292" s="592"/>
      <c r="E292" s="592"/>
      <c r="F292" s="592"/>
      <c r="G292" s="592"/>
      <c r="H292" s="592"/>
      <c r="I292" s="592"/>
      <c r="J292" s="592"/>
      <c r="K292" s="619"/>
      <c r="L292" s="506"/>
      <c r="M292" s="182"/>
      <c r="N292" s="741"/>
      <c r="O292" s="195"/>
      <c r="P292" s="198"/>
      <c r="Q292" s="198"/>
    </row>
    <row r="293" spans="1:17">
      <c r="A293" s="592"/>
      <c r="B293" s="592"/>
      <c r="C293" s="592"/>
      <c r="D293" s="592"/>
      <c r="E293" s="592"/>
      <c r="F293" s="592"/>
      <c r="G293" s="592"/>
      <c r="H293" s="592"/>
      <c r="I293" s="592"/>
      <c r="J293" s="592"/>
      <c r="K293" s="619"/>
      <c r="L293" s="507"/>
      <c r="M293" s="182"/>
      <c r="N293" s="741"/>
      <c r="O293" s="195"/>
      <c r="P293" s="198"/>
      <c r="Q293" s="198"/>
    </row>
    <row r="294" spans="1:17">
      <c r="A294" s="592"/>
      <c r="B294" s="592"/>
      <c r="C294" s="592"/>
      <c r="D294" s="592"/>
      <c r="E294" s="592"/>
      <c r="F294" s="592"/>
      <c r="G294" s="592"/>
      <c r="H294" s="592"/>
      <c r="I294" s="592"/>
      <c r="J294" s="592"/>
      <c r="K294" s="619"/>
      <c r="L294" s="506"/>
      <c r="M294" s="182"/>
      <c r="N294" s="741"/>
      <c r="O294" s="195"/>
      <c r="P294" s="198"/>
      <c r="Q294" s="198"/>
    </row>
    <row r="295" spans="1:17">
      <c r="A295" s="592"/>
      <c r="B295" s="592"/>
      <c r="C295" s="592"/>
      <c r="D295" s="592"/>
      <c r="E295" s="592"/>
      <c r="F295" s="592"/>
      <c r="G295" s="592"/>
      <c r="H295" s="592"/>
      <c r="I295" s="592"/>
      <c r="J295" s="592"/>
      <c r="K295" s="619"/>
      <c r="L295" s="506"/>
      <c r="M295" s="182"/>
      <c r="N295" s="741"/>
      <c r="O295" s="195"/>
      <c r="P295" s="198"/>
      <c r="Q295" s="198"/>
    </row>
    <row r="296" spans="1:17">
      <c r="A296" s="592"/>
      <c r="B296" s="592"/>
      <c r="C296" s="592"/>
      <c r="D296" s="592"/>
      <c r="E296" s="592"/>
      <c r="F296" s="592"/>
      <c r="G296" s="592"/>
      <c r="H296" s="592"/>
      <c r="I296" s="592"/>
      <c r="J296" s="592"/>
      <c r="K296" s="619"/>
      <c r="L296" s="506"/>
      <c r="M296" s="182"/>
      <c r="N296" s="742"/>
      <c r="O296" s="195"/>
      <c r="P296" s="198"/>
      <c r="Q296" s="198"/>
    </row>
    <row r="297" spans="1:17">
      <c r="A297" s="592"/>
      <c r="B297" s="592"/>
      <c r="C297" s="592"/>
      <c r="D297" s="592"/>
      <c r="E297" s="592"/>
      <c r="F297" s="592"/>
      <c r="G297" s="592"/>
      <c r="H297" s="592"/>
      <c r="I297" s="592"/>
      <c r="J297" s="592"/>
      <c r="K297" s="619"/>
      <c r="L297" s="507"/>
      <c r="M297" s="182"/>
      <c r="N297" s="742"/>
      <c r="O297" s="630"/>
      <c r="P297" s="198"/>
      <c r="Q297" s="198"/>
    </row>
    <row r="298" spans="1:17">
      <c r="A298" s="593"/>
      <c r="B298" s="593"/>
      <c r="C298" s="593"/>
      <c r="D298" s="593"/>
      <c r="E298" s="593"/>
      <c r="F298" s="593"/>
      <c r="G298" s="593"/>
      <c r="H298" s="593"/>
      <c r="I298" s="593"/>
      <c r="J298" s="593"/>
      <c r="K298" s="183"/>
      <c r="L298" s="508"/>
      <c r="M298" s="182"/>
      <c r="N298" s="741"/>
      <c r="O298" s="195"/>
      <c r="P298" s="198"/>
      <c r="Q298" s="198"/>
    </row>
    <row r="299" spans="1:17">
      <c r="A299" s="593"/>
      <c r="B299" s="593"/>
      <c r="C299" s="593"/>
      <c r="D299" s="593"/>
      <c r="E299" s="593"/>
      <c r="F299" s="593"/>
      <c r="G299" s="593"/>
      <c r="H299" s="593"/>
      <c r="I299" s="593"/>
      <c r="J299" s="593"/>
      <c r="K299" s="183"/>
      <c r="L299" s="509"/>
      <c r="M299" s="182"/>
      <c r="N299" s="741"/>
      <c r="O299" s="630"/>
      <c r="P299" s="198"/>
      <c r="Q299" s="198"/>
    </row>
    <row r="300" spans="1:17">
      <c r="A300" s="593"/>
      <c r="B300" s="593"/>
      <c r="C300" s="593"/>
      <c r="D300" s="593"/>
      <c r="E300" s="593"/>
      <c r="F300" s="593"/>
      <c r="G300" s="593"/>
      <c r="H300" s="593"/>
      <c r="I300" s="593"/>
      <c r="J300" s="593"/>
      <c r="K300" s="183"/>
      <c r="L300" s="509"/>
      <c r="M300" s="182"/>
      <c r="N300" s="741"/>
      <c r="O300" s="630"/>
      <c r="P300" s="198"/>
      <c r="Q300" s="198"/>
    </row>
    <row r="301" spans="1:17">
      <c r="A301" s="591"/>
      <c r="B301" s="591"/>
      <c r="C301" s="591"/>
      <c r="D301" s="591"/>
      <c r="E301" s="591"/>
      <c r="F301" s="591"/>
      <c r="G301" s="591"/>
      <c r="H301" s="591"/>
      <c r="I301" s="591"/>
      <c r="J301" s="591"/>
      <c r="K301" s="618"/>
      <c r="L301" s="510"/>
      <c r="M301" s="182"/>
      <c r="N301" s="741"/>
      <c r="O301" s="195"/>
      <c r="P301" s="198"/>
      <c r="Q301" s="198"/>
    </row>
    <row r="302" spans="1:17">
      <c r="A302" s="593"/>
      <c r="B302" s="593"/>
      <c r="C302" s="593"/>
      <c r="D302" s="593"/>
      <c r="E302" s="593"/>
      <c r="F302" s="593"/>
      <c r="G302" s="593"/>
      <c r="H302" s="593"/>
      <c r="I302" s="593"/>
      <c r="J302" s="593"/>
      <c r="K302" s="183"/>
      <c r="L302" s="511"/>
      <c r="M302" s="182"/>
      <c r="N302" s="741"/>
      <c r="O302" s="195"/>
      <c r="P302" s="198"/>
      <c r="Q302" s="198"/>
    </row>
    <row r="303" spans="1:17">
      <c r="A303" s="592"/>
      <c r="B303" s="592"/>
      <c r="C303" s="592"/>
      <c r="D303" s="592"/>
      <c r="E303" s="592"/>
      <c r="F303" s="592"/>
      <c r="G303" s="592"/>
      <c r="H303" s="592"/>
      <c r="I303" s="592"/>
      <c r="J303" s="592"/>
      <c r="K303" s="619"/>
      <c r="L303" s="506"/>
      <c r="M303" s="182"/>
      <c r="N303" s="741"/>
      <c r="O303" s="195"/>
      <c r="P303" s="198"/>
      <c r="Q303" s="198"/>
    </row>
    <row r="304" spans="1:17">
      <c r="A304" s="593"/>
      <c r="B304" s="593"/>
      <c r="C304" s="593"/>
      <c r="D304" s="593"/>
      <c r="E304" s="593"/>
      <c r="F304" s="593"/>
      <c r="G304" s="593"/>
      <c r="H304" s="593"/>
      <c r="I304" s="593"/>
      <c r="J304" s="593"/>
      <c r="K304" s="183"/>
      <c r="L304" s="509"/>
      <c r="M304" s="182"/>
      <c r="N304" s="741"/>
      <c r="O304" s="630"/>
      <c r="P304" s="198"/>
      <c r="Q304" s="198"/>
    </row>
    <row r="305" spans="1:17">
      <c r="A305" s="591"/>
      <c r="B305" s="591"/>
      <c r="C305" s="591"/>
      <c r="D305" s="591"/>
      <c r="E305" s="591"/>
      <c r="F305" s="591"/>
      <c r="G305" s="591"/>
      <c r="H305" s="591"/>
      <c r="I305" s="591"/>
      <c r="J305" s="591"/>
      <c r="K305" s="618"/>
      <c r="L305" s="505"/>
      <c r="M305" s="182"/>
      <c r="N305" s="741"/>
      <c r="O305" s="195"/>
      <c r="P305" s="198"/>
      <c r="Q305" s="198"/>
    </row>
    <row r="306" spans="1:17">
      <c r="A306" s="592"/>
      <c r="B306" s="592"/>
      <c r="C306" s="592"/>
      <c r="D306" s="592"/>
      <c r="E306" s="592"/>
      <c r="F306" s="592"/>
      <c r="G306" s="592"/>
      <c r="H306" s="592"/>
      <c r="I306" s="592"/>
      <c r="J306" s="592"/>
      <c r="K306" s="619"/>
      <c r="L306" s="506"/>
      <c r="M306" s="182"/>
      <c r="N306" s="742"/>
      <c r="O306" s="630"/>
      <c r="P306" s="198"/>
      <c r="Q306" s="198"/>
    </row>
    <row r="307" spans="1:17">
      <c r="A307" s="592"/>
      <c r="B307" s="592"/>
      <c r="C307" s="592"/>
      <c r="D307" s="592"/>
      <c r="E307" s="592"/>
      <c r="F307" s="592"/>
      <c r="G307" s="592"/>
      <c r="H307" s="592"/>
      <c r="I307" s="592"/>
      <c r="J307" s="592"/>
      <c r="K307" s="619"/>
      <c r="L307" s="506"/>
      <c r="M307" s="183"/>
      <c r="N307" s="741"/>
      <c r="O307" s="630"/>
      <c r="P307" s="198"/>
      <c r="Q307" s="198"/>
    </row>
    <row r="308" spans="1:17">
      <c r="A308" s="593"/>
      <c r="B308" s="593"/>
      <c r="C308" s="593"/>
      <c r="D308" s="593"/>
      <c r="E308" s="593"/>
      <c r="F308" s="593"/>
      <c r="G308" s="593"/>
      <c r="H308" s="593"/>
      <c r="I308" s="593"/>
      <c r="J308" s="593"/>
      <c r="K308" s="183"/>
      <c r="L308" s="506"/>
      <c r="M308" s="183"/>
      <c r="N308" s="741"/>
      <c r="O308" s="630"/>
      <c r="P308" s="198"/>
      <c r="Q308" s="198"/>
    </row>
    <row r="309" spans="1:17">
      <c r="A309" s="593"/>
      <c r="B309" s="593"/>
      <c r="C309" s="593"/>
      <c r="D309" s="593"/>
      <c r="E309" s="593"/>
      <c r="F309" s="593"/>
      <c r="G309" s="593"/>
      <c r="H309" s="593"/>
      <c r="I309" s="593"/>
      <c r="J309" s="593"/>
      <c r="K309" s="183"/>
      <c r="L309" s="506"/>
      <c r="M309" s="183"/>
      <c r="N309" s="741"/>
      <c r="O309" s="630"/>
      <c r="P309" s="198"/>
      <c r="Q309" s="198"/>
    </row>
    <row r="310" spans="1:17">
      <c r="A310" s="593"/>
      <c r="B310" s="593"/>
      <c r="C310" s="593"/>
      <c r="D310" s="593"/>
      <c r="E310" s="593"/>
      <c r="F310" s="593"/>
      <c r="G310" s="593"/>
      <c r="H310" s="593"/>
      <c r="I310" s="593"/>
      <c r="J310" s="593"/>
      <c r="K310" s="183"/>
      <c r="L310" s="506"/>
      <c r="M310" s="183"/>
      <c r="N310" s="741"/>
      <c r="O310" s="630"/>
      <c r="P310" s="198"/>
      <c r="Q310" s="198"/>
    </row>
    <row r="311" spans="1:17">
      <c r="A311" s="593"/>
      <c r="B311" s="593"/>
      <c r="C311" s="593"/>
      <c r="D311" s="593"/>
      <c r="E311" s="593"/>
      <c r="F311" s="593"/>
      <c r="G311" s="593"/>
      <c r="H311" s="593"/>
      <c r="I311" s="593"/>
      <c r="J311" s="593"/>
      <c r="K311" s="183"/>
      <c r="L311" s="506"/>
      <c r="M311" s="183"/>
      <c r="N311" s="741"/>
      <c r="O311" s="630"/>
      <c r="P311" s="198"/>
      <c r="Q311" s="198"/>
    </row>
    <row r="312" spans="1:17">
      <c r="A312" s="593"/>
      <c r="B312" s="593"/>
      <c r="C312" s="593"/>
      <c r="D312" s="593"/>
      <c r="E312" s="593"/>
      <c r="F312" s="593"/>
      <c r="G312" s="593"/>
      <c r="H312" s="593"/>
      <c r="I312" s="593"/>
      <c r="J312" s="593"/>
      <c r="K312" s="183"/>
      <c r="L312" s="506"/>
      <c r="M312" s="183"/>
      <c r="N312" s="741"/>
      <c r="O312" s="630"/>
      <c r="P312" s="198"/>
      <c r="Q312" s="198"/>
    </row>
    <row r="313" spans="1:17">
      <c r="A313" s="593"/>
      <c r="B313" s="593"/>
      <c r="C313" s="593"/>
      <c r="D313" s="593"/>
      <c r="E313" s="593"/>
      <c r="F313" s="593"/>
      <c r="G313" s="593"/>
      <c r="H313" s="593"/>
      <c r="I313" s="593"/>
      <c r="J313" s="593"/>
      <c r="K313" s="183"/>
      <c r="L313" s="506"/>
      <c r="M313" s="183"/>
      <c r="N313" s="741"/>
      <c r="O313" s="630"/>
      <c r="P313" s="198"/>
      <c r="Q313" s="198"/>
    </row>
    <row r="314" spans="1:17">
      <c r="A314" s="591"/>
      <c r="B314" s="591"/>
      <c r="C314" s="591"/>
      <c r="D314" s="591"/>
      <c r="E314" s="591"/>
      <c r="F314" s="591"/>
      <c r="G314" s="591"/>
      <c r="H314" s="591"/>
      <c r="I314" s="591"/>
      <c r="J314" s="591"/>
      <c r="K314" s="618"/>
      <c r="L314" s="505"/>
      <c r="M314" s="182"/>
      <c r="N314" s="741"/>
      <c r="O314" s="195"/>
      <c r="P314" s="198"/>
      <c r="Q314" s="198"/>
    </row>
    <row r="315" spans="1:17">
      <c r="A315" s="592"/>
      <c r="B315" s="592"/>
      <c r="C315" s="592"/>
      <c r="D315" s="592"/>
      <c r="E315" s="592"/>
      <c r="F315" s="592"/>
      <c r="G315" s="592"/>
      <c r="H315" s="592"/>
      <c r="I315" s="592"/>
      <c r="J315" s="592"/>
      <c r="K315" s="619"/>
      <c r="L315" s="512"/>
      <c r="M315" s="182"/>
      <c r="N315" s="741"/>
      <c r="O315" s="630"/>
      <c r="P315" s="198"/>
      <c r="Q315" s="198"/>
    </row>
    <row r="316" spans="1:17">
      <c r="A316" s="592"/>
      <c r="B316" s="592"/>
      <c r="C316" s="592"/>
      <c r="D316" s="592"/>
      <c r="E316" s="592"/>
      <c r="F316" s="592"/>
      <c r="G316" s="592"/>
      <c r="H316" s="592"/>
      <c r="I316" s="592"/>
      <c r="J316" s="592"/>
      <c r="K316" s="619"/>
      <c r="L316" s="506"/>
      <c r="M316" s="183"/>
      <c r="N316" s="743"/>
      <c r="O316" s="630"/>
      <c r="P316" s="198"/>
      <c r="Q316" s="198"/>
    </row>
    <row r="317" spans="1:17">
      <c r="A317" s="592"/>
      <c r="B317" s="592"/>
      <c r="C317" s="592"/>
      <c r="D317" s="592"/>
      <c r="E317" s="592"/>
      <c r="F317" s="592"/>
      <c r="G317" s="592"/>
      <c r="H317" s="592"/>
      <c r="I317" s="592"/>
      <c r="J317" s="592"/>
      <c r="K317" s="619"/>
      <c r="L317" s="505"/>
      <c r="M317" s="182"/>
      <c r="N317" s="741"/>
      <c r="O317" s="195"/>
      <c r="P317" s="198"/>
      <c r="Q317" s="198"/>
    </row>
    <row r="318" spans="1:17">
      <c r="A318" s="591"/>
      <c r="B318" s="591"/>
      <c r="C318" s="591"/>
      <c r="D318" s="591"/>
      <c r="E318" s="591"/>
      <c r="F318" s="591"/>
      <c r="G318" s="591"/>
      <c r="H318" s="591"/>
      <c r="I318" s="591"/>
      <c r="J318" s="591"/>
      <c r="K318" s="618"/>
      <c r="L318" s="513"/>
      <c r="M318" s="183"/>
      <c r="N318" s="741"/>
      <c r="O318" s="198"/>
      <c r="P318" s="198"/>
      <c r="Q318" s="198"/>
    </row>
    <row r="319" spans="1:17">
      <c r="A319" s="591"/>
      <c r="B319" s="591"/>
      <c r="C319" s="591"/>
      <c r="D319" s="591"/>
      <c r="E319" s="591"/>
      <c r="F319" s="591"/>
      <c r="G319" s="591"/>
      <c r="H319" s="591"/>
      <c r="I319" s="591"/>
      <c r="J319" s="591"/>
      <c r="K319" s="618"/>
      <c r="L319" s="513"/>
      <c r="M319" s="183"/>
      <c r="N319" s="741"/>
      <c r="O319" s="195"/>
      <c r="P319" s="198"/>
      <c r="Q319" s="198"/>
    </row>
    <row r="320" spans="1:17">
      <c r="A320" s="591"/>
      <c r="B320" s="591"/>
      <c r="C320" s="591"/>
      <c r="D320" s="591"/>
      <c r="E320" s="591"/>
      <c r="F320" s="591"/>
      <c r="G320" s="591"/>
      <c r="H320" s="591"/>
      <c r="I320" s="591"/>
      <c r="J320" s="591"/>
      <c r="K320" s="618"/>
      <c r="L320" s="513"/>
      <c r="M320" s="183"/>
      <c r="N320" s="741"/>
      <c r="O320" s="198"/>
      <c r="P320" s="198"/>
      <c r="Q320" s="198"/>
    </row>
    <row r="321" spans="1:17">
      <c r="A321" s="591"/>
      <c r="B321" s="591"/>
      <c r="C321" s="591"/>
      <c r="D321" s="591"/>
      <c r="E321" s="591"/>
      <c r="F321" s="591"/>
      <c r="G321" s="591"/>
      <c r="H321" s="591"/>
      <c r="I321" s="591"/>
      <c r="J321" s="591"/>
      <c r="K321" s="618"/>
      <c r="L321" s="513"/>
      <c r="M321" s="183"/>
      <c r="N321" s="741"/>
      <c r="O321" s="198"/>
      <c r="P321" s="198"/>
      <c r="Q321" s="198"/>
    </row>
    <row r="322" spans="1:17">
      <c r="A322" s="591"/>
      <c r="B322" s="591"/>
      <c r="C322" s="591"/>
      <c r="D322" s="591"/>
      <c r="E322" s="591"/>
      <c r="F322" s="591"/>
      <c r="G322" s="591"/>
      <c r="H322" s="591"/>
      <c r="I322" s="591"/>
      <c r="J322" s="591"/>
      <c r="K322" s="618"/>
      <c r="L322" s="506"/>
      <c r="M322" s="183"/>
      <c r="N322" s="741"/>
      <c r="O322" s="198"/>
      <c r="P322" s="198"/>
      <c r="Q322" s="198"/>
    </row>
    <row r="323" spans="1:17">
      <c r="A323" s="591"/>
      <c r="B323" s="591"/>
      <c r="C323" s="591"/>
      <c r="D323" s="591"/>
      <c r="E323" s="591"/>
      <c r="F323" s="591"/>
      <c r="G323" s="591"/>
      <c r="H323" s="591"/>
      <c r="I323" s="591"/>
      <c r="J323" s="591"/>
      <c r="K323" s="618"/>
      <c r="L323" s="506"/>
      <c r="M323" s="183"/>
      <c r="N323" s="741"/>
      <c r="O323" s="198"/>
      <c r="P323" s="198"/>
      <c r="Q323" s="198"/>
    </row>
    <row r="324" spans="1:17">
      <c r="A324" s="591"/>
      <c r="B324" s="591"/>
      <c r="C324" s="591"/>
      <c r="D324" s="591"/>
      <c r="E324" s="591"/>
      <c r="F324" s="591"/>
      <c r="G324" s="591"/>
      <c r="H324" s="591"/>
      <c r="I324" s="591"/>
      <c r="J324" s="591"/>
      <c r="K324" s="618"/>
      <c r="L324" s="505"/>
      <c r="M324" s="182"/>
      <c r="N324" s="741"/>
      <c r="O324" s="195"/>
      <c r="P324" s="198"/>
      <c r="Q324" s="198"/>
    </row>
    <row r="325" spans="1:17">
      <c r="A325" s="592"/>
      <c r="B325" s="592"/>
      <c r="C325" s="592"/>
      <c r="D325" s="592"/>
      <c r="E325" s="592"/>
      <c r="F325" s="592"/>
      <c r="G325" s="592"/>
      <c r="H325" s="592"/>
      <c r="I325" s="592"/>
      <c r="J325" s="592"/>
      <c r="K325" s="619"/>
      <c r="L325" s="513"/>
      <c r="M325" s="183"/>
      <c r="N325" s="741"/>
      <c r="O325" s="198"/>
      <c r="P325" s="198"/>
      <c r="Q325" s="198"/>
    </row>
    <row r="326" spans="1:17">
      <c r="A326" s="592"/>
      <c r="B326" s="592"/>
      <c r="C326" s="592"/>
      <c r="D326" s="592"/>
      <c r="E326" s="592"/>
      <c r="F326" s="592"/>
      <c r="G326" s="592"/>
      <c r="H326" s="592"/>
      <c r="I326" s="592"/>
      <c r="J326" s="592"/>
      <c r="K326" s="619"/>
      <c r="L326" s="513"/>
      <c r="M326" s="183"/>
      <c r="N326" s="741"/>
      <c r="O326" s="198"/>
      <c r="P326" s="198"/>
      <c r="Q326" s="198"/>
    </row>
    <row r="327" spans="1:17">
      <c r="A327" s="592"/>
      <c r="B327" s="592"/>
      <c r="C327" s="592"/>
      <c r="D327" s="592"/>
      <c r="E327" s="592"/>
      <c r="F327" s="592"/>
      <c r="G327" s="592"/>
      <c r="H327" s="592"/>
      <c r="I327" s="592"/>
      <c r="J327" s="592"/>
      <c r="K327" s="619"/>
      <c r="L327" s="513"/>
      <c r="M327" s="183"/>
      <c r="N327" s="741"/>
      <c r="O327" s="198"/>
      <c r="P327" s="198"/>
      <c r="Q327" s="198"/>
    </row>
    <row r="328" spans="1:17">
      <c r="A328" s="592"/>
      <c r="B328" s="592"/>
      <c r="C328" s="592"/>
      <c r="D328" s="592"/>
      <c r="E328" s="592"/>
      <c r="F328" s="592"/>
      <c r="G328" s="592"/>
      <c r="H328" s="592"/>
      <c r="I328" s="592"/>
      <c r="J328" s="592"/>
      <c r="K328" s="619"/>
      <c r="L328" s="513"/>
      <c r="M328" s="183"/>
      <c r="N328" s="741"/>
      <c r="O328" s="198"/>
      <c r="P328" s="198"/>
      <c r="Q328" s="198"/>
    </row>
    <row r="329" spans="1:17">
      <c r="A329" s="594"/>
      <c r="B329" s="594"/>
      <c r="C329" s="594"/>
      <c r="D329" s="594"/>
      <c r="E329" s="594"/>
      <c r="F329" s="594"/>
      <c r="G329" s="594"/>
      <c r="H329" s="594"/>
      <c r="I329" s="594"/>
      <c r="J329" s="594"/>
      <c r="K329" s="620"/>
      <c r="L329" s="505"/>
      <c r="M329" s="182"/>
      <c r="N329" s="741"/>
      <c r="O329" s="195"/>
      <c r="P329" s="198"/>
      <c r="Q329" s="198"/>
    </row>
    <row r="330" spans="1:17">
      <c r="A330" s="595"/>
      <c r="B330" s="595"/>
      <c r="C330" s="595"/>
      <c r="D330" s="595"/>
      <c r="E330" s="595"/>
      <c r="F330" s="595"/>
      <c r="G330" s="595"/>
      <c r="H330" s="595"/>
      <c r="I330" s="595"/>
      <c r="J330" s="595"/>
      <c r="K330" s="201"/>
      <c r="L330" s="513"/>
      <c r="M330" s="201"/>
      <c r="N330" s="744"/>
      <c r="O330" s="198"/>
      <c r="P330" s="198"/>
      <c r="Q330" s="198"/>
    </row>
    <row r="331" spans="1:17">
      <c r="A331" s="595"/>
      <c r="B331" s="595"/>
      <c r="C331" s="595"/>
      <c r="D331" s="595"/>
      <c r="E331" s="595"/>
      <c r="F331" s="595"/>
      <c r="G331" s="595"/>
      <c r="H331" s="595"/>
      <c r="I331" s="595"/>
      <c r="J331" s="595"/>
      <c r="K331" s="201"/>
      <c r="L331" s="513"/>
      <c r="M331" s="201"/>
      <c r="N331" s="744"/>
      <c r="O331" s="198"/>
      <c r="P331" s="198"/>
      <c r="Q331" s="198"/>
    </row>
    <row r="332" spans="1:17">
      <c r="A332" s="595"/>
      <c r="B332" s="595"/>
      <c r="C332" s="595"/>
      <c r="D332" s="595"/>
      <c r="E332" s="595"/>
      <c r="F332" s="595"/>
      <c r="G332" s="595"/>
      <c r="H332" s="595"/>
      <c r="I332" s="595"/>
      <c r="J332" s="595"/>
      <c r="K332" s="201"/>
      <c r="L332" s="513"/>
      <c r="M332" s="201"/>
      <c r="N332" s="744"/>
      <c r="O332" s="198"/>
      <c r="P332" s="198"/>
      <c r="Q332" s="198"/>
    </row>
    <row r="333" spans="1:17">
      <c r="A333" s="595"/>
      <c r="B333" s="595"/>
      <c r="C333" s="595"/>
      <c r="D333" s="595"/>
      <c r="E333" s="595"/>
      <c r="F333" s="595"/>
      <c r="G333" s="595"/>
      <c r="H333" s="595"/>
      <c r="I333" s="595"/>
      <c r="J333" s="595"/>
      <c r="K333" s="201"/>
      <c r="L333" s="513"/>
      <c r="M333" s="201"/>
      <c r="N333" s="744"/>
      <c r="O333" s="198"/>
      <c r="P333" s="198"/>
      <c r="Q333" s="198"/>
    </row>
    <row r="334" spans="1:17">
      <c r="A334" s="595"/>
      <c r="B334" s="595"/>
      <c r="C334" s="595"/>
      <c r="D334" s="595"/>
      <c r="E334" s="595"/>
      <c r="F334" s="595"/>
      <c r="G334" s="595"/>
      <c r="H334" s="595"/>
      <c r="I334" s="595"/>
      <c r="J334" s="595"/>
      <c r="K334" s="201"/>
      <c r="L334" s="513"/>
      <c r="M334" s="201"/>
      <c r="N334" s="744"/>
      <c r="O334" s="198"/>
      <c r="P334" s="198"/>
      <c r="Q334" s="198"/>
    </row>
    <row r="335" spans="1:17">
      <c r="A335" s="593"/>
      <c r="B335" s="593"/>
      <c r="C335" s="593"/>
      <c r="D335" s="593"/>
      <c r="E335" s="593"/>
      <c r="F335" s="593"/>
      <c r="G335" s="593"/>
      <c r="H335" s="593"/>
      <c r="I335" s="593"/>
      <c r="J335" s="593"/>
      <c r="K335" s="183"/>
      <c r="L335" s="803"/>
      <c r="M335" s="803"/>
      <c r="N335" s="803"/>
      <c r="O335" s="198"/>
      <c r="P335" s="198"/>
      <c r="Q335" s="198"/>
    </row>
    <row r="336" spans="1:17">
      <c r="A336" s="595"/>
      <c r="B336" s="595"/>
      <c r="C336" s="595"/>
      <c r="D336" s="595"/>
      <c r="E336" s="595"/>
      <c r="F336" s="595"/>
      <c r="G336" s="595"/>
      <c r="H336" s="595"/>
      <c r="I336" s="595"/>
      <c r="J336" s="595"/>
      <c r="K336" s="201"/>
      <c r="L336" s="800"/>
      <c r="M336" s="800"/>
      <c r="N336" s="800"/>
      <c r="O336" s="198"/>
      <c r="P336" s="198"/>
      <c r="Q336" s="198"/>
    </row>
    <row r="337" spans="1:17">
      <c r="A337" s="595"/>
      <c r="B337" s="595"/>
      <c r="C337" s="595"/>
      <c r="D337" s="595"/>
      <c r="E337" s="595"/>
      <c r="F337" s="595"/>
      <c r="G337" s="595"/>
      <c r="H337" s="595"/>
      <c r="I337" s="595"/>
      <c r="J337" s="595"/>
      <c r="K337" s="201"/>
      <c r="L337" s="801"/>
      <c r="M337" s="801"/>
      <c r="N337" s="801"/>
      <c r="O337" s="198"/>
      <c r="P337" s="198"/>
      <c r="Q337" s="198"/>
    </row>
    <row r="338" spans="1:17">
      <c r="A338" s="274"/>
      <c r="B338" s="274"/>
      <c r="C338" s="274"/>
      <c r="D338" s="274"/>
      <c r="E338" s="274"/>
      <c r="F338" s="274"/>
      <c r="G338" s="274"/>
      <c r="H338" s="274"/>
      <c r="I338" s="274"/>
      <c r="J338" s="274"/>
      <c r="K338" s="174"/>
      <c r="L338" s="275"/>
      <c r="M338" s="174"/>
      <c r="N338" s="735"/>
      <c r="O338" s="175"/>
      <c r="P338" s="175"/>
      <c r="Q338" s="175"/>
    </row>
    <row r="339" spans="1:17">
      <c r="A339" s="274"/>
      <c r="B339" s="274"/>
      <c r="C339" s="274"/>
      <c r="D339" s="274"/>
      <c r="E339" s="274"/>
      <c r="F339" s="274"/>
      <c r="G339" s="274"/>
      <c r="H339" s="274"/>
      <c r="I339" s="274"/>
      <c r="J339" s="274"/>
      <c r="K339" s="174"/>
      <c r="L339" s="275"/>
      <c r="M339" s="174"/>
      <c r="N339" s="735"/>
      <c r="O339" s="175"/>
      <c r="P339" s="175"/>
      <c r="Q339" s="175"/>
    </row>
    <row r="340" spans="1:17">
      <c r="A340" s="274"/>
      <c r="B340" s="274"/>
      <c r="C340" s="274"/>
      <c r="D340" s="274"/>
      <c r="E340" s="274"/>
      <c r="F340" s="274"/>
      <c r="G340" s="274"/>
      <c r="H340" s="274"/>
      <c r="I340" s="274"/>
      <c r="J340" s="274"/>
      <c r="K340" s="174"/>
      <c r="L340" s="275"/>
      <c r="M340" s="174"/>
      <c r="N340" s="735"/>
      <c r="O340" s="175"/>
      <c r="P340" s="175"/>
      <c r="Q340" s="175"/>
    </row>
    <row r="341" spans="1:17">
      <c r="A341" s="274"/>
      <c r="B341" s="274"/>
      <c r="C341" s="274"/>
      <c r="D341" s="274"/>
      <c r="E341" s="274"/>
      <c r="F341" s="274"/>
      <c r="G341" s="274"/>
      <c r="H341" s="274"/>
      <c r="I341" s="274"/>
      <c r="J341" s="274"/>
      <c r="K341" s="174"/>
      <c r="L341" s="275"/>
      <c r="M341" s="174"/>
      <c r="N341" s="735"/>
      <c r="O341" s="175"/>
      <c r="P341" s="175"/>
      <c r="Q341" s="175"/>
    </row>
    <row r="342" spans="1:17">
      <c r="A342" s="274"/>
      <c r="B342" s="274"/>
      <c r="C342" s="274"/>
      <c r="D342" s="274"/>
      <c r="E342" s="274"/>
      <c r="F342" s="274"/>
      <c r="G342" s="274"/>
      <c r="H342" s="274"/>
      <c r="I342" s="274"/>
      <c r="J342" s="274"/>
      <c r="K342" s="174"/>
      <c r="L342" s="275"/>
      <c r="M342" s="174"/>
      <c r="N342" s="735"/>
      <c r="O342" s="175"/>
      <c r="P342" s="175"/>
      <c r="Q342" s="175"/>
    </row>
    <row r="343" spans="1:17">
      <c r="A343" s="274"/>
      <c r="B343" s="274"/>
      <c r="C343" s="274"/>
      <c r="D343" s="274"/>
      <c r="E343" s="274"/>
      <c r="F343" s="274"/>
      <c r="G343" s="274"/>
      <c r="H343" s="274"/>
      <c r="I343" s="274"/>
      <c r="J343" s="274"/>
      <c r="K343" s="174"/>
      <c r="L343" s="275"/>
      <c r="M343" s="174"/>
      <c r="N343" s="735"/>
      <c r="O343" s="175"/>
      <c r="P343" s="175"/>
      <c r="Q343" s="175"/>
    </row>
    <row r="344" spans="1:17">
      <c r="A344" s="274"/>
      <c r="B344" s="274"/>
      <c r="C344" s="274"/>
      <c r="D344" s="274"/>
      <c r="E344" s="274"/>
      <c r="F344" s="274"/>
      <c r="G344" s="274"/>
      <c r="H344" s="274"/>
      <c r="I344" s="274"/>
      <c r="J344" s="274"/>
      <c r="K344" s="174"/>
      <c r="L344" s="275"/>
      <c r="M344" s="174"/>
      <c r="N344" s="735"/>
      <c r="O344" s="175"/>
      <c r="P344" s="175"/>
      <c r="Q344" s="175"/>
    </row>
    <row r="345" spans="1:17">
      <c r="A345" s="274"/>
      <c r="B345" s="274"/>
      <c r="C345" s="274"/>
      <c r="D345" s="274"/>
      <c r="E345" s="274"/>
      <c r="F345" s="274"/>
      <c r="G345" s="274"/>
      <c r="H345" s="274"/>
      <c r="I345" s="274"/>
      <c r="J345" s="274"/>
      <c r="K345" s="174"/>
      <c r="L345" s="275"/>
      <c r="M345" s="174"/>
      <c r="N345" s="735"/>
      <c r="O345" s="175"/>
      <c r="P345" s="175"/>
      <c r="Q345" s="175"/>
    </row>
  </sheetData>
  <sheetProtection password="CBD2" sheet="1" formatColumns="0" formatRows="0" selectLockedCells="1"/>
  <customSheetViews>
    <customSheetView guid="{FC366365-2136-48B2-A9F6-DEB708B66B93}"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1"/>
      <headerFooter alignWithMargins="0">
        <oddFooter>&amp;R&amp;"Book Antiqua,Bold"&amp;10Schedule-1/ Page &amp;P of &amp;N</oddFooter>
      </headerFooter>
    </customSheetView>
    <customSheetView guid="{25F14B1D-FADD-4C44-AA48-5D402D65337D}" scale="60" showPageBreaks="1" fitToPage="1" printArea="1" hiddenRows="1" hiddenColumns="1" view="pageBreakPreview" topLeftCell="A8">
      <selection activeCell="I23" sqref="I23"/>
      <pageMargins left="0.31496062992126" right="0.31496062992126" top="0.43110236200000002" bottom="0.261811024" header="0.70866141732283505" footer="0.31496062992126"/>
      <printOptions horizontalCentered="1"/>
      <pageSetup paperSize="9" scale="50" fitToHeight="0" orientation="landscape" r:id="rId2"/>
      <headerFooter alignWithMargins="0">
        <oddFooter>&amp;R&amp;"Book Antiqua,Bold"&amp;10Schedule-1/ Page &amp;P of &amp;N</oddFooter>
      </headerFooter>
    </customSheetView>
    <customSheetView guid="{2D068FA3-47E3-4516-81A6-894AA90F7864}"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3"/>
      <headerFooter alignWithMargins="0">
        <oddFooter>&amp;R&amp;"Book Antiqua,Bold"&amp;10Schedule-1/ Page &amp;P of &amp;N</oddFooter>
      </headerFooter>
    </customSheetView>
    <customSheetView guid="{97B2ED79-AE3F-4DF3-959D-96AE4A0B76A0}" scale="65" showPageBreaks="1" fitToPage="1" printArea="1" hiddenColumns="1" view="pageBreakPreview" topLeftCell="A55">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4"/>
      <headerFooter alignWithMargins="0">
        <oddFooter>&amp;R&amp;"Book Antiqua,Bold"&amp;10Schedule-1/ Page &amp;P of &amp;N</oddFooter>
      </headerFooter>
    </customSheetView>
    <customSheetView guid="{CB39F8EE-FAD8-4C4E-B5E9-5EC27AC08528}" scale="80" showPageBreaks="1" fitToPage="1" printArea="1" hiddenColumns="1" view="pageBreakPreview">
      <selection activeCell="K23" sqref="K23"/>
      <pageMargins left="0.31496062992125984" right="0.31496062992125984" top="1.1811023622047245" bottom="0.51181102362204722" header="0.70866141732283472" footer="0.31496062992125984"/>
      <printOptions horizontalCentered="1"/>
      <pageSetup paperSize="9" scale="51" fitToHeight="0" orientation="portrait" r:id="rId5"/>
      <headerFooter alignWithMargins="0">
        <oddFooter>&amp;R&amp;"Book Antiqua,Bold"&amp;10Schedule-1/ Page &amp;P of &amp;N</oddFooter>
      </headerFooter>
    </customSheetView>
    <customSheetView guid="{E8B8E0BD-9CB3-4C7D-9BC6-088FDFCB0B45}" showPageBreaks="1" fitToPage="1" printArea="1" hiddenColumns="1" view="pageBreakPreview" topLeftCell="A10">
      <selection activeCell="E21" sqref="E21"/>
      <pageMargins left="0.3" right="0.3" top="1.2" bottom="0.5" header="0.7" footer="0.3"/>
      <printOptions horizontalCentered="1"/>
      <pageSetup paperSize="9" fitToHeight="0" orientation="landscape" r:id="rId6"/>
      <headerFooter alignWithMargins="0">
        <oddFooter>&amp;R&amp;"Book Antiqua,Bold"&amp;10Schedule-1/ Page &amp;P of &amp;N</oddFooter>
      </headerFooter>
    </customSheetView>
    <customSheetView guid="{E2E57CA5-082B-4C11-AB34-2A298199576B}" scale="85" showPageBreaks="1" fitToPage="1" printArea="1" hiddenColumns="1" view="pageBreakPreview" topLeftCell="B41">
      <selection activeCell="E69" sqref="E69"/>
      <colBreaks count="1" manualBreakCount="1">
        <brk id="7" max="1048575" man="1"/>
      </colBreaks>
      <pageMargins left="0.3" right="0.27559055118110198" top="0.55000000000000004" bottom="0.55000000000000004" header="0.23622047244094499" footer="0.27559055118110198"/>
      <printOptions horizontalCentered="1"/>
      <pageSetup paperSize="9" fitToHeight="0" orientation="landscape" verticalDpi="300" r:id="rId7"/>
      <headerFooter alignWithMargins="0">
        <oddFooter>&amp;R&amp;"Book Antiqua,Bold"&amp;10Schedule-1/ Page &amp;P of &amp;N</oddFooter>
      </headerFooter>
    </customSheetView>
    <customSheetView guid="{EEE4E2D7-4BFE-4C24-8B93-9FD441A50336}" scale="75" showPageBreaks="1" fitToPage="1" printArea="1" hiddenRows="1" hiddenColumns="1" view="pageBreakPreview" topLeftCell="A230">
      <selection activeCell="E241" sqref="E241:E245"/>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8"/>
      <headerFooter alignWithMargins="0">
        <oddFooter>&amp;R&amp;"Book Antiqua,Bold"&amp;10Schedule-1/ Page &amp;P of &amp;N</oddFooter>
      </headerFooter>
    </customSheetView>
    <customSheetView guid="{091A6405-72DB-46E0-B81A-EC53A5C58396}" showPageBreaks="1" printArea="1" hiddenColumns="1" view="pageBreakPreview" topLeftCell="A92">
      <selection activeCell="E18" sqref="E18"/>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9"/>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0"/>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1"/>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2"/>
      <headerFooter alignWithMargins="0">
        <oddFooter>&amp;R&amp;"Book Antiqua,Bold"&amp;10Schedule-1/ Page &amp;P of &amp;N</oddFooter>
      </headerFooter>
    </customSheetView>
    <customSheetView guid="{27A45B7A-04F2-4516-B80B-5ED0825D4ED3}" scale="75" showPageBreaks="1" fitToPage="1" printArea="1" hiddenRows="1" hiddenColumns="1" view="pageBreakPreview" topLeftCell="A22">
      <selection activeCell="E33" sqref="E33"/>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13"/>
      <headerFooter alignWithMargins="0">
        <oddFooter>&amp;R&amp;"Book Antiqua,Bold"&amp;10Schedule-1/ Page &amp;P of &amp;N</oddFooter>
      </headerFooter>
    </customSheetView>
    <customSheetView guid="{1F4837C2-36FF-4422-95DC-EAAD1B4FAC2F}" showPageBreaks="1" fitToPage="1" printArea="1" hiddenColumns="1" view="pageBreakPreview" topLeftCell="A81">
      <selection activeCell="E81" sqref="E81"/>
      <pageMargins left="0.3" right="0.3" top="1.2" bottom="0.5" header="0.7" footer="0.3"/>
      <printOptions horizontalCentered="1"/>
      <pageSetup paperSize="9" fitToHeight="0" orientation="landscape" verticalDpi="300" r:id="rId14"/>
      <headerFooter alignWithMargins="0">
        <oddFooter>&amp;R&amp;"Book Antiqua,Bold"&amp;10Schedule-1/ Page &amp;P of &amp;N</oddFooter>
      </headerFooter>
    </customSheetView>
    <customSheetView guid="{FD7F7BE1-8CB1-460B-98AB-D33E15FD14E6}" showPageBreaks="1" fitToPage="1" printArea="1" hiddenRows="1" hiddenColumns="1" view="pageBreakPreview" topLeftCell="A67">
      <selection activeCell="E23" sqref="E23"/>
      <pageMargins left="0.3" right="0.3" top="1.2" bottom="0.5" header="0.7" footer="0.3"/>
      <printOptions horizontalCentered="1"/>
      <pageSetup paperSize="9" fitToHeight="0" orientation="landscape" verticalDpi="300" r:id="rId15"/>
      <headerFooter alignWithMargins="0">
        <oddFooter>&amp;R&amp;"Book Antiqua,Bold"&amp;10Schedule-1/ Page &amp;P of &amp;N</oddFooter>
      </headerFooter>
    </customSheetView>
    <customSheetView guid="{8C0E2163-61BB-48DF-AFAF-5E75147ED450}" showPageBreaks="1" fitToPage="1" printArea="1" hiddenRows="1" hiddenColumns="1" view="pageBreakPreview" topLeftCell="A11">
      <selection activeCell="E21" sqref="E21"/>
      <pageMargins left="0.3" right="0.3" top="1.2" bottom="0.5" header="0.7" footer="0.3"/>
      <printOptions horizontalCentered="1"/>
      <pageSetup paperSize="9" fitToHeight="0" orientation="landscape" r:id="rId16"/>
      <headerFooter alignWithMargins="0">
        <oddFooter>&amp;R&amp;"Book Antiqua,Bold"&amp;10Schedule-1/ Page &amp;P of &amp;N</oddFooter>
      </headerFooter>
    </customSheetView>
    <customSheetView guid="{3DA0B320-DAF7-4F4A-921A-9FCFD188E8C7}" showPageBreaks="1" fitToPage="1" printArea="1" hiddenRows="1" hiddenColumns="1" view="pageBreakPreview" topLeftCell="A9">
      <selection activeCell="E21" sqref="E21"/>
      <pageMargins left="0.3" right="0.3" top="1.2" bottom="0.5" header="0.7" footer="0.3"/>
      <printOptions horizontalCentered="1"/>
      <pageSetup paperSize="9" fitToHeight="0" orientation="landscape" r:id="rId17"/>
      <headerFooter alignWithMargins="0">
        <oddFooter>&amp;R&amp;"Book Antiqua,Bold"&amp;10Schedule-1/ Page &amp;P of &amp;N</oddFooter>
      </headerFooter>
    </customSheetView>
    <customSheetView guid="{BE0CEA4D-1A4E-4C32-BF92-B8DA3D3423E5}" scale="80" showPageBreaks="1" fitToPage="1" printArea="1" hiddenColumns="1" view="pageBreakPreview" topLeftCell="A13">
      <selection activeCell="E21" sqref="E21"/>
      <pageMargins left="0.31496062992125984" right="0.31496062992125984" top="1.1811023622047245" bottom="0.51181102362204722" header="0.70866141732283472" footer="0.31496062992125984"/>
      <printOptions horizontalCentered="1"/>
      <pageSetup paperSize="9" scale="70" fitToHeight="0" orientation="portrait" r:id="rId18"/>
      <headerFooter alignWithMargins="0">
        <oddFooter>&amp;R&amp;"Book Antiqua,Bold"&amp;10Schedule-1/ Page &amp;P of &amp;N</oddFooter>
      </headerFooter>
    </customSheetView>
    <customSheetView guid="{714760DF-5EB1-4543-9C04-C1A23AAE4384}" scale="80" showPageBreaks="1" fitToPage="1" printArea="1" hiddenColumns="1" view="pageBreakPreview" topLeftCell="A25">
      <selection activeCell="K41" sqref="K41"/>
      <pageMargins left="0.31496062992125984" right="0.31496062992125984" top="1.1811023622047245" bottom="0.51181102362204722" header="0.70866141732283472" footer="0.31496062992125984"/>
      <printOptions horizontalCentered="1"/>
      <pageSetup paperSize="9" scale="51" fitToHeight="0" orientation="portrait" r:id="rId19"/>
      <headerFooter alignWithMargins="0">
        <oddFooter>&amp;R&amp;"Book Antiqua,Bold"&amp;10Schedule-1/ Page &amp;P of &amp;N</oddFooter>
      </headerFooter>
    </customSheetView>
    <customSheetView guid="{D4A148BB-8D25-43B9-8797-A9D3AE767B49}" scale="70" showPageBreaks="1" fitToPage="1" printArea="1" hiddenColumns="1" view="pageBreakPreview" topLeftCell="E8">
      <selection activeCell="K21" sqref="K21"/>
      <pageMargins left="0.31496062992125984" right="0.31496062992125984" top="1.1811023622047245" bottom="0.51181102362204722" header="0.70866141732283472" footer="0.31496062992125984"/>
      <printOptions horizontalCentered="1"/>
      <pageSetup paperSize="9" scale="47" fitToHeight="0" orientation="portrait" r:id="rId20"/>
      <headerFooter alignWithMargins="0">
        <oddFooter>&amp;R&amp;"Book Antiqua,Bold"&amp;10Schedule-1/ Page &amp;P of &amp;N</oddFooter>
      </headerFooter>
    </customSheetView>
    <customSheetView guid="{9658319F-66FC-48F8-AB8A-302F6F77BA10}" scale="65" showPageBreaks="1" fitToPage="1" printArea="1" hiddenColumns="1" view="pageBreakPreview">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21"/>
      <headerFooter alignWithMargins="0">
        <oddFooter>&amp;R&amp;"Book Antiqua,Bold"&amp;10Schedule-1/ Page &amp;P of &amp;N</oddFooter>
      </headerFooter>
    </customSheetView>
    <customSheetView guid="{EF8F60CB-82F3-477F-A7D3-94F4C70843DC}"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22"/>
      <headerFooter alignWithMargins="0">
        <oddFooter>&amp;R&amp;"Book Antiqua,Bold"&amp;10Schedule-1/ Page &amp;P of &amp;N</oddFooter>
      </headerFooter>
    </customSheetView>
    <customSheetView guid="{427AF4ED-2BDF-478F-9F0A-595838FA0EC8}"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23"/>
      <headerFooter alignWithMargins="0">
        <oddFooter>&amp;R&amp;"Book Antiqua,Bold"&amp;10Schedule-1/ Page &amp;P of &amp;N</oddFooter>
      </headerFooter>
    </customSheetView>
    <customSheetView guid="{D4DE57C7-E521-4428-80BD-545B19793C78}" scale="70" showPageBreaks="1" fitToPage="1" printArea="1" hiddenRows="1" hiddenColumns="1" view="pageBreakPreview">
      <selection activeCell="I20" sqref="I20"/>
      <pageMargins left="0.31496062992126" right="0.31496062992126" top="0.43110236200000002" bottom="0.261811024" header="0.70866141732283505" footer="0.31496062992126"/>
      <printOptions horizontalCentered="1"/>
      <pageSetup paperSize="9" scale="44" fitToHeight="0" orientation="landscape" r:id="rId24"/>
      <headerFooter alignWithMargins="0">
        <oddFooter>&amp;R&amp;"Book Antiqua,Bold"&amp;10Schedule-1/ Page &amp;P of &amp;N</oddFooter>
      </headerFooter>
    </customSheetView>
  </customSheetViews>
  <mergeCells count="40">
    <mergeCell ref="A274:P274"/>
    <mergeCell ref="A277:N277"/>
    <mergeCell ref="Y14:Z14"/>
    <mergeCell ref="A13:P13"/>
    <mergeCell ref="A1:L1"/>
    <mergeCell ref="A6:L6"/>
    <mergeCell ref="F8:H8"/>
    <mergeCell ref="F10:H10"/>
    <mergeCell ref="F11:H11"/>
    <mergeCell ref="A240:P240"/>
    <mergeCell ref="A4:P4"/>
    <mergeCell ref="A7:N7"/>
    <mergeCell ref="F9:H9"/>
    <mergeCell ref="D243:E243"/>
    <mergeCell ref="D244:E244"/>
    <mergeCell ref="A238:P238"/>
    <mergeCell ref="AF3:AG3"/>
    <mergeCell ref="AF7:AG7"/>
    <mergeCell ref="AF11:AG11"/>
    <mergeCell ref="AF14:AG14"/>
    <mergeCell ref="A273:P273"/>
    <mergeCell ref="A3:P3"/>
    <mergeCell ref="AF242:AG242"/>
    <mergeCell ref="AF238:AG238"/>
    <mergeCell ref="AB14:AC14"/>
    <mergeCell ref="B19:L19"/>
    <mergeCell ref="B241:P241"/>
    <mergeCell ref="N16:P16"/>
    <mergeCell ref="B67:L67"/>
    <mergeCell ref="B115:L115"/>
    <mergeCell ref="B156:L156"/>
    <mergeCell ref="B197:L197"/>
    <mergeCell ref="L336:N336"/>
    <mergeCell ref="L337:N337"/>
    <mergeCell ref="L278:N278"/>
    <mergeCell ref="L279:N279"/>
    <mergeCell ref="L280:N280"/>
    <mergeCell ref="L281:N281"/>
    <mergeCell ref="L335:N335"/>
    <mergeCell ref="A283:P283"/>
  </mergeCells>
  <phoneticPr fontId="3" type="noConversion"/>
  <conditionalFormatting sqref="Z264:Z265 Z255:Z256 AC255:AC256 AC264:AC265 O297 O315:O316 O304 O306:O313">
    <cfRule type="cellIs" dxfId="196" priority="655" stopIfTrue="1" operator="equal">
      <formula>"a"</formula>
    </cfRule>
  </conditionalFormatting>
  <conditionalFormatting sqref="AC280:AC284 Z280:Z284 Z268:Z278 Z266 Z253:Z254 Z257:Z263 AC268:AC278 AC253:AC254 AC266 AC257:AC263 Z242:Z250 AC242:AC250 Z20:Z40 AC20:AC40">
    <cfRule type="cellIs" dxfId="195" priority="656" stopIfTrue="1" operator="equal">
      <formula>#REF!</formula>
    </cfRule>
  </conditionalFormatting>
  <conditionalFormatting sqref="O239 O20:O40 K20:K40 I20:I40">
    <cfRule type="cellIs" dxfId="194" priority="653" stopIfTrue="1" operator="equal">
      <formula>"a"</formula>
    </cfRule>
  </conditionalFormatting>
  <conditionalFormatting sqref="O239 O20:O40 O63:O66 I64:I66 K64:K66 O111:O114 I112:I114 K112:K114 O137:O155 O178:O196 O219:O237">
    <cfRule type="expression" dxfId="193" priority="652" stopIfTrue="1">
      <formula>H20&gt;0</formula>
    </cfRule>
  </conditionalFormatting>
  <conditionalFormatting sqref="I20">
    <cfRule type="expression" dxfId="192" priority="600" stopIfTrue="1">
      <formula>H20&gt;0</formula>
    </cfRule>
  </conditionalFormatting>
  <conditionalFormatting sqref="K20">
    <cfRule type="expression" dxfId="191" priority="556" stopIfTrue="1">
      <formula>J20&gt;0</formula>
    </cfRule>
  </conditionalFormatting>
  <conditionalFormatting sqref="I21:I31">
    <cfRule type="expression" dxfId="190" priority="502" stopIfTrue="1">
      <formula>H21&gt;0</formula>
    </cfRule>
  </conditionalFormatting>
  <conditionalFormatting sqref="I32:I34">
    <cfRule type="expression" dxfId="189" priority="500" stopIfTrue="1">
      <formula>H32&gt;0</formula>
    </cfRule>
  </conditionalFormatting>
  <conditionalFormatting sqref="I35:I38">
    <cfRule type="expression" dxfId="188" priority="498" stopIfTrue="1">
      <formula>H35&gt;0</formula>
    </cfRule>
  </conditionalFormatting>
  <conditionalFormatting sqref="I39:I40">
    <cfRule type="expression" dxfId="187" priority="496" stopIfTrue="1">
      <formula>H39&gt;0</formula>
    </cfRule>
  </conditionalFormatting>
  <conditionalFormatting sqref="K21:K31">
    <cfRule type="expression" dxfId="186" priority="490" stopIfTrue="1">
      <formula>J21&gt;0</formula>
    </cfRule>
  </conditionalFormatting>
  <conditionalFormatting sqref="K32">
    <cfRule type="expression" dxfId="185" priority="488" stopIfTrue="1">
      <formula>J32&gt;0</formula>
    </cfRule>
  </conditionalFormatting>
  <conditionalFormatting sqref="K33">
    <cfRule type="expression" dxfId="184" priority="486" stopIfTrue="1">
      <formula>J33&gt;0</formula>
    </cfRule>
  </conditionalFormatting>
  <conditionalFormatting sqref="K34">
    <cfRule type="expression" dxfId="183" priority="484" stopIfTrue="1">
      <formula>J34&gt;0</formula>
    </cfRule>
  </conditionalFormatting>
  <conditionalFormatting sqref="K35">
    <cfRule type="expression" dxfId="182" priority="482" stopIfTrue="1">
      <formula>J35&gt;0</formula>
    </cfRule>
  </conditionalFormatting>
  <conditionalFormatting sqref="K36">
    <cfRule type="expression" dxfId="181" priority="480" stopIfTrue="1">
      <formula>J36&gt;0</formula>
    </cfRule>
  </conditionalFormatting>
  <conditionalFormatting sqref="K37">
    <cfRule type="expression" dxfId="180" priority="478" stopIfTrue="1">
      <formula>J37&gt;0</formula>
    </cfRule>
  </conditionalFormatting>
  <conditionalFormatting sqref="K38">
    <cfRule type="expression" dxfId="179" priority="476" stopIfTrue="1">
      <formula>J38&gt;0</formula>
    </cfRule>
  </conditionalFormatting>
  <conditionalFormatting sqref="K39:K40">
    <cfRule type="expression" dxfId="178" priority="474" stopIfTrue="1">
      <formula>J39&gt;0</formula>
    </cfRule>
  </conditionalFormatting>
  <conditionalFormatting sqref="Z41:Z61 AC41:AC61">
    <cfRule type="cellIs" dxfId="177" priority="449" stopIfTrue="1" operator="equal">
      <formula>#REF!</formula>
    </cfRule>
  </conditionalFormatting>
  <conditionalFormatting sqref="O41:O61 K41:K61 I41:I61">
    <cfRule type="cellIs" dxfId="176" priority="448" stopIfTrue="1" operator="equal">
      <formula>"a"</formula>
    </cfRule>
  </conditionalFormatting>
  <conditionalFormatting sqref="O41:O61">
    <cfRule type="expression" dxfId="175" priority="447" stopIfTrue="1">
      <formula>N41&gt;0</formula>
    </cfRule>
  </conditionalFormatting>
  <conditionalFormatting sqref="I41">
    <cfRule type="expression" dxfId="174" priority="446" stopIfTrue="1">
      <formula>H41&gt;0</formula>
    </cfRule>
  </conditionalFormatting>
  <conditionalFormatting sqref="K41">
    <cfRule type="expression" dxfId="173" priority="445" stopIfTrue="1">
      <formula>J41&gt;0</formula>
    </cfRule>
  </conditionalFormatting>
  <conditionalFormatting sqref="I42:I52">
    <cfRule type="expression" dxfId="172" priority="444" stopIfTrue="1">
      <formula>H42&gt;0</formula>
    </cfRule>
  </conditionalFormatting>
  <conditionalFormatting sqref="I53:I55">
    <cfRule type="expression" dxfId="171" priority="443" stopIfTrue="1">
      <formula>H53&gt;0</formula>
    </cfRule>
  </conditionalFormatting>
  <conditionalFormatting sqref="I56:I59">
    <cfRule type="expression" dxfId="170" priority="442" stopIfTrue="1">
      <formula>H56&gt;0</formula>
    </cfRule>
  </conditionalFormatting>
  <conditionalFormatting sqref="I60:I61">
    <cfRule type="expression" dxfId="169" priority="441" stopIfTrue="1">
      <formula>H60&gt;0</formula>
    </cfRule>
  </conditionalFormatting>
  <conditionalFormatting sqref="K42:K52">
    <cfRule type="expression" dxfId="168" priority="440" stopIfTrue="1">
      <formula>J42&gt;0</formula>
    </cfRule>
  </conditionalFormatting>
  <conditionalFormatting sqref="K53">
    <cfRule type="expression" dxfId="167" priority="439" stopIfTrue="1">
      <formula>J53&gt;0</formula>
    </cfRule>
  </conditionalFormatting>
  <conditionalFormatting sqref="K54">
    <cfRule type="expression" dxfId="166" priority="438" stopIfTrue="1">
      <formula>J54&gt;0</formula>
    </cfRule>
  </conditionalFormatting>
  <conditionalFormatting sqref="K55">
    <cfRule type="expression" dxfId="165" priority="437" stopIfTrue="1">
      <formula>J55&gt;0</formula>
    </cfRule>
  </conditionalFormatting>
  <conditionalFormatting sqref="K56">
    <cfRule type="expression" dxfId="164" priority="436" stopIfTrue="1">
      <formula>J56&gt;0</formula>
    </cfRule>
  </conditionalFormatting>
  <conditionalFormatting sqref="K57">
    <cfRule type="expression" dxfId="163" priority="435" stopIfTrue="1">
      <formula>J57&gt;0</formula>
    </cfRule>
  </conditionalFormatting>
  <conditionalFormatting sqref="K58">
    <cfRule type="expression" dxfId="162" priority="434" stopIfTrue="1">
      <formula>J58&gt;0</formula>
    </cfRule>
  </conditionalFormatting>
  <conditionalFormatting sqref="K59">
    <cfRule type="expression" dxfId="161" priority="433" stopIfTrue="1">
      <formula>J59&gt;0</formula>
    </cfRule>
  </conditionalFormatting>
  <conditionalFormatting sqref="K60:K61">
    <cfRule type="expression" dxfId="160" priority="432" stopIfTrue="1">
      <formula>J60&gt;0</formula>
    </cfRule>
  </conditionalFormatting>
  <conditionalFormatting sqref="Z62 AC62">
    <cfRule type="cellIs" dxfId="159" priority="431" stopIfTrue="1" operator="equal">
      <formula>#REF!</formula>
    </cfRule>
  </conditionalFormatting>
  <conditionalFormatting sqref="O62 K62 I62">
    <cfRule type="cellIs" dxfId="158" priority="430" stopIfTrue="1" operator="equal">
      <formula>"a"</formula>
    </cfRule>
  </conditionalFormatting>
  <conditionalFormatting sqref="O62">
    <cfRule type="expression" dxfId="157" priority="429" stopIfTrue="1">
      <formula>N62&gt;0</formula>
    </cfRule>
  </conditionalFormatting>
  <conditionalFormatting sqref="I62">
    <cfRule type="expression" dxfId="156" priority="428" stopIfTrue="1">
      <formula>H62&gt;0</formula>
    </cfRule>
  </conditionalFormatting>
  <conditionalFormatting sqref="K62">
    <cfRule type="expression" dxfId="155" priority="427" stopIfTrue="1">
      <formula>J62&gt;0</formula>
    </cfRule>
  </conditionalFormatting>
  <conditionalFormatting sqref="Z63:Z66 AC63:AC66">
    <cfRule type="cellIs" dxfId="154" priority="426" stopIfTrue="1" operator="equal">
      <formula>#REF!</formula>
    </cfRule>
  </conditionalFormatting>
  <conditionalFormatting sqref="O63:O66 K63:K66 I63:I66">
    <cfRule type="cellIs" dxfId="153" priority="425" stopIfTrue="1" operator="equal">
      <formula>"a"</formula>
    </cfRule>
  </conditionalFormatting>
  <conditionalFormatting sqref="I63">
    <cfRule type="expression" dxfId="152" priority="423" stopIfTrue="1">
      <formula>H63&gt;0</formula>
    </cfRule>
  </conditionalFormatting>
  <conditionalFormatting sqref="K63">
    <cfRule type="expression" dxfId="151" priority="422" stopIfTrue="1">
      <formula>J63&gt;0</formula>
    </cfRule>
  </conditionalFormatting>
  <conditionalFormatting sqref="Z68:Z88 AC68:AC88">
    <cfRule type="cellIs" dxfId="150" priority="408" stopIfTrue="1" operator="equal">
      <formula>#REF!</formula>
    </cfRule>
  </conditionalFormatting>
  <conditionalFormatting sqref="O68:O88 K68:K88 I68:I88">
    <cfRule type="cellIs" dxfId="149" priority="407" stopIfTrue="1" operator="equal">
      <formula>"a"</formula>
    </cfRule>
  </conditionalFormatting>
  <conditionalFormatting sqref="O68:O88">
    <cfRule type="expression" dxfId="148" priority="406" stopIfTrue="1">
      <formula>N68&gt;0</formula>
    </cfRule>
  </conditionalFormatting>
  <conditionalFormatting sqref="I68">
    <cfRule type="expression" dxfId="147" priority="405" stopIfTrue="1">
      <formula>H68&gt;0</formula>
    </cfRule>
  </conditionalFormatting>
  <conditionalFormatting sqref="K68">
    <cfRule type="expression" dxfId="146" priority="404" stopIfTrue="1">
      <formula>J68&gt;0</formula>
    </cfRule>
  </conditionalFormatting>
  <conditionalFormatting sqref="I69:I79">
    <cfRule type="expression" dxfId="145" priority="403" stopIfTrue="1">
      <formula>H69&gt;0</formula>
    </cfRule>
  </conditionalFormatting>
  <conditionalFormatting sqref="I80:I82">
    <cfRule type="expression" dxfId="144" priority="402" stopIfTrue="1">
      <formula>H80&gt;0</formula>
    </cfRule>
  </conditionalFormatting>
  <conditionalFormatting sqref="I83:I86">
    <cfRule type="expression" dxfId="143" priority="401" stopIfTrue="1">
      <formula>H83&gt;0</formula>
    </cfRule>
  </conditionalFormatting>
  <conditionalFormatting sqref="I87:I88">
    <cfRule type="expression" dxfId="142" priority="400" stopIfTrue="1">
      <formula>H87&gt;0</formula>
    </cfRule>
  </conditionalFormatting>
  <conditionalFormatting sqref="K69:K79">
    <cfRule type="expression" dxfId="141" priority="399" stopIfTrue="1">
      <formula>J69&gt;0</formula>
    </cfRule>
  </conditionalFormatting>
  <conditionalFormatting sqref="K80">
    <cfRule type="expression" dxfId="140" priority="398" stopIfTrue="1">
      <formula>J80&gt;0</formula>
    </cfRule>
  </conditionalFormatting>
  <conditionalFormatting sqref="K81">
    <cfRule type="expression" dxfId="139" priority="397" stopIfTrue="1">
      <formula>J81&gt;0</formula>
    </cfRule>
  </conditionalFormatting>
  <conditionalFormatting sqref="K82">
    <cfRule type="expression" dxfId="138" priority="396" stopIfTrue="1">
      <formula>J82&gt;0</formula>
    </cfRule>
  </conditionalFormatting>
  <conditionalFormatting sqref="K83">
    <cfRule type="expression" dxfId="137" priority="395" stopIfTrue="1">
      <formula>J83&gt;0</formula>
    </cfRule>
  </conditionalFormatting>
  <conditionalFormatting sqref="K84">
    <cfRule type="expression" dxfId="136" priority="394" stopIfTrue="1">
      <formula>J84&gt;0</formula>
    </cfRule>
  </conditionalFormatting>
  <conditionalFormatting sqref="K85">
    <cfRule type="expression" dxfId="135" priority="393" stopIfTrue="1">
      <formula>J85&gt;0</formula>
    </cfRule>
  </conditionalFormatting>
  <conditionalFormatting sqref="K86">
    <cfRule type="expression" dxfId="134" priority="392" stopIfTrue="1">
      <formula>J86&gt;0</formula>
    </cfRule>
  </conditionalFormatting>
  <conditionalFormatting sqref="K87:K88">
    <cfRule type="expression" dxfId="133" priority="391" stopIfTrue="1">
      <formula>J87&gt;0</formula>
    </cfRule>
  </conditionalFormatting>
  <conditionalFormatting sqref="Z89:Z109 AC89:AC109">
    <cfRule type="cellIs" dxfId="132" priority="390" stopIfTrue="1" operator="equal">
      <formula>#REF!</formula>
    </cfRule>
  </conditionalFormatting>
  <conditionalFormatting sqref="O89:O109 K89:K109 I89:I109">
    <cfRule type="cellIs" dxfId="131" priority="389" stopIfTrue="1" operator="equal">
      <formula>"a"</formula>
    </cfRule>
  </conditionalFormatting>
  <conditionalFormatting sqref="O89:O109">
    <cfRule type="expression" dxfId="130" priority="388" stopIfTrue="1">
      <formula>N89&gt;0</formula>
    </cfRule>
  </conditionalFormatting>
  <conditionalFormatting sqref="I89">
    <cfRule type="expression" dxfId="129" priority="387" stopIfTrue="1">
      <formula>H89&gt;0</formula>
    </cfRule>
  </conditionalFormatting>
  <conditionalFormatting sqref="K89">
    <cfRule type="expression" dxfId="128" priority="386" stopIfTrue="1">
      <formula>J89&gt;0</formula>
    </cfRule>
  </conditionalFormatting>
  <conditionalFormatting sqref="I90:I100">
    <cfRule type="expression" dxfId="127" priority="385" stopIfTrue="1">
      <formula>H90&gt;0</formula>
    </cfRule>
  </conditionalFormatting>
  <conditionalFormatting sqref="I101:I103">
    <cfRule type="expression" dxfId="126" priority="384" stopIfTrue="1">
      <formula>H101&gt;0</formula>
    </cfRule>
  </conditionalFormatting>
  <conditionalFormatting sqref="I104:I107">
    <cfRule type="expression" dxfId="125" priority="383" stopIfTrue="1">
      <formula>H104&gt;0</formula>
    </cfRule>
  </conditionalFormatting>
  <conditionalFormatting sqref="I108:I109">
    <cfRule type="expression" dxfId="124" priority="382" stopIfTrue="1">
      <formula>H108&gt;0</formula>
    </cfRule>
  </conditionalFormatting>
  <conditionalFormatting sqref="K90:K100">
    <cfRule type="expression" dxfId="123" priority="381" stopIfTrue="1">
      <formula>J90&gt;0</formula>
    </cfRule>
  </conditionalFormatting>
  <conditionalFormatting sqref="K101">
    <cfRule type="expression" dxfId="122" priority="380" stopIfTrue="1">
      <formula>J101&gt;0</formula>
    </cfRule>
  </conditionalFormatting>
  <conditionalFormatting sqref="K102">
    <cfRule type="expression" dxfId="121" priority="379" stopIfTrue="1">
      <formula>J102&gt;0</formula>
    </cfRule>
  </conditionalFormatting>
  <conditionalFormatting sqref="K103">
    <cfRule type="expression" dxfId="120" priority="378" stopIfTrue="1">
      <formula>J103&gt;0</formula>
    </cfRule>
  </conditionalFormatting>
  <conditionalFormatting sqref="K104">
    <cfRule type="expression" dxfId="119" priority="377" stopIfTrue="1">
      <formula>J104&gt;0</formula>
    </cfRule>
  </conditionalFormatting>
  <conditionalFormatting sqref="K105">
    <cfRule type="expression" dxfId="118" priority="376" stopIfTrue="1">
      <formula>J105&gt;0</formula>
    </cfRule>
  </conditionalFormatting>
  <conditionalFormatting sqref="K106">
    <cfRule type="expression" dxfId="117" priority="375" stopIfTrue="1">
      <formula>J106&gt;0</formula>
    </cfRule>
  </conditionalFormatting>
  <conditionalFormatting sqref="K107">
    <cfRule type="expression" dxfId="116" priority="374" stopIfTrue="1">
      <formula>J107&gt;0</formula>
    </cfRule>
  </conditionalFormatting>
  <conditionalFormatting sqref="K108:K109">
    <cfRule type="expression" dxfId="115" priority="373" stopIfTrue="1">
      <formula>J108&gt;0</formula>
    </cfRule>
  </conditionalFormatting>
  <conditionalFormatting sqref="Z110 AC110">
    <cfRule type="cellIs" dxfId="114" priority="372" stopIfTrue="1" operator="equal">
      <formula>#REF!</formula>
    </cfRule>
  </conditionalFormatting>
  <conditionalFormatting sqref="O110 K110 I110">
    <cfRule type="cellIs" dxfId="113" priority="371" stopIfTrue="1" operator="equal">
      <formula>"a"</formula>
    </cfRule>
  </conditionalFormatting>
  <conditionalFormatting sqref="O110">
    <cfRule type="expression" dxfId="112" priority="370" stopIfTrue="1">
      <formula>N110&gt;0</formula>
    </cfRule>
  </conditionalFormatting>
  <conditionalFormatting sqref="I110">
    <cfRule type="expression" dxfId="111" priority="369" stopIfTrue="1">
      <formula>H110&gt;0</formula>
    </cfRule>
  </conditionalFormatting>
  <conditionalFormatting sqref="K110">
    <cfRule type="expression" dxfId="110" priority="368" stopIfTrue="1">
      <formula>J110&gt;0</formula>
    </cfRule>
  </conditionalFormatting>
  <conditionalFormatting sqref="Z111:Z114 AC111:AC114">
    <cfRule type="cellIs" dxfId="109" priority="367" stopIfTrue="1" operator="equal">
      <formula>#REF!</formula>
    </cfRule>
  </conditionalFormatting>
  <conditionalFormatting sqref="O111:O114 K111:K114 I111:I114">
    <cfRule type="cellIs" dxfId="108" priority="366" stopIfTrue="1" operator="equal">
      <formula>"a"</formula>
    </cfRule>
  </conditionalFormatting>
  <conditionalFormatting sqref="I111">
    <cfRule type="expression" dxfId="107" priority="365" stopIfTrue="1">
      <formula>H111&gt;0</formula>
    </cfRule>
  </conditionalFormatting>
  <conditionalFormatting sqref="K111">
    <cfRule type="expression" dxfId="106" priority="364" stopIfTrue="1">
      <formula>J111&gt;0</formula>
    </cfRule>
  </conditionalFormatting>
  <conditionalFormatting sqref="Z116:Z136 AC116:AC136">
    <cfRule type="cellIs" dxfId="105" priority="363" stopIfTrue="1" operator="equal">
      <formula>#REF!</formula>
    </cfRule>
  </conditionalFormatting>
  <conditionalFormatting sqref="O116:O136 K116:K136 I116:I136">
    <cfRule type="cellIs" dxfId="104" priority="362" stopIfTrue="1" operator="equal">
      <formula>"a"</formula>
    </cfRule>
  </conditionalFormatting>
  <conditionalFormatting sqref="O116:O136">
    <cfRule type="expression" dxfId="103" priority="361" stopIfTrue="1">
      <formula>N116&gt;0</formula>
    </cfRule>
  </conditionalFormatting>
  <conditionalFormatting sqref="I116">
    <cfRule type="expression" dxfId="102" priority="360" stopIfTrue="1">
      <formula>H116&gt;0</formula>
    </cfRule>
  </conditionalFormatting>
  <conditionalFormatting sqref="K116">
    <cfRule type="expression" dxfId="101" priority="359" stopIfTrue="1">
      <formula>J116&gt;0</formula>
    </cfRule>
  </conditionalFormatting>
  <conditionalFormatting sqref="I117:I127">
    <cfRule type="expression" dxfId="100" priority="358" stopIfTrue="1">
      <formula>H117&gt;0</formula>
    </cfRule>
  </conditionalFormatting>
  <conditionalFormatting sqref="I128:I130">
    <cfRule type="expression" dxfId="99" priority="357" stopIfTrue="1">
      <formula>H128&gt;0</formula>
    </cfRule>
  </conditionalFormatting>
  <conditionalFormatting sqref="I131:I134">
    <cfRule type="expression" dxfId="98" priority="356" stopIfTrue="1">
      <formula>H131&gt;0</formula>
    </cfRule>
  </conditionalFormatting>
  <conditionalFormatting sqref="I135:I136">
    <cfRule type="expression" dxfId="97" priority="355" stopIfTrue="1">
      <formula>H135&gt;0</formula>
    </cfRule>
  </conditionalFormatting>
  <conditionalFormatting sqref="K117:K127">
    <cfRule type="expression" dxfId="96" priority="354" stopIfTrue="1">
      <formula>J117&gt;0</formula>
    </cfRule>
  </conditionalFormatting>
  <conditionalFormatting sqref="K128">
    <cfRule type="expression" dxfId="95" priority="353" stopIfTrue="1">
      <formula>J128&gt;0</formula>
    </cfRule>
  </conditionalFormatting>
  <conditionalFormatting sqref="K129">
    <cfRule type="expression" dxfId="94" priority="352" stopIfTrue="1">
      <formula>J129&gt;0</formula>
    </cfRule>
  </conditionalFormatting>
  <conditionalFormatting sqref="K130">
    <cfRule type="expression" dxfId="93" priority="351" stopIfTrue="1">
      <formula>J130&gt;0</formula>
    </cfRule>
  </conditionalFormatting>
  <conditionalFormatting sqref="K131">
    <cfRule type="expression" dxfId="92" priority="350" stopIfTrue="1">
      <formula>J131&gt;0</formula>
    </cfRule>
  </conditionalFormatting>
  <conditionalFormatting sqref="K132">
    <cfRule type="expression" dxfId="91" priority="349" stopIfTrue="1">
      <formula>J132&gt;0</formula>
    </cfRule>
  </conditionalFormatting>
  <conditionalFormatting sqref="K133">
    <cfRule type="expression" dxfId="90" priority="348" stopIfTrue="1">
      <formula>J133&gt;0</formula>
    </cfRule>
  </conditionalFormatting>
  <conditionalFormatting sqref="K134">
    <cfRule type="expression" dxfId="89" priority="347" stopIfTrue="1">
      <formula>J134&gt;0</formula>
    </cfRule>
  </conditionalFormatting>
  <conditionalFormatting sqref="K135:K136">
    <cfRule type="expression" dxfId="88" priority="346" stopIfTrue="1">
      <formula>J135&gt;0</formula>
    </cfRule>
  </conditionalFormatting>
  <conditionalFormatting sqref="Z137:Z155 AC137:AC155">
    <cfRule type="cellIs" dxfId="87" priority="345" stopIfTrue="1" operator="equal">
      <formula>#REF!</formula>
    </cfRule>
  </conditionalFormatting>
  <conditionalFormatting sqref="O137:O155 K137:K155 I137:I155">
    <cfRule type="cellIs" dxfId="86" priority="344" stopIfTrue="1" operator="equal">
      <formula>"a"</formula>
    </cfRule>
  </conditionalFormatting>
  <conditionalFormatting sqref="I137">
    <cfRule type="expression" dxfId="85" priority="342" stopIfTrue="1">
      <formula>H137&gt;0</formula>
    </cfRule>
  </conditionalFormatting>
  <conditionalFormatting sqref="K137">
    <cfRule type="expression" dxfId="84" priority="341" stopIfTrue="1">
      <formula>J137&gt;0</formula>
    </cfRule>
  </conditionalFormatting>
  <conditionalFormatting sqref="I138:I148">
    <cfRule type="expression" dxfId="83" priority="340" stopIfTrue="1">
      <formula>H138&gt;0</formula>
    </cfRule>
  </conditionalFormatting>
  <conditionalFormatting sqref="I149:I151">
    <cfRule type="expression" dxfId="82" priority="339" stopIfTrue="1">
      <formula>H149&gt;0</formula>
    </cfRule>
  </conditionalFormatting>
  <conditionalFormatting sqref="I152:I155">
    <cfRule type="expression" dxfId="81" priority="338" stopIfTrue="1">
      <formula>H152&gt;0</formula>
    </cfRule>
  </conditionalFormatting>
  <conditionalFormatting sqref="K138:K148">
    <cfRule type="expression" dxfId="80" priority="336" stopIfTrue="1">
      <formula>J138&gt;0</formula>
    </cfRule>
  </conditionalFormatting>
  <conditionalFormatting sqref="K149">
    <cfRule type="expression" dxfId="79" priority="335" stopIfTrue="1">
      <formula>J149&gt;0</formula>
    </cfRule>
  </conditionalFormatting>
  <conditionalFormatting sqref="K150">
    <cfRule type="expression" dxfId="78" priority="334" stopIfTrue="1">
      <formula>J150&gt;0</formula>
    </cfRule>
  </conditionalFormatting>
  <conditionalFormatting sqref="K151">
    <cfRule type="expression" dxfId="77" priority="333" stopIfTrue="1">
      <formula>J151&gt;0</formula>
    </cfRule>
  </conditionalFormatting>
  <conditionalFormatting sqref="K152">
    <cfRule type="expression" dxfId="76" priority="332" stopIfTrue="1">
      <formula>J152&gt;0</formula>
    </cfRule>
  </conditionalFormatting>
  <conditionalFormatting sqref="K153">
    <cfRule type="expression" dxfId="75" priority="331" stopIfTrue="1">
      <formula>J153&gt;0</formula>
    </cfRule>
  </conditionalFormatting>
  <conditionalFormatting sqref="K154">
    <cfRule type="expression" dxfId="74" priority="330" stopIfTrue="1">
      <formula>J154&gt;0</formula>
    </cfRule>
  </conditionalFormatting>
  <conditionalFormatting sqref="K155">
    <cfRule type="expression" dxfId="73" priority="329" stopIfTrue="1">
      <formula>J155&gt;0</formula>
    </cfRule>
  </conditionalFormatting>
  <conditionalFormatting sqref="Z157:Z177 AC157:AC177">
    <cfRule type="cellIs" dxfId="72" priority="322" stopIfTrue="1" operator="equal">
      <formula>#REF!</formula>
    </cfRule>
  </conditionalFormatting>
  <conditionalFormatting sqref="O157:O177 K157:K177 I157:I177">
    <cfRule type="cellIs" dxfId="71" priority="321" stopIfTrue="1" operator="equal">
      <formula>"a"</formula>
    </cfRule>
  </conditionalFormatting>
  <conditionalFormatting sqref="O157:O177">
    <cfRule type="expression" dxfId="70" priority="320" stopIfTrue="1">
      <formula>N157&gt;0</formula>
    </cfRule>
  </conditionalFormatting>
  <conditionalFormatting sqref="I157">
    <cfRule type="expression" dxfId="69" priority="319" stopIfTrue="1">
      <formula>H157&gt;0</formula>
    </cfRule>
  </conditionalFormatting>
  <conditionalFormatting sqref="K157">
    <cfRule type="expression" dxfId="68" priority="318" stopIfTrue="1">
      <formula>J157&gt;0</formula>
    </cfRule>
  </conditionalFormatting>
  <conditionalFormatting sqref="I158:I168">
    <cfRule type="expression" dxfId="67" priority="317" stopIfTrue="1">
      <formula>H158&gt;0</formula>
    </cfRule>
  </conditionalFormatting>
  <conditionalFormatting sqref="I169:I171">
    <cfRule type="expression" dxfId="66" priority="316" stopIfTrue="1">
      <formula>H169&gt;0</formula>
    </cfRule>
  </conditionalFormatting>
  <conditionalFormatting sqref="I172:I175">
    <cfRule type="expression" dxfId="65" priority="315" stopIfTrue="1">
      <formula>H172&gt;0</formula>
    </cfRule>
  </conditionalFormatting>
  <conditionalFormatting sqref="I176:I177">
    <cfRule type="expression" dxfId="64" priority="314" stopIfTrue="1">
      <formula>H176&gt;0</formula>
    </cfRule>
  </conditionalFormatting>
  <conditionalFormatting sqref="K158:K168">
    <cfRule type="expression" dxfId="63" priority="313" stopIfTrue="1">
      <formula>J158&gt;0</formula>
    </cfRule>
  </conditionalFormatting>
  <conditionalFormatting sqref="K169">
    <cfRule type="expression" dxfId="62" priority="312" stopIfTrue="1">
      <formula>J169&gt;0</formula>
    </cfRule>
  </conditionalFormatting>
  <conditionalFormatting sqref="K170">
    <cfRule type="expression" dxfId="61" priority="311" stopIfTrue="1">
      <formula>J170&gt;0</formula>
    </cfRule>
  </conditionalFormatting>
  <conditionalFormatting sqref="K171">
    <cfRule type="expression" dxfId="60" priority="310" stopIfTrue="1">
      <formula>J171&gt;0</formula>
    </cfRule>
  </conditionalFormatting>
  <conditionalFormatting sqref="K172">
    <cfRule type="expression" dxfId="59" priority="309" stopIfTrue="1">
      <formula>J172&gt;0</formula>
    </cfRule>
  </conditionalFormatting>
  <conditionalFormatting sqref="K173">
    <cfRule type="expression" dxfId="58" priority="308" stopIfTrue="1">
      <formula>J173&gt;0</formula>
    </cfRule>
  </conditionalFormatting>
  <conditionalFormatting sqref="K174">
    <cfRule type="expression" dxfId="57" priority="307" stopIfTrue="1">
      <formula>J174&gt;0</formula>
    </cfRule>
  </conditionalFormatting>
  <conditionalFormatting sqref="K175">
    <cfRule type="expression" dxfId="56" priority="306" stopIfTrue="1">
      <formula>J175&gt;0</formula>
    </cfRule>
  </conditionalFormatting>
  <conditionalFormatting sqref="K176:K177">
    <cfRule type="expression" dxfId="55" priority="305" stopIfTrue="1">
      <formula>J176&gt;0</formula>
    </cfRule>
  </conditionalFormatting>
  <conditionalFormatting sqref="Z178:Z196 AC178:AC196">
    <cfRule type="cellIs" dxfId="54" priority="304" stopIfTrue="1" operator="equal">
      <formula>#REF!</formula>
    </cfRule>
  </conditionalFormatting>
  <conditionalFormatting sqref="O178:O196 K178:K196 I178:I196">
    <cfRule type="cellIs" dxfId="53" priority="303" stopIfTrue="1" operator="equal">
      <formula>"a"</formula>
    </cfRule>
  </conditionalFormatting>
  <conditionalFormatting sqref="I178">
    <cfRule type="expression" dxfId="52" priority="301" stopIfTrue="1">
      <formula>H178&gt;0</formula>
    </cfRule>
  </conditionalFormatting>
  <conditionalFormatting sqref="K178">
    <cfRule type="expression" dxfId="51" priority="300" stopIfTrue="1">
      <formula>J178&gt;0</formula>
    </cfRule>
  </conditionalFormatting>
  <conditionalFormatting sqref="I179:I189">
    <cfRule type="expression" dxfId="50" priority="299" stopIfTrue="1">
      <formula>H179&gt;0</formula>
    </cfRule>
  </conditionalFormatting>
  <conditionalFormatting sqref="I190:I192">
    <cfRule type="expression" dxfId="49" priority="298" stopIfTrue="1">
      <formula>H190&gt;0</formula>
    </cfRule>
  </conditionalFormatting>
  <conditionalFormatting sqref="I193:I196">
    <cfRule type="expression" dxfId="48" priority="297" stopIfTrue="1">
      <formula>H193&gt;0</formula>
    </cfRule>
  </conditionalFormatting>
  <conditionalFormatting sqref="K179:K189">
    <cfRule type="expression" dxfId="47" priority="295" stopIfTrue="1">
      <formula>J179&gt;0</formula>
    </cfRule>
  </conditionalFormatting>
  <conditionalFormatting sqref="K190">
    <cfRule type="expression" dxfId="46" priority="294" stopIfTrue="1">
      <formula>J190&gt;0</formula>
    </cfRule>
  </conditionalFormatting>
  <conditionalFormatting sqref="K191">
    <cfRule type="expression" dxfId="45" priority="293" stopIfTrue="1">
      <formula>J191&gt;0</formula>
    </cfRule>
  </conditionalFormatting>
  <conditionalFormatting sqref="K192">
    <cfRule type="expression" dxfId="44" priority="292" stopIfTrue="1">
      <formula>J192&gt;0</formula>
    </cfRule>
  </conditionalFormatting>
  <conditionalFormatting sqref="K193">
    <cfRule type="expression" dxfId="43" priority="291" stopIfTrue="1">
      <formula>J193&gt;0</formula>
    </cfRule>
  </conditionalFormatting>
  <conditionalFormatting sqref="K194">
    <cfRule type="expression" dxfId="42" priority="290" stopIfTrue="1">
      <formula>J194&gt;0</formula>
    </cfRule>
  </conditionalFormatting>
  <conditionalFormatting sqref="K195">
    <cfRule type="expression" dxfId="41" priority="289" stopIfTrue="1">
      <formula>J195&gt;0</formula>
    </cfRule>
  </conditionalFormatting>
  <conditionalFormatting sqref="K196">
    <cfRule type="expression" dxfId="40" priority="288" stopIfTrue="1">
      <formula>J196&gt;0</formula>
    </cfRule>
  </conditionalFormatting>
  <conditionalFormatting sqref="Z198:Z218 AC198:AC218">
    <cfRule type="cellIs" dxfId="39" priority="277" stopIfTrue="1" operator="equal">
      <formula>#REF!</formula>
    </cfRule>
  </conditionalFormatting>
  <conditionalFormatting sqref="O198:O218 K198:K218 I198:I218">
    <cfRule type="cellIs" dxfId="38" priority="276" stopIfTrue="1" operator="equal">
      <formula>"a"</formula>
    </cfRule>
  </conditionalFormatting>
  <conditionalFormatting sqref="O198:O218">
    <cfRule type="expression" dxfId="37" priority="275" stopIfTrue="1">
      <formula>N198&gt;0</formula>
    </cfRule>
  </conditionalFormatting>
  <conditionalFormatting sqref="I198">
    <cfRule type="expression" dxfId="36" priority="274" stopIfTrue="1">
      <formula>H198&gt;0</formula>
    </cfRule>
  </conditionalFormatting>
  <conditionalFormatting sqref="K198">
    <cfRule type="expression" dxfId="35" priority="273" stopIfTrue="1">
      <formula>J198&gt;0</formula>
    </cfRule>
  </conditionalFormatting>
  <conditionalFormatting sqref="I199:I209">
    <cfRule type="expression" dxfId="34" priority="272" stopIfTrue="1">
      <formula>H199&gt;0</formula>
    </cfRule>
  </conditionalFormatting>
  <conditionalFormatting sqref="I210:I212">
    <cfRule type="expression" dxfId="33" priority="271" stopIfTrue="1">
      <formula>H210&gt;0</formula>
    </cfRule>
  </conditionalFormatting>
  <conditionalFormatting sqref="I213:I216">
    <cfRule type="expression" dxfId="32" priority="270" stopIfTrue="1">
      <formula>H213&gt;0</formula>
    </cfRule>
  </conditionalFormatting>
  <conditionalFormatting sqref="I217:I218">
    <cfRule type="expression" dxfId="31" priority="269" stopIfTrue="1">
      <formula>H217&gt;0</formula>
    </cfRule>
  </conditionalFormatting>
  <conditionalFormatting sqref="K199:K209">
    <cfRule type="expression" dxfId="30" priority="268" stopIfTrue="1">
      <formula>J199&gt;0</formula>
    </cfRule>
  </conditionalFormatting>
  <conditionalFormatting sqref="K210">
    <cfRule type="expression" dxfId="29" priority="267" stopIfTrue="1">
      <formula>J210&gt;0</formula>
    </cfRule>
  </conditionalFormatting>
  <conditionalFormatting sqref="K211">
    <cfRule type="expression" dxfId="28" priority="266" stopIfTrue="1">
      <formula>J211&gt;0</formula>
    </cfRule>
  </conditionalFormatting>
  <conditionalFormatting sqref="K212">
    <cfRule type="expression" dxfId="27" priority="265" stopIfTrue="1">
      <formula>J212&gt;0</formula>
    </cfRule>
  </conditionalFormatting>
  <conditionalFormatting sqref="K213">
    <cfRule type="expression" dxfId="26" priority="264" stopIfTrue="1">
      <formula>J213&gt;0</formula>
    </cfRule>
  </conditionalFormatting>
  <conditionalFormatting sqref="K214">
    <cfRule type="expression" dxfId="25" priority="263" stopIfTrue="1">
      <formula>J214&gt;0</formula>
    </cfRule>
  </conditionalFormatting>
  <conditionalFormatting sqref="K215">
    <cfRule type="expression" dxfId="24" priority="262" stopIfTrue="1">
      <formula>J215&gt;0</formula>
    </cfRule>
  </conditionalFormatting>
  <conditionalFormatting sqref="K216">
    <cfRule type="expression" dxfId="23" priority="261" stopIfTrue="1">
      <formula>J216&gt;0</formula>
    </cfRule>
  </conditionalFormatting>
  <conditionalFormatting sqref="K217:K218">
    <cfRule type="expression" dxfId="22" priority="260" stopIfTrue="1">
      <formula>J217&gt;0</formula>
    </cfRule>
  </conditionalFormatting>
  <conditionalFormatting sqref="Z219:Z237 AC219:AC237">
    <cfRule type="cellIs" dxfId="21" priority="259" stopIfTrue="1" operator="equal">
      <formula>#REF!</formula>
    </cfRule>
  </conditionalFormatting>
  <conditionalFormatting sqref="O219:O237 K219:K237 I219:I237">
    <cfRule type="cellIs" dxfId="20" priority="258" stopIfTrue="1" operator="equal">
      <formula>"a"</formula>
    </cfRule>
  </conditionalFormatting>
  <conditionalFormatting sqref="I219">
    <cfRule type="expression" dxfId="19" priority="256" stopIfTrue="1">
      <formula>H219&gt;0</formula>
    </cfRule>
  </conditionalFormatting>
  <conditionalFormatting sqref="K219">
    <cfRule type="expression" dxfId="18" priority="255" stopIfTrue="1">
      <formula>J219&gt;0</formula>
    </cfRule>
  </conditionalFormatting>
  <conditionalFormatting sqref="I220:I230">
    <cfRule type="expression" dxfId="17" priority="254" stopIfTrue="1">
      <formula>H220&gt;0</formula>
    </cfRule>
  </conditionalFormatting>
  <conditionalFormatting sqref="I231:I233">
    <cfRule type="expression" dxfId="16" priority="253" stopIfTrue="1">
      <formula>H231&gt;0</formula>
    </cfRule>
  </conditionalFormatting>
  <conditionalFormatting sqref="I234:I237">
    <cfRule type="expression" dxfId="15" priority="252" stopIfTrue="1">
      <formula>H234&gt;0</formula>
    </cfRule>
  </conditionalFormatting>
  <conditionalFormatting sqref="K220:K230">
    <cfRule type="expression" dxfId="14" priority="250" stopIfTrue="1">
      <formula>J220&gt;0</formula>
    </cfRule>
  </conditionalFormatting>
  <conditionalFormatting sqref="K231">
    <cfRule type="expression" dxfId="13" priority="249" stopIfTrue="1">
      <formula>J231&gt;0</formula>
    </cfRule>
  </conditionalFormatting>
  <conditionalFormatting sqref="K232">
    <cfRule type="expression" dxfId="12" priority="248" stopIfTrue="1">
      <formula>J232&gt;0</formula>
    </cfRule>
  </conditionalFormatting>
  <conditionalFormatting sqref="K233">
    <cfRule type="expression" dxfId="11" priority="247" stopIfTrue="1">
      <formula>J233&gt;0</formula>
    </cfRule>
  </conditionalFormatting>
  <conditionalFormatting sqref="K234">
    <cfRule type="expression" dxfId="10" priority="246" stopIfTrue="1">
      <formula>J234&gt;0</formula>
    </cfRule>
  </conditionalFormatting>
  <conditionalFormatting sqref="K235">
    <cfRule type="expression" dxfId="9" priority="245" stopIfTrue="1">
      <formula>J235&gt;0</formula>
    </cfRule>
  </conditionalFormatting>
  <conditionalFormatting sqref="K236">
    <cfRule type="expression" dxfId="8" priority="244" stopIfTrue="1">
      <formula>J236&gt;0</formula>
    </cfRule>
  </conditionalFormatting>
  <conditionalFormatting sqref="K237">
    <cfRule type="expression" dxfId="7" priority="243" stopIfTrue="1">
      <formula>J237&gt;0</formula>
    </cfRule>
  </conditionalFormatting>
  <dataValidations xWindow="1191" yWindow="586" count="4">
    <dataValidation type="decimal" operator="greaterThan" allowBlank="1" showInputMessage="1" showErrorMessage="1" prompt="PLEASE ENTER NONZERO DECIMAL VALUE" sqref="O20:O66 O68:O114 O116:O155 O157:O196 O198:O237" xr:uid="{00000000-0002-0000-0400-000000000000}">
      <formula1>0</formula1>
    </dataValidation>
    <dataValidation operator="greaterThan" allowBlank="1" showInputMessage="1" showErrorMessage="1" error="Enter only Numeric Value greater than zero or leave the cell blank !" sqref="I17:I18 K17:K18" xr:uid="{00000000-0002-0000-0400-000003000000}"/>
    <dataValidation type="whole" operator="greaterThanOrEqual" allowBlank="1" showInputMessage="1" showErrorMessage="1" error="Enter numeric figure without decimal only" sqref="I20:I66 I68:I114 I116:I155 I157:I196 I198:I237" xr:uid="{00000000-0002-0000-0400-000001000000}">
      <formula1>0</formula1>
    </dataValidation>
    <dataValidation type="list" operator="greaterThanOrEqual" allowBlank="1" showInputMessage="1" showErrorMessage="1" error="Enter numeric figure without decimal only" sqref="K20:K66 K68:K114 K116:K155 K157:K196 K198:K237" xr:uid="{00000000-0002-0000-0400-000002000000}">
      <formula1>" 0,5,12,18,28"</formula1>
    </dataValidation>
  </dataValidations>
  <printOptions horizontalCentered="1"/>
  <pageMargins left="0.31496062992126" right="0.31496062992126" top="0.43110236200000002" bottom="0.261811024" header="0.70866141732283505" footer="0.31496062992126"/>
  <pageSetup paperSize="9" scale="44" fitToHeight="0" orientation="landscape" r:id="rId25"/>
  <headerFooter alignWithMargins="0">
    <oddFooter>&amp;R&amp;"Book Antiqua,Bold"&amp;10Schedule-1/ Page &amp;P of &amp;N</oddFooter>
  </headerFooter>
  <ignoredErrors>
    <ignoredError sqref="B198:H237 B157:H196 B116:H155 B68:H114 B20:H66" numberStoredAsText="1"/>
  </ignoredErrors>
  <drawing r:id="rId2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12"/>
    <pageSetUpPr fitToPage="1"/>
  </sheetPr>
  <dimension ref="A1:AL198"/>
  <sheetViews>
    <sheetView view="pageBreakPreview" topLeftCell="A16" zoomScale="85" zoomScaleSheetLayoutView="85" workbookViewId="0">
      <selection activeCell="E24" sqref="E24"/>
    </sheetView>
  </sheetViews>
  <sheetFormatPr defaultColWidth="9" defaultRowHeight="16.5"/>
  <cols>
    <col min="1" max="1" width="8.875" style="497" customWidth="1"/>
    <col min="2" max="2" width="74.625" style="475" customWidth="1"/>
    <col min="3" max="3" width="7.625" style="425" customWidth="1"/>
    <col min="4" max="4" width="11.5" style="425" customWidth="1"/>
    <col min="5" max="5" width="17.875" style="435" customWidth="1"/>
    <col min="6" max="6" width="20" style="435" customWidth="1"/>
    <col min="7" max="7" width="19" style="165" customWidth="1"/>
    <col min="8" max="8" width="8.875" style="419" customWidth="1"/>
    <col min="9" max="9" width="13.875" style="168" hidden="1" customWidth="1"/>
    <col min="10" max="10" width="9" style="168" customWidth="1"/>
    <col min="11" max="11" width="14.25" style="427" customWidth="1"/>
    <col min="12" max="12" width="24.125" style="443" customWidth="1"/>
    <col min="13" max="13" width="11.125" style="415" customWidth="1"/>
    <col min="14" max="14" width="12.75" style="415" customWidth="1"/>
    <col min="15" max="15" width="11.375" style="444" customWidth="1"/>
    <col min="16" max="16" width="10.375" style="443" hidden="1" customWidth="1"/>
    <col min="17" max="17" width="17.75" style="443" hidden="1" customWidth="1"/>
    <col min="18" max="18" width="10.5" style="443" hidden="1" customWidth="1"/>
    <col min="19" max="19" width="12.375" style="443" hidden="1" customWidth="1"/>
    <col min="20" max="21" width="0" style="411" hidden="1" customWidth="1"/>
    <col min="22" max="22" width="10.875" style="443" hidden="1" customWidth="1"/>
    <col min="23" max="23" width="18.75" style="443" hidden="1" customWidth="1"/>
    <col min="24" max="24" width="0" style="443" hidden="1" customWidth="1"/>
    <col min="25" max="26" width="0" style="420" hidden="1" customWidth="1"/>
    <col min="27" max="33" width="9" style="420"/>
    <col min="34" max="38" width="9" style="168"/>
    <col min="39" max="16384" width="9" style="427"/>
  </cols>
  <sheetData>
    <row r="1" spans="1:24" ht="18" customHeight="1">
      <c r="A1" s="818" t="str">
        <f>Cover!B3</f>
        <v>5002001954/CONSULTANCY GIVEN/DOM/A04-CC CS -5</v>
      </c>
      <c r="B1" s="818"/>
      <c r="C1" s="67"/>
      <c r="D1" s="67"/>
      <c r="E1" s="70"/>
      <c r="F1" s="71" t="s">
        <v>363</v>
      </c>
      <c r="Q1" s="445" t="s">
        <v>237</v>
      </c>
      <c r="R1" s="446" t="e">
        <f>SUMIF(#REF!, "Direct",F20:F91)</f>
        <v>#REF!</v>
      </c>
      <c r="W1" s="446" t="str">
        <f>'Names of Bidder'!D6</f>
        <v>Sole Bidder</v>
      </c>
      <c r="X1" s="447" t="s">
        <v>238</v>
      </c>
    </row>
    <row r="2" spans="1:24" ht="14.1" customHeight="1">
      <c r="A2" s="514"/>
      <c r="C2" s="437"/>
      <c r="D2" s="437"/>
      <c r="N2" s="448"/>
      <c r="Q2" s="445" t="s">
        <v>239</v>
      </c>
      <c r="R2" s="449" t="e">
        <f>#REF!-R1</f>
        <v>#REF!</v>
      </c>
      <c r="S2" s="450"/>
      <c r="W2" s="446">
        <f>'Names of Bidder'!AA6</f>
        <v>0</v>
      </c>
    </row>
    <row r="3" spans="1:24" ht="64.900000000000006" customHeight="1">
      <c r="A3" s="827" t="str">
        <f>Cover!$B$2</f>
        <v>Township Works Package-C for construction of Residential and Non-residential buildings including external infrastructural development in various substations of Meghalaya state associated with NER Power System Improvement Project (Intra State: Meghalaya).</v>
      </c>
      <c r="B3" s="827"/>
      <c r="C3" s="827"/>
      <c r="D3" s="827"/>
      <c r="E3" s="827"/>
      <c r="F3" s="827"/>
      <c r="L3" s="451"/>
      <c r="M3" s="452"/>
      <c r="N3" s="452"/>
      <c r="O3" s="452"/>
      <c r="Q3" s="451"/>
      <c r="R3" s="411"/>
      <c r="T3" s="806"/>
      <c r="U3" s="806"/>
    </row>
    <row r="4" spans="1:24" ht="21.95" customHeight="1">
      <c r="A4" s="822" t="s">
        <v>392</v>
      </c>
      <c r="B4" s="822"/>
      <c r="C4" s="822"/>
      <c r="D4" s="822"/>
      <c r="E4" s="822"/>
      <c r="F4" s="822"/>
      <c r="L4" s="451"/>
      <c r="M4" s="454"/>
      <c r="N4" s="452"/>
      <c r="O4" s="452"/>
      <c r="Q4" s="451"/>
      <c r="R4" s="455"/>
      <c r="S4" s="450"/>
    </row>
    <row r="5" spans="1:24" ht="14.1" customHeight="1">
      <c r="A5" s="496"/>
      <c r="L5" s="451"/>
      <c r="M5" s="454"/>
      <c r="N5" s="452"/>
      <c r="O5" s="452"/>
      <c r="Q5" s="456"/>
    </row>
    <row r="6" spans="1:24" ht="18" customHeight="1">
      <c r="A6" s="819" t="str">
        <f>"Bidder’s Name and Address (" &amp; MID('Names of Bidder'!B9,9, 20) &amp; ") :"</f>
        <v>Bidder’s Name and Address (Sole Bidder) :</v>
      </c>
      <c r="B6" s="819"/>
      <c r="C6" s="25"/>
      <c r="D6" s="25"/>
      <c r="E6" s="457" t="s">
        <v>345</v>
      </c>
      <c r="L6" s="451"/>
      <c r="M6" s="454"/>
      <c r="N6" s="452"/>
      <c r="O6" s="452"/>
      <c r="Q6" s="456"/>
      <c r="R6" s="458"/>
    </row>
    <row r="7" spans="1:24" ht="35.25" customHeight="1">
      <c r="A7" s="817" t="str">
        <f>IF('Names of Bidder'!D9="", "", IF('Names of Bidder'!D6= "JV (Joint Venture)", "JV of " &amp; W8, ""))</f>
        <v/>
      </c>
      <c r="B7" s="817"/>
      <c r="C7" s="817"/>
      <c r="D7" s="817"/>
      <c r="E7" s="459" t="s">
        <v>346</v>
      </c>
      <c r="L7" s="421"/>
      <c r="M7" s="422"/>
      <c r="N7" s="422"/>
      <c r="O7" s="422"/>
      <c r="T7" s="806"/>
      <c r="U7" s="806"/>
    </row>
    <row r="8" spans="1:24" ht="18" customHeight="1">
      <c r="A8" s="515" t="s">
        <v>395</v>
      </c>
      <c r="B8" s="820" t="str">
        <f>IF('Names of Bidder'!D9=0, "", 'Names of Bidder'!D9)</f>
        <v/>
      </c>
      <c r="C8" s="820"/>
      <c r="D8" s="820"/>
      <c r="E8" s="459" t="s">
        <v>347</v>
      </c>
      <c r="L8" s="451"/>
      <c r="M8" s="460"/>
      <c r="N8" s="461"/>
      <c r="O8" s="461"/>
      <c r="W8" s="446" t="str">
        <f>IF('Names of Bidder'!D7=1,'Names of Bidder'!D9&amp;" &amp; "&amp;'Names of Bidder'!D14,IF('Names of Bidder'!D7="2 or More",'Names of Bidder'!D9&amp;" , "&amp;'Names of Bidder'!D14&amp;" &amp; "&amp;'Names of Bidder'!D19,""))</f>
        <v xml:space="preserve"> ,  &amp; </v>
      </c>
    </row>
    <row r="9" spans="1:24" ht="18" customHeight="1">
      <c r="A9" s="515" t="s">
        <v>356</v>
      </c>
      <c r="B9" s="820" t="str">
        <f>IF('Names of Bidder'!D10=0, "", 'Names of Bidder'!D10)</f>
        <v/>
      </c>
      <c r="C9" s="820"/>
      <c r="D9" s="820"/>
      <c r="E9" s="459" t="s">
        <v>348</v>
      </c>
      <c r="L9" s="451"/>
      <c r="M9" s="460"/>
      <c r="N9" s="461"/>
      <c r="O9" s="461"/>
    </row>
    <row r="10" spans="1:24" ht="18" customHeight="1">
      <c r="A10" s="516"/>
      <c r="B10" s="820" t="str">
        <f>IF('Names of Bidder'!D11=0, "", 'Names of Bidder'!D11)</f>
        <v/>
      </c>
      <c r="C10" s="820"/>
      <c r="D10" s="820"/>
      <c r="E10" s="459" t="s">
        <v>267</v>
      </c>
      <c r="L10" s="256"/>
      <c r="M10" s="273"/>
      <c r="N10" s="452"/>
      <c r="O10" s="462"/>
    </row>
    <row r="11" spans="1:24" ht="18" customHeight="1">
      <c r="A11" s="516"/>
      <c r="B11" s="820" t="str">
        <f>IF('Names of Bidder'!D12=0, "", 'Names of Bidder'!D12)</f>
        <v/>
      </c>
      <c r="C11" s="820"/>
      <c r="D11" s="820"/>
      <c r="E11" s="459" t="s">
        <v>349</v>
      </c>
      <c r="T11" s="806"/>
      <c r="U11" s="806"/>
    </row>
    <row r="12" spans="1:24" ht="14.1" customHeight="1">
      <c r="A12" s="516"/>
      <c r="B12" s="493"/>
      <c r="C12" s="438"/>
      <c r="D12" s="438"/>
      <c r="E12" s="80"/>
      <c r="F12" s="411"/>
      <c r="V12" s="463"/>
    </row>
    <row r="13" spans="1:24" ht="40.5" customHeight="1">
      <c r="A13" s="817" t="s">
        <v>406</v>
      </c>
      <c r="B13" s="817"/>
      <c r="C13" s="817"/>
      <c r="D13" s="817"/>
      <c r="E13" s="817"/>
      <c r="F13" s="817"/>
      <c r="G13" s="423"/>
      <c r="H13" s="424"/>
      <c r="I13" s="196"/>
      <c r="J13" s="196"/>
      <c r="N13" s="448"/>
      <c r="R13" s="443" t="s">
        <v>364</v>
      </c>
      <c r="V13" s="463"/>
    </row>
    <row r="14" spans="1:24" ht="21.6" customHeight="1">
      <c r="A14" s="517"/>
      <c r="B14" s="499"/>
      <c r="C14" s="474"/>
      <c r="D14" s="474"/>
      <c r="E14" s="70" t="s">
        <v>257</v>
      </c>
      <c r="F14" s="70"/>
      <c r="M14" s="815"/>
      <c r="N14" s="815"/>
      <c r="P14" s="810"/>
      <c r="Q14" s="810"/>
      <c r="R14" s="443" t="s">
        <v>59</v>
      </c>
      <c r="T14" s="806"/>
      <c r="U14" s="806"/>
    </row>
    <row r="15" spans="1:24" ht="50.45" customHeight="1">
      <c r="A15" s="540" t="s">
        <v>320</v>
      </c>
      <c r="B15" s="554" t="s">
        <v>340</v>
      </c>
      <c r="C15" s="498" t="s">
        <v>313</v>
      </c>
      <c r="D15" s="552" t="s">
        <v>401</v>
      </c>
      <c r="E15" s="540" t="s">
        <v>402</v>
      </c>
      <c r="F15" s="540" t="s">
        <v>403</v>
      </c>
      <c r="I15" s="427">
        <f>Discount!N15</f>
        <v>0</v>
      </c>
      <c r="M15" s="258"/>
      <c r="N15" s="258"/>
      <c r="P15" s="258"/>
      <c r="Q15" s="258"/>
    </row>
    <row r="16" spans="1:24" ht="18" customHeight="1">
      <c r="A16" s="497">
        <v>1</v>
      </c>
      <c r="B16" s="555">
        <v>2</v>
      </c>
      <c r="C16" s="497">
        <v>3</v>
      </c>
      <c r="D16" s="497">
        <v>4</v>
      </c>
      <c r="E16" s="497">
        <v>5</v>
      </c>
      <c r="F16" s="497" t="s">
        <v>350</v>
      </c>
      <c r="I16" s="427"/>
      <c r="M16" s="169"/>
      <c r="N16" s="169"/>
      <c r="P16" s="169"/>
      <c r="Q16" s="169"/>
    </row>
    <row r="17" spans="1:17" ht="19.149999999999999" customHeight="1">
      <c r="A17" s="498"/>
      <c r="B17" s="494"/>
      <c r="C17" s="426"/>
      <c r="D17" s="426"/>
      <c r="E17" s="426"/>
      <c r="F17" s="426"/>
      <c r="I17" s="427"/>
      <c r="M17" s="169"/>
      <c r="N17" s="169"/>
      <c r="P17" s="169"/>
      <c r="Q17" s="169"/>
    </row>
    <row r="18" spans="1:17" ht="28.15" customHeight="1">
      <c r="A18" s="583"/>
      <c r="B18" s="584"/>
      <c r="C18" s="585"/>
      <c r="D18" s="585"/>
      <c r="E18" s="585"/>
      <c r="F18" s="585"/>
      <c r="I18" s="427"/>
      <c r="M18" s="169"/>
      <c r="N18" s="169"/>
      <c r="P18" s="169"/>
      <c r="Q18" s="169"/>
    </row>
    <row r="19" spans="1:17" ht="49.15" customHeight="1">
      <c r="A19" s="441">
        <v>1</v>
      </c>
      <c r="B19" s="541" t="str">
        <f>'Sch-1'!B19</f>
        <v>Township for 132/33/11 KV  Mynkre (New)</v>
      </c>
      <c r="C19" s="542" t="s">
        <v>312</v>
      </c>
      <c r="D19" s="538">
        <f>'Sch-1'!N19</f>
        <v>0</v>
      </c>
      <c r="E19" s="426"/>
      <c r="F19" s="426"/>
      <c r="I19" s="427"/>
      <c r="M19" s="169"/>
      <c r="N19" s="169"/>
      <c r="P19" s="169"/>
      <c r="Q19" s="169"/>
    </row>
    <row r="20" spans="1:17" s="440" customFormat="1" ht="122.45" customHeight="1">
      <c r="A20" s="417">
        <v>1.1000000000000001</v>
      </c>
      <c r="B20" s="464" t="e">
        <f>'Sch-1'!#REF!</f>
        <v>#REF!</v>
      </c>
      <c r="C20" s="442"/>
      <c r="D20" s="465"/>
      <c r="E20" s="429"/>
      <c r="F20" s="430"/>
    </row>
    <row r="21" spans="1:17" s="440" customFormat="1" ht="23.45" customHeight="1">
      <c r="A21" s="544" t="s">
        <v>314</v>
      </c>
      <c r="B21" s="543" t="str">
        <f>'Sch-1'!L20</f>
        <v>EXCAVATION FOR FOUNDATION-GENERAL WORK</v>
      </c>
      <c r="C21" s="545" t="s">
        <v>397</v>
      </c>
      <c r="D21" s="538">
        <f>'Sch-1'!N20</f>
        <v>4470</v>
      </c>
      <c r="E21" s="436">
        <f>'Sch-1'!T20</f>
        <v>0</v>
      </c>
      <c r="F21" s="430" t="str">
        <f>IF(E21=0, "Included",IF(ISERROR(D21*E21), E21, D21*E21))</f>
        <v>Included</v>
      </c>
      <c r="I21" s="411">
        <f>E21*(1-$N$15)</f>
        <v>0</v>
      </c>
    </row>
    <row r="22" spans="1:17" s="440" customFormat="1" ht="22.15" customHeight="1">
      <c r="A22" s="417"/>
      <c r="B22" s="501"/>
      <c r="C22" s="537"/>
      <c r="D22" s="539"/>
      <c r="E22" s="580"/>
      <c r="F22" s="556"/>
      <c r="I22" s="411">
        <f t="shared" ref="I22:I85" si="0">E22*(1-$N$15)</f>
        <v>0</v>
      </c>
    </row>
    <row r="23" spans="1:17" s="440" customFormat="1" ht="52.9" customHeight="1">
      <c r="A23" s="417">
        <v>1.2</v>
      </c>
      <c r="B23" s="464" t="str">
        <f>'Sch-1'!L21</f>
        <v>PLAIN CEMENT CONCRETE (PCC-1:4:8)</v>
      </c>
      <c r="C23" s="548" t="s">
        <v>397</v>
      </c>
      <c r="D23" s="538">
        <f>'Sch-1'!N21</f>
        <v>271</v>
      </c>
      <c r="E23" s="436">
        <f>'Sch-1'!T21</f>
        <v>0</v>
      </c>
      <c r="F23" s="430" t="str">
        <f>IF(E23=0, "Included",IF(ISERROR(D23*E23), E23, D23*E23))</f>
        <v>Included</v>
      </c>
      <c r="I23" s="411">
        <f t="shared" si="0"/>
        <v>0</v>
      </c>
    </row>
    <row r="24" spans="1:17" s="440" customFormat="1" ht="22.9" customHeight="1">
      <c r="A24" s="417"/>
      <c r="B24" s="501"/>
      <c r="C24" s="531"/>
      <c r="D24" s="538"/>
      <c r="E24" s="436"/>
      <c r="F24" s="430"/>
      <c r="I24" s="411">
        <f t="shared" si="0"/>
        <v>0</v>
      </c>
    </row>
    <row r="25" spans="1:17" s="440" customFormat="1" ht="68.45" customHeight="1">
      <c r="A25" s="417">
        <v>1.3</v>
      </c>
      <c r="B25" s="501" t="str">
        <f>'Sch-1'!L32</f>
        <v>NP-3 PIPE 300MM DIA</v>
      </c>
      <c r="C25" s="546" t="s">
        <v>398</v>
      </c>
      <c r="D25" s="538">
        <f>'Sch-1'!N32</f>
        <v>15</v>
      </c>
      <c r="E25" s="436">
        <f>'Sch-1'!T32</f>
        <v>0</v>
      </c>
      <c r="F25" s="430" t="str">
        <f>IF(E25=0, "Included",IF(ISERROR(D25*E25), E25, D25*E25))</f>
        <v>Included</v>
      </c>
      <c r="I25" s="411">
        <f t="shared" si="0"/>
        <v>0</v>
      </c>
    </row>
    <row r="26" spans="1:17" s="440" customFormat="1" ht="22.9" customHeight="1">
      <c r="A26" s="417"/>
      <c r="B26" s="464"/>
      <c r="C26" s="534"/>
      <c r="D26" s="534"/>
      <c r="E26" s="436"/>
      <c r="F26" s="430"/>
      <c r="I26" s="411">
        <f t="shared" si="0"/>
        <v>0</v>
      </c>
    </row>
    <row r="27" spans="1:17" s="440" customFormat="1" ht="52.15" customHeight="1">
      <c r="A27" s="417">
        <v>1.4</v>
      </c>
      <c r="B27" s="464" t="str">
        <f>'Sch-1'!L33</f>
        <v>NP-3 PIPE 600MM DIA</v>
      </c>
      <c r="C27" s="546" t="s">
        <v>398</v>
      </c>
      <c r="D27" s="538">
        <f>'Sch-1'!N33</f>
        <v>15</v>
      </c>
      <c r="E27" s="436">
        <f>'Sch-1'!T33</f>
        <v>0</v>
      </c>
      <c r="F27" s="430" t="str">
        <f>IF(E27=0, "Included",IF(ISERROR(D27*E27), E27, D27*E27))</f>
        <v>Included</v>
      </c>
      <c r="I27" s="411">
        <f t="shared" si="0"/>
        <v>0</v>
      </c>
    </row>
    <row r="28" spans="1:17" s="440" customFormat="1" ht="21.6" customHeight="1">
      <c r="A28" s="417"/>
      <c r="B28" s="501"/>
      <c r="C28" s="537"/>
      <c r="D28" s="539"/>
      <c r="E28" s="436"/>
      <c r="F28" s="430"/>
      <c r="I28" s="411">
        <f t="shared" si="0"/>
        <v>0</v>
      </c>
    </row>
    <row r="29" spans="1:17" s="440" customFormat="1" ht="64.900000000000006" customHeight="1">
      <c r="A29" s="417">
        <v>1.5</v>
      </c>
      <c r="B29" s="501" t="str">
        <f>'Sch-1'!L34</f>
        <v>SEPTIC TANK AND SOAKPIT FOR TOWNSHIP</v>
      </c>
      <c r="C29" s="545" t="s">
        <v>399</v>
      </c>
      <c r="D29" s="538">
        <f>'Sch-1'!N34</f>
        <v>1</v>
      </c>
      <c r="E29" s="436">
        <f>'Sch-1'!T34</f>
        <v>0</v>
      </c>
      <c r="F29" s="430" t="str">
        <f>IF(E29=0, "Included",IF(ISERROR(D29*E29), E29, D29*E29))</f>
        <v>Included</v>
      </c>
      <c r="I29" s="411">
        <f t="shared" si="0"/>
        <v>0</v>
      </c>
    </row>
    <row r="30" spans="1:17" s="440" customFormat="1" ht="19.899999999999999" customHeight="1">
      <c r="A30" s="417"/>
      <c r="B30" s="501"/>
      <c r="C30" s="533"/>
      <c r="D30" s="534"/>
      <c r="E30" s="436"/>
      <c r="F30" s="430"/>
      <c r="I30" s="411">
        <f t="shared" si="0"/>
        <v>0</v>
      </c>
    </row>
    <row r="31" spans="1:17" s="440" customFormat="1" ht="54" customHeight="1">
      <c r="A31" s="417">
        <v>1.6</v>
      </c>
      <c r="B31" s="464" t="str">
        <f>'Sch-1'!L35</f>
        <v>SW PIPE - 100MM DIA</v>
      </c>
      <c r="C31" s="545" t="s">
        <v>311</v>
      </c>
      <c r="D31" s="538">
        <f>'Sch-1'!N35</f>
        <v>402</v>
      </c>
      <c r="E31" s="436">
        <f>'Sch-1'!T35</f>
        <v>0</v>
      </c>
      <c r="F31" s="430" t="str">
        <f>IF(E31=0, "Included",IF(ISERROR(D31*E31), E31, D31*E31))</f>
        <v>Included</v>
      </c>
      <c r="I31" s="411">
        <f t="shared" si="0"/>
        <v>0</v>
      </c>
    </row>
    <row r="32" spans="1:17" s="440" customFormat="1" ht="22.15" customHeight="1">
      <c r="A32" s="417"/>
      <c r="B32" s="464"/>
      <c r="C32" s="473"/>
      <c r="D32" s="465"/>
      <c r="E32" s="436"/>
      <c r="F32" s="430"/>
      <c r="I32" s="411">
        <f t="shared" si="0"/>
        <v>0</v>
      </c>
    </row>
    <row r="33" spans="1:17" s="440" customFormat="1" ht="93" customHeight="1">
      <c r="A33" s="544">
        <v>1.7</v>
      </c>
      <c r="B33" s="501" t="str">
        <f>'Sch-1'!L36</f>
        <v>SW PIPE - 150MM DIA</v>
      </c>
      <c r="C33" s="545" t="s">
        <v>400</v>
      </c>
      <c r="D33" s="538">
        <f>'Sch-1'!N36</f>
        <v>402</v>
      </c>
      <c r="E33" s="436">
        <f>'Sch-1'!T36</f>
        <v>0</v>
      </c>
      <c r="F33" s="430" t="str">
        <f>IF(E33=0, "Included",IF(ISERROR(D33*E33), E33, D33*E33))</f>
        <v>Included</v>
      </c>
      <c r="I33" s="411">
        <f t="shared" si="0"/>
        <v>0</v>
      </c>
    </row>
    <row r="34" spans="1:17" s="440" customFormat="1" ht="22.15" customHeight="1">
      <c r="A34" s="417"/>
      <c r="B34" s="501"/>
      <c r="C34" s="537"/>
      <c r="D34" s="539"/>
      <c r="E34" s="550"/>
      <c r="F34" s="556"/>
      <c r="I34" s="411">
        <f t="shared" si="0"/>
        <v>0</v>
      </c>
    </row>
    <row r="35" spans="1:17" s="440" customFormat="1" ht="69" customHeight="1">
      <c r="A35" s="417">
        <v>1.8</v>
      </c>
      <c r="B35" s="464" t="str">
        <f>'Sch-1'!L37</f>
        <v>SW PIPE - 200MM DIA</v>
      </c>
      <c r="C35" s="548" t="s">
        <v>400</v>
      </c>
      <c r="D35" s="538">
        <f>'Sch-1'!N37</f>
        <v>402</v>
      </c>
      <c r="E35" s="436">
        <f>'Sch-1'!T37</f>
        <v>0</v>
      </c>
      <c r="F35" s="430" t="str">
        <f>IF(E35=0, "Included",IF(ISERROR(D35*E35), E35, D35*E35))</f>
        <v>Included</v>
      </c>
      <c r="I35" s="411">
        <f t="shared" si="0"/>
        <v>0</v>
      </c>
    </row>
    <row r="36" spans="1:17" s="440" customFormat="1" ht="22.9" customHeight="1">
      <c r="A36" s="417"/>
      <c r="B36" s="501"/>
      <c r="C36" s="531"/>
      <c r="D36" s="538"/>
      <c r="E36" s="436"/>
      <c r="F36" s="430"/>
      <c r="I36" s="411">
        <f t="shared" si="0"/>
        <v>0</v>
      </c>
    </row>
    <row r="37" spans="1:17" s="440" customFormat="1" ht="51" customHeight="1">
      <c r="A37" s="417">
        <v>1.9</v>
      </c>
      <c r="B37" s="501" t="str">
        <f>'Sch-1'!L38</f>
        <v>SW PIPE - 250MM DIA</v>
      </c>
      <c r="C37" s="546" t="s">
        <v>312</v>
      </c>
      <c r="D37" s="538">
        <f>'Sch-1'!N38</f>
        <v>241</v>
      </c>
      <c r="E37" s="436">
        <f>'Sch-1'!T38</f>
        <v>0</v>
      </c>
      <c r="F37" s="430" t="str">
        <f>IF(E37=0, "Included",IF(ISERROR(D37*E37), E37, D37*E37))</f>
        <v>Included</v>
      </c>
      <c r="I37" s="411">
        <f t="shared" si="0"/>
        <v>0</v>
      </c>
    </row>
    <row r="38" spans="1:17" s="440" customFormat="1" ht="22.15" customHeight="1">
      <c r="A38" s="417"/>
      <c r="B38" s="464"/>
      <c r="C38" s="534"/>
      <c r="D38" s="534"/>
      <c r="E38" s="436"/>
      <c r="F38" s="430"/>
      <c r="I38" s="411">
        <f t="shared" si="0"/>
        <v>0</v>
      </c>
    </row>
    <row r="39" spans="1:17" s="440" customFormat="1" ht="79.150000000000006" customHeight="1">
      <c r="A39" s="547">
        <v>1.1000000000000001</v>
      </c>
      <c r="B39" s="464" t="str">
        <f>'Sch-1'!L39</f>
        <v>SW PIPE - 300MM DIA</v>
      </c>
      <c r="C39" s="546" t="s">
        <v>311</v>
      </c>
      <c r="D39" s="538">
        <f>'Sch-1'!N39</f>
        <v>161</v>
      </c>
      <c r="E39" s="436">
        <f>'Sch-1'!T39</f>
        <v>0</v>
      </c>
      <c r="F39" s="430" t="str">
        <f>IF(E39=0, "Included",IF(ISERROR(D39*E39), E39, D39*E39))</f>
        <v>Included</v>
      </c>
      <c r="I39" s="411">
        <f t="shared" si="0"/>
        <v>0</v>
      </c>
    </row>
    <row r="40" spans="1:17" s="440" customFormat="1" ht="21.6" customHeight="1">
      <c r="A40" s="417"/>
      <c r="B40" s="501"/>
      <c r="C40" s="537"/>
      <c r="D40" s="539"/>
      <c r="E40" s="436"/>
      <c r="F40" s="430"/>
      <c r="I40" s="411">
        <f t="shared" si="0"/>
        <v>0</v>
      </c>
    </row>
    <row r="41" spans="1:17" s="440" customFormat="1" ht="62.45" customHeight="1">
      <c r="A41" s="547">
        <v>1.1100000000000001</v>
      </c>
      <c r="B41" s="501" t="e">
        <f>'Sch-1'!#REF!</f>
        <v>#REF!</v>
      </c>
      <c r="C41" s="548" t="s">
        <v>47</v>
      </c>
      <c r="D41" s="538" t="e">
        <f>'Sch-1'!#REF!</f>
        <v>#REF!</v>
      </c>
      <c r="E41" s="436" t="e">
        <f>'Sch-1'!#REF!</f>
        <v>#REF!</v>
      </c>
      <c r="F41" s="430" t="e">
        <f>IF(E41=0, "Included",IF(ISERROR(D41*E41), E41, D41*E41))</f>
        <v>#REF!</v>
      </c>
      <c r="I41" s="411" t="e">
        <f t="shared" si="0"/>
        <v>#REF!</v>
      </c>
    </row>
    <row r="42" spans="1:17" s="440" customFormat="1" ht="23.45" customHeight="1">
      <c r="A42" s="417"/>
      <c r="B42" s="439"/>
      <c r="C42" s="535"/>
      <c r="D42" s="534"/>
      <c r="E42" s="436"/>
      <c r="F42" s="430"/>
      <c r="I42" s="411">
        <f t="shared" si="0"/>
        <v>0</v>
      </c>
    </row>
    <row r="43" spans="1:17" ht="40.15" customHeight="1">
      <c r="A43" s="583"/>
      <c r="B43" s="584"/>
      <c r="C43" s="585"/>
      <c r="D43" s="585"/>
      <c r="E43" s="585"/>
      <c r="F43" s="585"/>
      <c r="I43" s="411">
        <f t="shared" si="0"/>
        <v>0</v>
      </c>
      <c r="M43" s="169"/>
      <c r="N43" s="169"/>
      <c r="P43" s="169"/>
      <c r="Q43" s="169"/>
    </row>
    <row r="44" spans="1:17" ht="48.6" customHeight="1">
      <c r="A44" s="441">
        <v>2</v>
      </c>
      <c r="B44" s="541" t="e">
        <f>'Sch-1'!#REF!</f>
        <v>#REF!</v>
      </c>
      <c r="C44" s="542" t="s">
        <v>312</v>
      </c>
      <c r="D44" s="538" t="e">
        <f>'Sch-1'!#REF!</f>
        <v>#REF!</v>
      </c>
      <c r="E44" s="436" t="e">
        <f>'Sch-1'!#REF!</f>
        <v>#REF!</v>
      </c>
      <c r="F44" s="426"/>
      <c r="I44" s="411" t="e">
        <f t="shared" si="0"/>
        <v>#REF!</v>
      </c>
      <c r="M44" s="169"/>
      <c r="N44" s="169"/>
      <c r="P44" s="169"/>
      <c r="Q44" s="169"/>
    </row>
    <row r="45" spans="1:17" s="440" customFormat="1" ht="124.15" customHeight="1">
      <c r="A45" s="417">
        <v>2.1</v>
      </c>
      <c r="B45" s="558" t="e">
        <f>'Sch-1'!#REF!</f>
        <v>#REF!</v>
      </c>
      <c r="C45" s="442"/>
      <c r="D45" s="465"/>
      <c r="E45" s="426"/>
      <c r="F45" s="430"/>
      <c r="I45" s="411">
        <f t="shared" si="0"/>
        <v>0</v>
      </c>
    </row>
    <row r="46" spans="1:17" s="440" customFormat="1" ht="23.45" customHeight="1">
      <c r="A46" s="544" t="s">
        <v>314</v>
      </c>
      <c r="B46" s="577" t="e">
        <f>'Sch-1'!#REF!</f>
        <v>#REF!</v>
      </c>
      <c r="C46" s="545" t="s">
        <v>397</v>
      </c>
      <c r="D46" s="538" t="e">
        <f>'Sch-1'!#REF!</f>
        <v>#REF!</v>
      </c>
      <c r="E46" s="436" t="e">
        <f>'Sch-1'!#REF!</f>
        <v>#REF!</v>
      </c>
      <c r="F46" s="430" t="e">
        <f>IF(E46=0, "Included",IF(ISERROR(D46*E46), E46, D46*E46))</f>
        <v>#REF!</v>
      </c>
      <c r="I46" s="411" t="e">
        <f t="shared" si="0"/>
        <v>#REF!</v>
      </c>
    </row>
    <row r="47" spans="1:17" s="440" customFormat="1" ht="22.15" customHeight="1">
      <c r="A47" s="417"/>
      <c r="B47" s="501"/>
      <c r="C47" s="537"/>
      <c r="D47" s="539"/>
      <c r="E47" s="426"/>
      <c r="F47" s="430"/>
      <c r="I47" s="411">
        <f t="shared" si="0"/>
        <v>0</v>
      </c>
    </row>
    <row r="48" spans="1:17" s="440" customFormat="1" ht="53.45" customHeight="1">
      <c r="A48" s="417">
        <v>2.2000000000000002</v>
      </c>
      <c r="B48" s="464" t="e">
        <f>'Sch-1'!#REF!</f>
        <v>#REF!</v>
      </c>
      <c r="C48" s="548" t="s">
        <v>397</v>
      </c>
      <c r="D48" s="538" t="e">
        <f>'Sch-1'!#REF!</f>
        <v>#REF!</v>
      </c>
      <c r="E48" s="436" t="e">
        <f>'Sch-1'!#REF!</f>
        <v>#REF!</v>
      </c>
      <c r="F48" s="430" t="e">
        <f>IF(E48=0, "Included",IF(ISERROR(D48*E48), E48, D48*E48))</f>
        <v>#REF!</v>
      </c>
      <c r="I48" s="411" t="e">
        <f t="shared" si="0"/>
        <v>#REF!</v>
      </c>
    </row>
    <row r="49" spans="1:17" s="440" customFormat="1" ht="22.9" customHeight="1">
      <c r="A49" s="417"/>
      <c r="B49" s="501"/>
      <c r="C49" s="531"/>
      <c r="D49" s="538"/>
      <c r="E49" s="426"/>
      <c r="F49" s="430"/>
      <c r="I49" s="411">
        <f t="shared" si="0"/>
        <v>0</v>
      </c>
    </row>
    <row r="50" spans="1:17" s="440" customFormat="1" ht="70.150000000000006" customHeight="1">
      <c r="A50" s="417">
        <v>2.2999999999999998</v>
      </c>
      <c r="B50" s="501" t="e">
        <f>'Sch-1'!#REF!</f>
        <v>#REF!</v>
      </c>
      <c r="C50" s="546" t="s">
        <v>398</v>
      </c>
      <c r="D50" s="538" t="e">
        <f>'Sch-1'!#REF!</f>
        <v>#REF!</v>
      </c>
      <c r="E50" s="436" t="e">
        <f>'Sch-1'!#REF!</f>
        <v>#REF!</v>
      </c>
      <c r="F50" s="430" t="e">
        <f>IF(E50=0, "Included",IF(ISERROR(D50*E50), E50, D50*E50))</f>
        <v>#REF!</v>
      </c>
      <c r="I50" s="411" t="e">
        <f t="shared" si="0"/>
        <v>#REF!</v>
      </c>
    </row>
    <row r="51" spans="1:17" s="440" customFormat="1" ht="24" customHeight="1">
      <c r="A51" s="417"/>
      <c r="B51" s="464"/>
      <c r="C51" s="534"/>
      <c r="D51" s="534"/>
      <c r="E51" s="426"/>
      <c r="F51" s="430"/>
      <c r="I51" s="411">
        <f t="shared" si="0"/>
        <v>0</v>
      </c>
    </row>
    <row r="52" spans="1:17" s="440" customFormat="1" ht="53.45" customHeight="1">
      <c r="A52" s="417">
        <v>2.4</v>
      </c>
      <c r="B52" s="464" t="e">
        <f>'Sch-1'!#REF!</f>
        <v>#REF!</v>
      </c>
      <c r="C52" s="546" t="s">
        <v>398</v>
      </c>
      <c r="D52" s="538" t="e">
        <f>'Sch-1'!#REF!</f>
        <v>#REF!</v>
      </c>
      <c r="E52" s="436" t="e">
        <f>'Sch-1'!#REF!</f>
        <v>#REF!</v>
      </c>
      <c r="F52" s="430" t="e">
        <f>IF(E52=0, "Included",IF(ISERROR(D52*E52), E52, D52*E52))</f>
        <v>#REF!</v>
      </c>
      <c r="I52" s="411" t="e">
        <f t="shared" si="0"/>
        <v>#REF!</v>
      </c>
    </row>
    <row r="53" spans="1:17" s="440" customFormat="1" ht="21.6" customHeight="1">
      <c r="A53" s="417"/>
      <c r="B53" s="501"/>
      <c r="C53" s="537"/>
      <c r="D53" s="539"/>
      <c r="E53" s="426"/>
      <c r="F53" s="430"/>
      <c r="I53" s="411">
        <f t="shared" si="0"/>
        <v>0</v>
      </c>
    </row>
    <row r="54" spans="1:17" s="440" customFormat="1" ht="68.45" customHeight="1">
      <c r="A54" s="417">
        <v>2.5</v>
      </c>
      <c r="B54" s="501" t="e">
        <f>'Sch-1'!#REF!</f>
        <v>#REF!</v>
      </c>
      <c r="C54" s="548" t="s">
        <v>399</v>
      </c>
      <c r="D54" s="538" t="e">
        <f>'Sch-1'!#REF!</f>
        <v>#REF!</v>
      </c>
      <c r="E54" s="436" t="e">
        <f>'Sch-1'!#REF!</f>
        <v>#REF!</v>
      </c>
      <c r="F54" s="430" t="e">
        <f>IF(E54=0, "Included",IF(ISERROR(D54*E54), E54, D54*E54))</f>
        <v>#REF!</v>
      </c>
      <c r="I54" s="411" t="e">
        <f t="shared" si="0"/>
        <v>#REF!</v>
      </c>
    </row>
    <row r="55" spans="1:17" ht="22.9" customHeight="1">
      <c r="A55" s="441"/>
      <c r="B55" s="541"/>
      <c r="C55" s="542"/>
      <c r="D55" s="426"/>
      <c r="E55" s="426"/>
      <c r="F55" s="426"/>
      <c r="I55" s="411">
        <f t="shared" si="0"/>
        <v>0</v>
      </c>
      <c r="M55" s="169"/>
      <c r="N55" s="169"/>
      <c r="P55" s="169"/>
      <c r="Q55" s="169"/>
    </row>
    <row r="56" spans="1:17" s="440" customFormat="1" ht="51.6" customHeight="1">
      <c r="A56" s="417">
        <v>2.6</v>
      </c>
      <c r="B56" s="464" t="e">
        <f>'Sch-1'!#REF!</f>
        <v>#REF!</v>
      </c>
      <c r="C56" s="545" t="s">
        <v>311</v>
      </c>
      <c r="D56" s="538" t="e">
        <f>'Sch-1'!#REF!</f>
        <v>#REF!</v>
      </c>
      <c r="E56" s="436" t="e">
        <f>'Sch-1'!#REF!</f>
        <v>#REF!</v>
      </c>
      <c r="F56" s="430" t="e">
        <f>IF(E56=0, "Included",IF(ISERROR(D56*E56), E56, D56*E56))</f>
        <v>#REF!</v>
      </c>
      <c r="I56" s="411" t="e">
        <f t="shared" si="0"/>
        <v>#REF!</v>
      </c>
    </row>
    <row r="57" spans="1:17" s="440" customFormat="1" ht="22.15" customHeight="1">
      <c r="A57" s="417"/>
      <c r="B57" s="464"/>
      <c r="C57" s="473"/>
      <c r="D57" s="465"/>
      <c r="E57" s="426"/>
      <c r="F57" s="430"/>
      <c r="I57" s="411">
        <f t="shared" si="0"/>
        <v>0</v>
      </c>
    </row>
    <row r="58" spans="1:17" s="440" customFormat="1" ht="96" customHeight="1">
      <c r="A58" s="544">
        <v>2.7</v>
      </c>
      <c r="B58" s="501" t="e">
        <f>'Sch-1'!#REF!</f>
        <v>#REF!</v>
      </c>
      <c r="C58" s="545" t="s">
        <v>400</v>
      </c>
      <c r="D58" s="538" t="e">
        <f>'Sch-1'!#REF!</f>
        <v>#REF!</v>
      </c>
      <c r="E58" s="436" t="e">
        <f>'Sch-1'!#REF!</f>
        <v>#REF!</v>
      </c>
      <c r="F58" s="430" t="e">
        <f>IF(E58=0, "Included",IF(ISERROR(D58*E58), E58, D58*E58))</f>
        <v>#REF!</v>
      </c>
      <c r="I58" s="411" t="e">
        <f t="shared" si="0"/>
        <v>#REF!</v>
      </c>
    </row>
    <row r="59" spans="1:17" s="440" customFormat="1" ht="22.15" customHeight="1">
      <c r="A59" s="417"/>
      <c r="B59" s="501"/>
      <c r="C59" s="537"/>
      <c r="D59" s="539"/>
      <c r="E59" s="426"/>
      <c r="F59" s="430"/>
      <c r="I59" s="411">
        <f t="shared" si="0"/>
        <v>0</v>
      </c>
    </row>
    <row r="60" spans="1:17" s="440" customFormat="1" ht="69" customHeight="1">
      <c r="A60" s="417">
        <v>2.8</v>
      </c>
      <c r="B60" s="464" t="e">
        <f>'Sch-1'!#REF!</f>
        <v>#REF!</v>
      </c>
      <c r="C60" s="548" t="s">
        <v>400</v>
      </c>
      <c r="D60" s="538" t="e">
        <f>'Sch-1'!#REF!</f>
        <v>#REF!</v>
      </c>
      <c r="E60" s="436" t="e">
        <f>'Sch-1'!#REF!</f>
        <v>#REF!</v>
      </c>
      <c r="F60" s="430" t="e">
        <f>IF(E60=0, "Included",IF(ISERROR(D60*E60), E60, D60*E60))</f>
        <v>#REF!</v>
      </c>
      <c r="I60" s="411" t="e">
        <f t="shared" si="0"/>
        <v>#REF!</v>
      </c>
    </row>
    <row r="61" spans="1:17" s="440" customFormat="1" ht="22.9" customHeight="1">
      <c r="A61" s="417"/>
      <c r="B61" s="501"/>
      <c r="C61" s="531"/>
      <c r="D61" s="538"/>
      <c r="E61" s="426"/>
      <c r="F61" s="430"/>
      <c r="I61" s="411">
        <f t="shared" si="0"/>
        <v>0</v>
      </c>
    </row>
    <row r="62" spans="1:17" s="440" customFormat="1" ht="53.45" customHeight="1">
      <c r="A62" s="417">
        <v>2.9</v>
      </c>
      <c r="B62" s="501" t="e">
        <f>'Sch-1'!#REF!</f>
        <v>#REF!</v>
      </c>
      <c r="C62" s="546" t="s">
        <v>312</v>
      </c>
      <c r="D62" s="538" t="e">
        <f>'Sch-1'!#REF!</f>
        <v>#REF!</v>
      </c>
      <c r="E62" s="436" t="e">
        <f>'Sch-1'!#REF!</f>
        <v>#REF!</v>
      </c>
      <c r="F62" s="430" t="e">
        <f>IF(E62=0, "Included",IF(ISERROR(D62*E62), E62, D62*E62))</f>
        <v>#REF!</v>
      </c>
      <c r="I62" s="411" t="e">
        <f t="shared" si="0"/>
        <v>#REF!</v>
      </c>
    </row>
    <row r="63" spans="1:17" s="440" customFormat="1" ht="27" customHeight="1">
      <c r="A63" s="417"/>
      <c r="B63" s="464"/>
      <c r="C63" s="534"/>
      <c r="D63" s="534"/>
      <c r="E63" s="426"/>
      <c r="F63" s="430"/>
      <c r="I63" s="411">
        <f t="shared" si="0"/>
        <v>0</v>
      </c>
    </row>
    <row r="64" spans="1:17" s="440" customFormat="1" ht="78" customHeight="1">
      <c r="A64" s="547">
        <v>2.1</v>
      </c>
      <c r="B64" s="464" t="e">
        <f>'Sch-1'!#REF!</f>
        <v>#REF!</v>
      </c>
      <c r="C64" s="546" t="s">
        <v>311</v>
      </c>
      <c r="D64" s="538" t="e">
        <f>'Sch-1'!#REF!</f>
        <v>#REF!</v>
      </c>
      <c r="E64" s="436" t="e">
        <f>'Sch-1'!#REF!</f>
        <v>#REF!</v>
      </c>
      <c r="F64" s="430" t="e">
        <f>IF(E64=0, "Included",IF(ISERROR(D64*E64), E64, D64*E64))</f>
        <v>#REF!</v>
      </c>
      <c r="I64" s="411" t="e">
        <f t="shared" si="0"/>
        <v>#REF!</v>
      </c>
    </row>
    <row r="65" spans="1:17" s="440" customFormat="1" ht="21.6" customHeight="1">
      <c r="A65" s="417"/>
      <c r="B65" s="501"/>
      <c r="C65" s="537"/>
      <c r="D65" s="539"/>
      <c r="E65" s="426"/>
      <c r="F65" s="430"/>
      <c r="I65" s="411">
        <f t="shared" si="0"/>
        <v>0</v>
      </c>
    </row>
    <row r="66" spans="1:17" s="440" customFormat="1" ht="64.900000000000006" customHeight="1">
      <c r="A66" s="547">
        <v>2.11</v>
      </c>
      <c r="B66" s="501" t="e">
        <f>'Sch-1'!#REF!</f>
        <v>#REF!</v>
      </c>
      <c r="C66" s="548" t="s">
        <v>47</v>
      </c>
      <c r="D66" s="538" t="e">
        <f>'Sch-1'!#REF!</f>
        <v>#REF!</v>
      </c>
      <c r="E66" s="436" t="e">
        <f>'Sch-1'!#REF!</f>
        <v>#REF!</v>
      </c>
      <c r="F66" s="430" t="e">
        <f>IF(E66=0, "Included",IF(ISERROR(D66*E66), E66, D66*E66))</f>
        <v>#REF!</v>
      </c>
      <c r="I66" s="411" t="e">
        <f t="shared" si="0"/>
        <v>#REF!</v>
      </c>
    </row>
    <row r="67" spans="1:17" s="440" customFormat="1" ht="19.899999999999999" customHeight="1">
      <c r="A67" s="417"/>
      <c r="B67" s="495"/>
      <c r="C67" s="536"/>
      <c r="D67" s="534"/>
      <c r="E67" s="436"/>
      <c r="F67" s="430"/>
      <c r="I67" s="411">
        <f t="shared" si="0"/>
        <v>0</v>
      </c>
    </row>
    <row r="68" spans="1:17" ht="35.450000000000003" hidden="1" customHeight="1">
      <c r="A68" s="559"/>
      <c r="B68" s="560"/>
      <c r="C68" s="561"/>
      <c r="D68" s="561"/>
      <c r="E68" s="561"/>
      <c r="F68" s="561"/>
      <c r="I68" s="411">
        <f t="shared" si="0"/>
        <v>0</v>
      </c>
      <c r="M68" s="169"/>
      <c r="N68" s="169"/>
      <c r="P68" s="169"/>
      <c r="Q68" s="169"/>
    </row>
    <row r="69" spans="1:17" ht="52.9" hidden="1" customHeight="1">
      <c r="A69" s="441"/>
      <c r="B69" s="541"/>
      <c r="C69" s="542"/>
      <c r="D69" s="426"/>
      <c r="E69" s="436"/>
      <c r="F69" s="426"/>
      <c r="I69" s="411">
        <f t="shared" si="0"/>
        <v>0</v>
      </c>
      <c r="M69" s="169"/>
      <c r="N69" s="169"/>
      <c r="P69" s="169"/>
      <c r="Q69" s="169"/>
    </row>
    <row r="70" spans="1:17" s="440" customFormat="1" ht="128.44999999999999" hidden="1" customHeight="1">
      <c r="A70" s="417"/>
      <c r="B70" s="558"/>
      <c r="C70" s="442"/>
      <c r="D70" s="465"/>
      <c r="E70" s="426"/>
      <c r="F70" s="430"/>
      <c r="I70" s="411">
        <f t="shared" si="0"/>
        <v>0</v>
      </c>
    </row>
    <row r="71" spans="1:17" s="440" customFormat="1" ht="28.15" hidden="1" customHeight="1">
      <c r="A71" s="544"/>
      <c r="B71" s="439"/>
      <c r="C71" s="545"/>
      <c r="D71" s="538"/>
      <c r="E71" s="436"/>
      <c r="F71" s="430"/>
      <c r="I71" s="411">
        <f t="shared" si="0"/>
        <v>0</v>
      </c>
    </row>
    <row r="72" spans="1:17" s="440" customFormat="1" ht="22.15" hidden="1" customHeight="1">
      <c r="A72" s="417"/>
      <c r="B72" s="501"/>
      <c r="C72" s="537"/>
      <c r="D72" s="539"/>
      <c r="E72" s="426"/>
      <c r="F72" s="430"/>
      <c r="I72" s="411">
        <f t="shared" si="0"/>
        <v>0</v>
      </c>
    </row>
    <row r="73" spans="1:17" s="440" customFormat="1" ht="55.15" hidden="1" customHeight="1">
      <c r="A73" s="417"/>
      <c r="B73" s="464"/>
      <c r="C73" s="548"/>
      <c r="D73" s="557"/>
      <c r="E73" s="436"/>
      <c r="F73" s="430"/>
      <c r="I73" s="411">
        <f t="shared" si="0"/>
        <v>0</v>
      </c>
    </row>
    <row r="74" spans="1:17" s="440" customFormat="1" ht="22.9" hidden="1" customHeight="1">
      <c r="A74" s="417"/>
      <c r="B74" s="501"/>
      <c r="C74" s="531"/>
      <c r="D74" s="538"/>
      <c r="E74" s="426"/>
      <c r="F74" s="430"/>
      <c r="I74" s="411">
        <f t="shared" si="0"/>
        <v>0</v>
      </c>
    </row>
    <row r="75" spans="1:17" s="440" customFormat="1" ht="69" hidden="1" customHeight="1">
      <c r="A75" s="417"/>
      <c r="B75" s="501"/>
      <c r="C75" s="546"/>
      <c r="D75" s="539"/>
      <c r="E75" s="436"/>
      <c r="F75" s="430"/>
      <c r="I75" s="411">
        <f t="shared" si="0"/>
        <v>0</v>
      </c>
    </row>
    <row r="76" spans="1:17" s="440" customFormat="1" ht="22.15" hidden="1" customHeight="1">
      <c r="A76" s="417"/>
      <c r="B76" s="464"/>
      <c r="C76" s="534"/>
      <c r="D76" s="534"/>
      <c r="E76" s="426"/>
      <c r="F76" s="430"/>
      <c r="I76" s="411">
        <f t="shared" si="0"/>
        <v>0</v>
      </c>
    </row>
    <row r="77" spans="1:17" s="440" customFormat="1" ht="55.15" hidden="1" customHeight="1">
      <c r="A77" s="417"/>
      <c r="B77" s="464"/>
      <c r="C77" s="546"/>
      <c r="D77" s="539"/>
      <c r="E77" s="436"/>
      <c r="F77" s="430"/>
      <c r="I77" s="411">
        <f t="shared" si="0"/>
        <v>0</v>
      </c>
    </row>
    <row r="78" spans="1:17" s="440" customFormat="1" ht="21.6" hidden="1" customHeight="1">
      <c r="A78" s="417"/>
      <c r="B78" s="501"/>
      <c r="C78" s="537"/>
      <c r="D78" s="539"/>
      <c r="E78" s="426"/>
      <c r="F78" s="430"/>
      <c r="I78" s="411">
        <f t="shared" si="0"/>
        <v>0</v>
      </c>
    </row>
    <row r="79" spans="1:17" s="440" customFormat="1" ht="69" hidden="1" customHeight="1">
      <c r="A79" s="417"/>
      <c r="B79" s="501"/>
      <c r="C79" s="548"/>
      <c r="D79" s="534"/>
      <c r="E79" s="436"/>
      <c r="F79" s="430"/>
      <c r="I79" s="411">
        <f t="shared" si="0"/>
        <v>0</v>
      </c>
    </row>
    <row r="80" spans="1:17" s="440" customFormat="1" ht="19.899999999999999" hidden="1" customHeight="1">
      <c r="A80" s="417"/>
      <c r="B80" s="501"/>
      <c r="C80" s="533"/>
      <c r="D80" s="534"/>
      <c r="E80" s="426"/>
      <c r="F80" s="430"/>
      <c r="I80" s="411">
        <f t="shared" si="0"/>
        <v>0</v>
      </c>
    </row>
    <row r="81" spans="1:38" s="440" customFormat="1" ht="51" hidden="1" customHeight="1">
      <c r="A81" s="417"/>
      <c r="B81" s="464"/>
      <c r="C81" s="545"/>
      <c r="D81" s="532"/>
      <c r="E81" s="436"/>
      <c r="F81" s="430"/>
      <c r="I81" s="411">
        <f t="shared" si="0"/>
        <v>0</v>
      </c>
    </row>
    <row r="82" spans="1:38" s="440" customFormat="1" ht="22.15" hidden="1" customHeight="1">
      <c r="A82" s="417"/>
      <c r="B82" s="464"/>
      <c r="C82" s="473"/>
      <c r="D82" s="465"/>
      <c r="E82" s="426"/>
      <c r="F82" s="430"/>
      <c r="I82" s="411">
        <f t="shared" si="0"/>
        <v>0</v>
      </c>
    </row>
    <row r="83" spans="1:38" s="440" customFormat="1" ht="91.9" hidden="1" customHeight="1">
      <c r="A83" s="544"/>
      <c r="B83" s="501"/>
      <c r="C83" s="545"/>
      <c r="D83" s="538"/>
      <c r="E83" s="436"/>
      <c r="F83" s="430"/>
      <c r="I83" s="411">
        <f t="shared" si="0"/>
        <v>0</v>
      </c>
    </row>
    <row r="84" spans="1:38" s="440" customFormat="1" ht="22.15" hidden="1" customHeight="1">
      <c r="A84" s="417"/>
      <c r="B84" s="501"/>
      <c r="C84" s="537"/>
      <c r="D84" s="539"/>
      <c r="E84" s="426"/>
      <c r="F84" s="430"/>
      <c r="I84" s="411">
        <f t="shared" si="0"/>
        <v>0</v>
      </c>
    </row>
    <row r="85" spans="1:38" s="440" customFormat="1" ht="69" hidden="1" customHeight="1">
      <c r="A85" s="417"/>
      <c r="B85" s="464"/>
      <c r="C85" s="548"/>
      <c r="D85" s="557"/>
      <c r="E85" s="436"/>
      <c r="F85" s="430"/>
      <c r="I85" s="411">
        <f t="shared" si="0"/>
        <v>0</v>
      </c>
    </row>
    <row r="86" spans="1:38" s="440" customFormat="1" ht="22.9" hidden="1" customHeight="1">
      <c r="A86" s="417"/>
      <c r="B86" s="501"/>
      <c r="C86" s="531"/>
      <c r="D86" s="538"/>
      <c r="E86" s="426"/>
      <c r="F86" s="430"/>
      <c r="I86" s="411">
        <f t="shared" ref="I86:I91" si="1">E86*(1-$N$15)</f>
        <v>0</v>
      </c>
    </row>
    <row r="87" spans="1:38" s="440" customFormat="1" ht="55.15" hidden="1" customHeight="1">
      <c r="A87" s="417"/>
      <c r="B87" s="501"/>
      <c r="C87" s="546"/>
      <c r="D87" s="539"/>
      <c r="E87" s="436"/>
      <c r="F87" s="430"/>
      <c r="I87" s="411">
        <f t="shared" si="1"/>
        <v>0</v>
      </c>
    </row>
    <row r="88" spans="1:38" s="440" customFormat="1" ht="22.9" hidden="1" customHeight="1">
      <c r="A88" s="417"/>
      <c r="B88" s="464"/>
      <c r="C88" s="534"/>
      <c r="D88" s="534"/>
      <c r="E88" s="426"/>
      <c r="F88" s="430"/>
      <c r="I88" s="411">
        <f t="shared" si="1"/>
        <v>0</v>
      </c>
    </row>
    <row r="89" spans="1:38" s="440" customFormat="1" ht="79.150000000000006" hidden="1" customHeight="1">
      <c r="A89" s="547"/>
      <c r="B89" s="464"/>
      <c r="C89" s="546"/>
      <c r="D89" s="539"/>
      <c r="E89" s="436"/>
      <c r="F89" s="430"/>
      <c r="I89" s="411">
        <f t="shared" si="1"/>
        <v>0</v>
      </c>
    </row>
    <row r="90" spans="1:38" s="440" customFormat="1" ht="21.6" hidden="1" customHeight="1">
      <c r="A90" s="417"/>
      <c r="B90" s="501"/>
      <c r="C90" s="537"/>
      <c r="D90" s="539"/>
      <c r="E90" s="426"/>
      <c r="F90" s="430"/>
      <c r="I90" s="411">
        <f t="shared" si="1"/>
        <v>0</v>
      </c>
    </row>
    <row r="91" spans="1:38" s="440" customFormat="1" ht="69" hidden="1" customHeight="1">
      <c r="A91" s="547"/>
      <c r="B91" s="501"/>
      <c r="C91" s="549"/>
      <c r="D91" s="534"/>
      <c r="E91" s="436"/>
      <c r="F91" s="430"/>
      <c r="I91" s="411">
        <f t="shared" si="1"/>
        <v>0</v>
      </c>
    </row>
    <row r="92" spans="1:38" ht="18" customHeight="1">
      <c r="A92" s="428"/>
      <c r="B92" s="500"/>
      <c r="C92" s="473"/>
      <c r="D92" s="465"/>
      <c r="E92" s="436"/>
      <c r="F92" s="430"/>
      <c r="I92" s="411"/>
      <c r="T92" s="806"/>
      <c r="U92" s="806"/>
    </row>
    <row r="93" spans="1:38" s="567" customFormat="1" ht="18" customHeight="1">
      <c r="A93" s="562"/>
      <c r="B93" s="572" t="s">
        <v>404</v>
      </c>
      <c r="C93" s="573"/>
      <c r="D93" s="574"/>
      <c r="E93" s="575"/>
      <c r="F93" s="576" t="e">
        <f>SUM(F19:F67)</f>
        <v>#REF!</v>
      </c>
      <c r="G93" s="563"/>
      <c r="H93" s="564"/>
      <c r="I93" s="565"/>
      <c r="J93" s="566"/>
      <c r="L93" s="568"/>
      <c r="M93" s="565"/>
      <c r="N93" s="565"/>
      <c r="O93" s="569"/>
      <c r="P93" s="568"/>
      <c r="Q93" s="568"/>
      <c r="R93" s="568"/>
      <c r="S93" s="568"/>
      <c r="T93" s="565"/>
      <c r="U93" s="565"/>
      <c r="V93" s="570"/>
      <c r="W93" s="568"/>
      <c r="X93" s="568"/>
      <c r="Y93" s="571"/>
      <c r="Z93" s="571"/>
      <c r="AA93" s="571"/>
      <c r="AB93" s="571"/>
      <c r="AC93" s="571"/>
      <c r="AD93" s="571"/>
      <c r="AE93" s="571"/>
      <c r="AF93" s="571"/>
      <c r="AG93" s="571"/>
      <c r="AH93" s="566"/>
      <c r="AI93" s="566"/>
      <c r="AJ93" s="566"/>
      <c r="AK93" s="566"/>
      <c r="AL93" s="566"/>
    </row>
    <row r="94" spans="1:38" s="468" customFormat="1" ht="18" customHeight="1">
      <c r="A94" s="821"/>
      <c r="B94" s="821"/>
      <c r="C94" s="821"/>
      <c r="D94" s="821"/>
      <c r="E94" s="821"/>
      <c r="F94" s="821"/>
      <c r="G94" s="165"/>
      <c r="H94" s="431"/>
      <c r="I94" s="432"/>
      <c r="J94" s="432"/>
      <c r="L94" s="411"/>
      <c r="M94" s="169"/>
      <c r="N94" s="273"/>
      <c r="O94" s="448"/>
      <c r="P94" s="169"/>
      <c r="Q94" s="273"/>
      <c r="R94" s="411"/>
      <c r="S94" s="411"/>
      <c r="T94" s="411"/>
      <c r="U94" s="411"/>
      <c r="V94" s="411"/>
      <c r="W94" s="411"/>
      <c r="X94" s="411"/>
      <c r="Y94" s="170"/>
      <c r="Z94" s="170"/>
      <c r="AA94" s="170"/>
      <c r="AB94" s="170"/>
      <c r="AC94" s="170"/>
      <c r="AD94" s="170"/>
      <c r="AE94" s="170"/>
      <c r="AF94" s="170"/>
      <c r="AG94" s="170"/>
      <c r="AH94" s="432"/>
      <c r="AI94" s="432"/>
      <c r="AJ94" s="432"/>
      <c r="AK94" s="432"/>
      <c r="AL94" s="432"/>
    </row>
    <row r="95" spans="1:38">
      <c r="A95" s="518"/>
      <c r="B95" s="551"/>
      <c r="C95" s="553"/>
      <c r="D95" s="553"/>
      <c r="E95" s="553"/>
      <c r="F95" s="553"/>
      <c r="M95" s="466"/>
      <c r="N95" s="466"/>
      <c r="P95" s="466"/>
      <c r="Q95" s="466"/>
      <c r="S95" s="467"/>
      <c r="T95" s="809"/>
      <c r="U95" s="809"/>
    </row>
    <row r="96" spans="1:38" ht="21.95" customHeight="1">
      <c r="A96" s="496" t="s">
        <v>351</v>
      </c>
      <c r="B96" s="476" t="str">
        <f>'Names of Bidder'!D27&amp;"-"&amp; 'Names of Bidder'!E27&amp;"-" &amp;'Names of Bidder'!F27</f>
        <v>--</v>
      </c>
      <c r="C96" s="434"/>
      <c r="D96" s="469"/>
      <c r="M96" s="466"/>
      <c r="N96" s="466"/>
      <c r="P96" s="466"/>
      <c r="Q96" s="466"/>
      <c r="S96" s="467"/>
    </row>
    <row r="97" spans="1:19" ht="21.95" customHeight="1">
      <c r="A97" s="496" t="s">
        <v>352</v>
      </c>
      <c r="B97" s="476" t="str">
        <f>IF('Names of Bidder'!D28=0, "", 'Names of Bidder'!D28)</f>
        <v/>
      </c>
      <c r="C97" s="435"/>
      <c r="D97" s="469" t="s">
        <v>353</v>
      </c>
      <c r="E97" s="415" t="str">
        <f>IF('Names of Bidder'!D24=0, "", 'Names of Bidder'!D24)</f>
        <v/>
      </c>
      <c r="M97" s="466"/>
      <c r="N97" s="466"/>
      <c r="P97" s="466"/>
      <c r="Q97" s="466"/>
      <c r="S97" s="467"/>
    </row>
    <row r="98" spans="1:19" ht="21.95" customHeight="1">
      <c r="A98" s="274"/>
      <c r="B98" s="275"/>
      <c r="C98" s="175"/>
      <c r="D98" s="469" t="s">
        <v>354</v>
      </c>
      <c r="E98" s="415" t="str">
        <f>IF('Names of Bidder'!D25=0, "", 'Names of Bidder'!D25)</f>
        <v/>
      </c>
      <c r="F98" s="175"/>
      <c r="M98" s="466"/>
      <c r="N98" s="466"/>
      <c r="P98" s="466"/>
      <c r="Q98" s="466"/>
      <c r="S98" s="467"/>
    </row>
    <row r="99" spans="1:19">
      <c r="A99" s="274"/>
      <c r="B99" s="275"/>
      <c r="C99" s="175"/>
      <c r="D99" s="469"/>
      <c r="E99" s="416"/>
      <c r="F99" s="185"/>
      <c r="M99" s="466"/>
      <c r="N99" s="466"/>
      <c r="P99" s="466"/>
      <c r="Q99" s="466"/>
      <c r="S99" s="467"/>
    </row>
    <row r="100" spans="1:19" ht="21.95" customHeight="1">
      <c r="A100" s="274"/>
      <c r="B100" s="275"/>
      <c r="C100" s="174"/>
      <c r="D100" s="174"/>
      <c r="E100" s="175"/>
      <c r="F100" s="175"/>
      <c r="K100" s="470"/>
      <c r="M100" s="466"/>
      <c r="N100" s="466"/>
      <c r="P100" s="466"/>
      <c r="Q100" s="466"/>
      <c r="S100" s="467"/>
    </row>
    <row r="101" spans="1:19" ht="35.1" customHeight="1">
      <c r="A101" s="274"/>
      <c r="B101" s="275"/>
      <c r="C101" s="174"/>
      <c r="D101" s="174"/>
      <c r="E101" s="175"/>
      <c r="F101" s="175"/>
      <c r="K101" s="471"/>
      <c r="M101" s="466"/>
      <c r="N101" s="466"/>
      <c r="P101" s="466"/>
      <c r="Q101" s="466"/>
      <c r="S101" s="467"/>
    </row>
    <row r="102" spans="1:19" ht="21.95" customHeight="1">
      <c r="A102" s="274"/>
      <c r="B102" s="275"/>
      <c r="C102" s="174"/>
      <c r="D102" s="174"/>
      <c r="E102" s="175"/>
      <c r="F102" s="175"/>
      <c r="K102" s="471"/>
      <c r="M102" s="466"/>
      <c r="N102" s="466"/>
      <c r="P102" s="466"/>
      <c r="Q102" s="466"/>
      <c r="S102" s="467"/>
    </row>
    <row r="103" spans="1:19" ht="21.95" customHeight="1">
      <c r="A103" s="274"/>
      <c r="B103" s="275"/>
      <c r="C103" s="174"/>
      <c r="D103" s="174"/>
      <c r="E103" s="175"/>
      <c r="F103" s="175"/>
      <c r="K103" s="471"/>
      <c r="M103" s="466"/>
      <c r="N103" s="466"/>
      <c r="P103" s="466"/>
      <c r="Q103" s="466"/>
      <c r="S103" s="467"/>
    </row>
    <row r="104" spans="1:19" ht="24" customHeight="1">
      <c r="A104" s="274"/>
      <c r="B104" s="275"/>
      <c r="C104" s="174"/>
      <c r="D104" s="174"/>
      <c r="E104" s="175"/>
      <c r="F104" s="175"/>
      <c r="I104" s="432"/>
      <c r="J104" s="432"/>
      <c r="K104" s="468"/>
      <c r="L104" s="411"/>
      <c r="M104" s="466"/>
      <c r="N104" s="466"/>
      <c r="O104" s="448"/>
      <c r="P104" s="466"/>
      <c r="Q104" s="466"/>
      <c r="R104" s="411"/>
      <c r="S104" s="453"/>
    </row>
    <row r="105" spans="1:19" ht="24" customHeight="1">
      <c r="A105" s="274"/>
      <c r="B105" s="275"/>
      <c r="C105" s="174"/>
      <c r="D105" s="174"/>
      <c r="E105" s="175"/>
      <c r="F105" s="175"/>
      <c r="M105" s="466"/>
      <c r="N105" s="466"/>
      <c r="P105" s="466"/>
      <c r="Q105" s="466"/>
      <c r="S105" s="467"/>
    </row>
    <row r="106" spans="1:19" ht="24" customHeight="1">
      <c r="A106" s="274"/>
      <c r="B106" s="275"/>
      <c r="C106" s="174"/>
      <c r="D106" s="174"/>
      <c r="E106" s="175"/>
      <c r="F106" s="175"/>
      <c r="M106" s="466"/>
      <c r="N106" s="466"/>
      <c r="P106" s="466"/>
      <c r="Q106" s="466"/>
      <c r="S106" s="467"/>
    </row>
    <row r="107" spans="1:19" ht="24" customHeight="1">
      <c r="A107" s="274"/>
      <c r="B107" s="275"/>
      <c r="C107" s="174"/>
      <c r="D107" s="174"/>
      <c r="E107" s="175"/>
      <c r="F107" s="175"/>
      <c r="M107" s="466"/>
      <c r="N107" s="466"/>
      <c r="P107" s="466"/>
      <c r="Q107" s="466"/>
      <c r="S107" s="467"/>
    </row>
    <row r="108" spans="1:19" ht="24" customHeight="1">
      <c r="A108" s="274"/>
      <c r="B108" s="275"/>
      <c r="C108" s="174"/>
      <c r="D108" s="174"/>
      <c r="E108" s="175"/>
      <c r="F108" s="175"/>
      <c r="I108" s="432"/>
      <c r="J108" s="432"/>
      <c r="K108" s="468"/>
      <c r="L108" s="411"/>
      <c r="M108" s="466"/>
      <c r="N108" s="472"/>
      <c r="O108" s="448"/>
      <c r="P108" s="466"/>
      <c r="Q108" s="472"/>
      <c r="R108" s="411"/>
      <c r="S108" s="453"/>
    </row>
    <row r="109" spans="1:19" ht="35.1" customHeight="1">
      <c r="A109" s="274"/>
      <c r="B109" s="275"/>
      <c r="C109" s="174"/>
      <c r="D109" s="174"/>
      <c r="E109" s="175"/>
      <c r="F109" s="175"/>
      <c r="M109" s="466"/>
      <c r="N109" s="472"/>
      <c r="P109" s="466"/>
      <c r="Q109" s="472"/>
      <c r="S109" s="467"/>
    </row>
    <row r="110" spans="1:19" ht="24" customHeight="1">
      <c r="A110" s="274"/>
      <c r="B110" s="275"/>
      <c r="C110" s="174"/>
      <c r="D110" s="174"/>
      <c r="E110" s="175"/>
      <c r="F110" s="175"/>
      <c r="M110" s="466"/>
      <c r="N110" s="466"/>
      <c r="P110" s="466"/>
      <c r="Q110" s="466"/>
      <c r="S110" s="467"/>
    </row>
    <row r="111" spans="1:19" ht="24" customHeight="1">
      <c r="A111" s="274"/>
      <c r="B111" s="275"/>
      <c r="C111" s="174"/>
      <c r="D111" s="174"/>
      <c r="E111" s="175"/>
      <c r="F111" s="175"/>
      <c r="M111" s="466"/>
      <c r="N111" s="466"/>
      <c r="P111" s="466"/>
      <c r="Q111" s="466"/>
      <c r="S111" s="467"/>
    </row>
    <row r="112" spans="1:19" ht="24" customHeight="1">
      <c r="A112" s="274"/>
      <c r="B112" s="275"/>
      <c r="C112" s="174"/>
      <c r="D112" s="174"/>
      <c r="E112" s="175"/>
      <c r="F112" s="175"/>
      <c r="M112" s="466"/>
      <c r="N112" s="466"/>
      <c r="P112" s="466"/>
      <c r="Q112" s="466"/>
      <c r="S112" s="467"/>
    </row>
    <row r="113" spans="1:19" ht="24" customHeight="1">
      <c r="A113" s="274"/>
      <c r="B113" s="275"/>
      <c r="C113" s="174"/>
      <c r="D113" s="174"/>
      <c r="E113" s="175"/>
      <c r="F113" s="175"/>
      <c r="M113" s="466"/>
      <c r="N113" s="466"/>
      <c r="P113" s="466"/>
      <c r="Q113" s="466"/>
      <c r="S113" s="467"/>
    </row>
    <row r="114" spans="1:19" ht="24" customHeight="1">
      <c r="A114" s="274"/>
      <c r="B114" s="275"/>
      <c r="C114" s="174"/>
      <c r="D114" s="174"/>
      <c r="E114" s="175"/>
      <c r="F114" s="175"/>
      <c r="M114" s="466"/>
      <c r="N114" s="466"/>
      <c r="P114" s="466"/>
      <c r="Q114" s="466"/>
      <c r="S114" s="467"/>
    </row>
    <row r="115" spans="1:19" ht="24" customHeight="1">
      <c r="A115" s="274"/>
      <c r="B115" s="275"/>
      <c r="C115" s="174"/>
      <c r="D115" s="174"/>
      <c r="E115" s="175"/>
      <c r="F115" s="175"/>
      <c r="M115" s="466"/>
      <c r="N115" s="466"/>
      <c r="P115" s="466"/>
      <c r="Q115" s="466"/>
      <c r="S115" s="467"/>
    </row>
    <row r="116" spans="1:19" ht="24" customHeight="1">
      <c r="A116" s="274"/>
      <c r="B116" s="275"/>
      <c r="C116" s="174"/>
      <c r="D116" s="174"/>
      <c r="E116" s="175"/>
      <c r="F116" s="175"/>
      <c r="M116" s="466"/>
      <c r="N116" s="466"/>
      <c r="P116" s="466"/>
      <c r="Q116" s="466"/>
      <c r="S116" s="467"/>
    </row>
    <row r="117" spans="1:19" ht="35.1" customHeight="1">
      <c r="A117" s="274"/>
      <c r="B117" s="275"/>
      <c r="C117" s="174"/>
      <c r="D117" s="174"/>
      <c r="E117" s="175"/>
      <c r="F117" s="175"/>
      <c r="M117" s="466"/>
      <c r="N117" s="472"/>
      <c r="P117" s="466"/>
      <c r="Q117" s="472"/>
      <c r="S117" s="467"/>
    </row>
    <row r="118" spans="1:19" ht="24" customHeight="1">
      <c r="A118" s="274"/>
      <c r="B118" s="275"/>
      <c r="C118" s="174"/>
      <c r="D118" s="174"/>
      <c r="E118" s="175"/>
      <c r="F118" s="175"/>
      <c r="M118" s="466"/>
      <c r="N118" s="472"/>
      <c r="P118" s="466"/>
      <c r="Q118" s="472"/>
      <c r="S118" s="467"/>
    </row>
    <row r="119" spans="1:19" ht="24" customHeight="1">
      <c r="A119" s="274"/>
      <c r="B119" s="275"/>
      <c r="C119" s="174"/>
      <c r="D119" s="174"/>
      <c r="E119" s="175"/>
      <c r="F119" s="175"/>
      <c r="M119" s="466"/>
      <c r="N119" s="466"/>
      <c r="P119" s="466"/>
      <c r="Q119" s="466"/>
      <c r="S119" s="467"/>
    </row>
    <row r="120" spans="1:19" ht="35.1" customHeight="1">
      <c r="A120" s="274"/>
      <c r="B120" s="275"/>
      <c r="C120" s="174"/>
      <c r="D120" s="174"/>
      <c r="E120" s="175"/>
      <c r="F120" s="175"/>
      <c r="M120" s="466"/>
      <c r="N120" s="466"/>
      <c r="P120" s="466"/>
      <c r="Q120" s="466"/>
      <c r="S120" s="467"/>
    </row>
    <row r="121" spans="1:19" ht="24" customHeight="1">
      <c r="A121" s="274"/>
      <c r="B121" s="275"/>
      <c r="C121" s="174"/>
      <c r="D121" s="174"/>
      <c r="E121" s="175"/>
      <c r="F121" s="175"/>
      <c r="M121" s="466"/>
      <c r="N121" s="466"/>
      <c r="P121" s="466"/>
      <c r="Q121" s="466"/>
      <c r="S121" s="467"/>
    </row>
    <row r="122" spans="1:19" ht="24" customHeight="1">
      <c r="A122" s="274"/>
      <c r="B122" s="275"/>
      <c r="C122" s="174"/>
      <c r="D122" s="174"/>
      <c r="E122" s="175"/>
      <c r="F122" s="175"/>
      <c r="M122" s="466"/>
      <c r="N122" s="466"/>
      <c r="P122" s="466"/>
      <c r="Q122" s="466"/>
      <c r="S122" s="467"/>
    </row>
    <row r="123" spans="1:19" ht="24" customHeight="1">
      <c r="A123" s="274"/>
      <c r="B123" s="275"/>
      <c r="C123" s="174"/>
      <c r="D123" s="174"/>
      <c r="E123" s="175"/>
      <c r="F123" s="175"/>
      <c r="M123" s="466"/>
      <c r="N123" s="466"/>
      <c r="P123" s="466"/>
      <c r="Q123" s="466"/>
      <c r="S123" s="467"/>
    </row>
    <row r="124" spans="1:19" ht="24" customHeight="1">
      <c r="A124" s="519"/>
      <c r="B124" s="275"/>
      <c r="C124" s="179"/>
      <c r="D124" s="179"/>
      <c r="E124" s="180"/>
      <c r="F124" s="180"/>
      <c r="M124" s="466"/>
      <c r="N124" s="466"/>
      <c r="P124" s="466"/>
      <c r="Q124" s="466"/>
      <c r="S124" s="467"/>
    </row>
    <row r="125" spans="1:19" ht="35.1" customHeight="1">
      <c r="A125" s="274"/>
      <c r="B125" s="275"/>
      <c r="C125" s="172"/>
      <c r="D125" s="172"/>
      <c r="E125" s="175"/>
      <c r="F125" s="175"/>
      <c r="M125" s="466"/>
      <c r="N125" s="466"/>
      <c r="P125" s="466"/>
      <c r="Q125" s="466"/>
      <c r="S125" s="467"/>
    </row>
    <row r="126" spans="1:19" ht="30" customHeight="1">
      <c r="A126" s="807"/>
      <c r="B126" s="807"/>
      <c r="C126" s="807"/>
      <c r="D126" s="807"/>
      <c r="E126" s="807"/>
      <c r="F126" s="807"/>
      <c r="M126" s="466"/>
      <c r="N126" s="466"/>
      <c r="P126" s="466"/>
      <c r="Q126" s="466"/>
      <c r="S126" s="467"/>
    </row>
    <row r="127" spans="1:19" ht="26.1" customHeight="1">
      <c r="A127" s="815"/>
      <c r="B127" s="815"/>
      <c r="C127" s="815"/>
      <c r="D127" s="815"/>
      <c r="E127" s="815"/>
      <c r="F127" s="815"/>
      <c r="I127" s="432"/>
      <c r="J127" s="432"/>
      <c r="K127" s="468"/>
      <c r="L127" s="411"/>
      <c r="M127" s="466"/>
      <c r="N127" s="466"/>
      <c r="O127" s="448"/>
      <c r="P127" s="466"/>
      <c r="Q127" s="466"/>
      <c r="R127" s="411"/>
      <c r="S127" s="453"/>
    </row>
    <row r="128" spans="1:19" ht="30" customHeight="1">
      <c r="A128" s="274"/>
      <c r="B128" s="275"/>
      <c r="C128" s="174"/>
      <c r="D128" s="174"/>
      <c r="E128" s="175"/>
      <c r="F128" s="175"/>
      <c r="M128" s="466"/>
      <c r="N128" s="466"/>
      <c r="P128" s="466"/>
      <c r="Q128" s="466"/>
      <c r="S128" s="467"/>
    </row>
    <row r="129" spans="1:19" ht="30" customHeight="1">
      <c r="A129" s="520"/>
      <c r="B129" s="502"/>
      <c r="C129" s="178"/>
      <c r="D129" s="178"/>
      <c r="E129" s="176"/>
      <c r="F129" s="175"/>
      <c r="M129" s="466"/>
      <c r="N129" s="466"/>
      <c r="P129" s="466"/>
      <c r="Q129" s="466"/>
      <c r="S129" s="467"/>
    </row>
    <row r="130" spans="1:19" ht="30" customHeight="1">
      <c r="A130" s="816"/>
      <c r="B130" s="816"/>
      <c r="C130" s="816"/>
      <c r="D130" s="816"/>
      <c r="E130" s="177"/>
      <c r="F130" s="175"/>
      <c r="M130" s="466"/>
      <c r="N130" s="466"/>
      <c r="P130" s="466"/>
      <c r="Q130" s="466"/>
      <c r="S130" s="467"/>
    </row>
    <row r="131" spans="1:19" ht="30" customHeight="1">
      <c r="A131" s="520"/>
      <c r="B131" s="802"/>
      <c r="C131" s="802"/>
      <c r="D131" s="802"/>
      <c r="E131" s="177"/>
      <c r="F131" s="175"/>
      <c r="M131" s="466"/>
      <c r="N131" s="466"/>
      <c r="P131" s="466"/>
      <c r="Q131" s="466"/>
      <c r="S131" s="467"/>
    </row>
    <row r="132" spans="1:19" ht="33" customHeight="1">
      <c r="A132" s="521"/>
      <c r="B132" s="802"/>
      <c r="C132" s="802"/>
      <c r="D132" s="802"/>
      <c r="E132" s="177"/>
      <c r="F132" s="175"/>
      <c r="M132" s="466"/>
      <c r="N132" s="466"/>
      <c r="P132" s="466"/>
      <c r="Q132" s="466"/>
      <c r="S132" s="467"/>
    </row>
    <row r="133" spans="1:19" ht="24" customHeight="1">
      <c r="A133" s="522"/>
      <c r="B133" s="802"/>
      <c r="C133" s="802"/>
      <c r="D133" s="802"/>
      <c r="E133" s="177"/>
      <c r="F133" s="175"/>
      <c r="M133" s="466"/>
      <c r="N133" s="466"/>
      <c r="P133" s="466"/>
      <c r="Q133" s="466"/>
      <c r="S133" s="467"/>
    </row>
    <row r="134" spans="1:19" ht="24" customHeight="1">
      <c r="A134" s="522"/>
      <c r="B134" s="802"/>
      <c r="C134" s="802"/>
      <c r="D134" s="802"/>
      <c r="E134" s="177"/>
      <c r="F134" s="175"/>
      <c r="M134" s="466"/>
      <c r="N134" s="466"/>
      <c r="P134" s="466"/>
      <c r="Q134" s="466"/>
      <c r="S134" s="467"/>
    </row>
    <row r="135" spans="1:19" ht="24" customHeight="1">
      <c r="A135" s="522"/>
      <c r="B135" s="502"/>
      <c r="C135" s="181"/>
      <c r="D135" s="181"/>
      <c r="E135" s="178"/>
      <c r="F135" s="185"/>
      <c r="M135" s="466"/>
      <c r="N135" s="466"/>
      <c r="P135" s="466"/>
      <c r="Q135" s="466"/>
      <c r="S135" s="467"/>
    </row>
    <row r="136" spans="1:19" ht="24" customHeight="1">
      <c r="A136" s="804"/>
      <c r="B136" s="804"/>
      <c r="C136" s="804"/>
      <c r="D136" s="804"/>
      <c r="E136" s="804"/>
      <c r="F136" s="804"/>
      <c r="M136" s="466"/>
      <c r="N136" s="466"/>
      <c r="P136" s="466"/>
      <c r="Q136" s="466"/>
      <c r="S136" s="467"/>
    </row>
    <row r="137" spans="1:19" ht="24" customHeight="1">
      <c r="A137" s="523"/>
      <c r="B137" s="275"/>
      <c r="C137" s="174"/>
      <c r="D137" s="174"/>
      <c r="E137" s="180"/>
      <c r="F137" s="180"/>
      <c r="M137" s="466"/>
      <c r="N137" s="466"/>
      <c r="P137" s="466"/>
      <c r="Q137" s="466"/>
      <c r="S137" s="467"/>
    </row>
    <row r="138" spans="1:19" ht="26.1" customHeight="1">
      <c r="A138" s="524"/>
      <c r="B138" s="503"/>
      <c r="C138" s="171"/>
      <c r="D138" s="171"/>
      <c r="E138" s="186"/>
      <c r="F138" s="186"/>
      <c r="H138" s="431"/>
      <c r="I138" s="432"/>
      <c r="J138" s="432"/>
      <c r="K138" s="468"/>
      <c r="L138" s="411"/>
      <c r="M138" s="425"/>
      <c r="N138" s="466"/>
      <c r="O138" s="448"/>
      <c r="P138" s="425"/>
      <c r="Q138" s="466"/>
      <c r="R138" s="411"/>
      <c r="S138" s="453"/>
    </row>
    <row r="139" spans="1:19" ht="26.1" customHeight="1">
      <c r="A139" s="525"/>
      <c r="B139" s="504"/>
      <c r="C139" s="171"/>
      <c r="D139" s="171"/>
      <c r="E139" s="171"/>
      <c r="F139" s="171"/>
      <c r="H139" s="431"/>
      <c r="I139" s="432"/>
      <c r="J139" s="432"/>
      <c r="K139" s="468"/>
      <c r="L139" s="411"/>
      <c r="M139" s="425"/>
      <c r="N139" s="466"/>
      <c r="O139" s="448"/>
      <c r="P139" s="425"/>
      <c r="Q139" s="466"/>
      <c r="R139" s="411"/>
      <c r="S139" s="411"/>
    </row>
    <row r="140" spans="1:19" ht="26.1" customHeight="1">
      <c r="A140" s="526"/>
      <c r="B140" s="505"/>
      <c r="C140" s="182"/>
      <c r="D140" s="191"/>
      <c r="E140" s="192"/>
      <c r="F140" s="193"/>
      <c r="H140" s="431"/>
      <c r="I140" s="432"/>
      <c r="J140" s="432"/>
      <c r="K140" s="468"/>
      <c r="L140" s="411"/>
      <c r="M140" s="425"/>
      <c r="N140" s="466"/>
      <c r="O140" s="448"/>
      <c r="P140" s="425"/>
      <c r="Q140" s="466"/>
      <c r="R140" s="411"/>
      <c r="S140" s="469"/>
    </row>
    <row r="141" spans="1:19">
      <c r="A141" s="527"/>
      <c r="B141" s="506"/>
      <c r="C141" s="182"/>
      <c r="D141" s="182"/>
      <c r="E141" s="194"/>
      <c r="F141" s="195"/>
    </row>
    <row r="142" spans="1:19">
      <c r="A142" s="527"/>
      <c r="B142" s="507"/>
      <c r="C142" s="182"/>
      <c r="D142" s="182"/>
      <c r="E142" s="197"/>
      <c r="F142" s="198"/>
    </row>
    <row r="143" spans="1:19">
      <c r="A143" s="528"/>
      <c r="B143" s="506"/>
      <c r="C143" s="182"/>
      <c r="D143" s="191"/>
      <c r="E143" s="192"/>
      <c r="F143" s="193"/>
    </row>
    <row r="144" spans="1:19">
      <c r="A144" s="528"/>
      <c r="B144" s="506"/>
      <c r="C144" s="182"/>
      <c r="D144" s="191"/>
      <c r="E144" s="192"/>
      <c r="F144" s="193"/>
    </row>
    <row r="145" spans="1:6">
      <c r="A145" s="527"/>
      <c r="B145" s="506"/>
      <c r="C145" s="182"/>
      <c r="D145" s="191"/>
      <c r="E145" s="192"/>
      <c r="F145" s="193"/>
    </row>
    <row r="146" spans="1:6">
      <c r="A146" s="527"/>
      <c r="B146" s="507"/>
      <c r="C146" s="182"/>
      <c r="D146" s="191"/>
      <c r="E146" s="192"/>
      <c r="F146" s="193"/>
    </row>
    <row r="147" spans="1:6">
      <c r="A147" s="527"/>
      <c r="B147" s="506"/>
      <c r="C147" s="182"/>
      <c r="D147" s="191"/>
      <c r="E147" s="192"/>
      <c r="F147" s="193"/>
    </row>
    <row r="148" spans="1:6">
      <c r="A148" s="527"/>
      <c r="B148" s="506"/>
      <c r="C148" s="182"/>
      <c r="D148" s="191"/>
      <c r="E148" s="192"/>
      <c r="F148" s="193"/>
    </row>
    <row r="149" spans="1:6">
      <c r="A149" s="527"/>
      <c r="B149" s="506"/>
      <c r="C149" s="182"/>
      <c r="D149" s="182"/>
      <c r="E149" s="192"/>
      <c r="F149" s="193"/>
    </row>
    <row r="150" spans="1:6">
      <c r="A150" s="527"/>
      <c r="B150" s="507"/>
      <c r="C150" s="182"/>
      <c r="D150" s="182"/>
      <c r="E150" s="199"/>
      <c r="F150" s="193"/>
    </row>
    <row r="151" spans="1:6">
      <c r="A151" s="528"/>
      <c r="B151" s="508"/>
      <c r="C151" s="182"/>
      <c r="D151" s="191"/>
      <c r="E151" s="192"/>
      <c r="F151" s="193"/>
    </row>
    <row r="152" spans="1:6">
      <c r="A152" s="528"/>
      <c r="B152" s="509"/>
      <c r="C152" s="182"/>
      <c r="D152" s="191"/>
      <c r="E152" s="199"/>
      <c r="F152" s="193"/>
    </row>
    <row r="153" spans="1:6">
      <c r="A153" s="528"/>
      <c r="B153" s="509"/>
      <c r="C153" s="182"/>
      <c r="D153" s="191"/>
      <c r="E153" s="199"/>
      <c r="F153" s="193"/>
    </row>
    <row r="154" spans="1:6">
      <c r="A154" s="526"/>
      <c r="B154" s="510"/>
      <c r="C154" s="182"/>
      <c r="D154" s="191"/>
      <c r="E154" s="192"/>
      <c r="F154" s="193"/>
    </row>
    <row r="155" spans="1:6">
      <c r="A155" s="528"/>
      <c r="B155" s="511"/>
      <c r="C155" s="182"/>
      <c r="D155" s="191"/>
      <c r="E155" s="192"/>
      <c r="F155" s="193"/>
    </row>
    <row r="156" spans="1:6">
      <c r="A156" s="527"/>
      <c r="B156" s="506"/>
      <c r="C156" s="182"/>
      <c r="D156" s="191"/>
      <c r="E156" s="192"/>
      <c r="F156" s="193"/>
    </row>
    <row r="157" spans="1:6">
      <c r="A157" s="528"/>
      <c r="B157" s="509"/>
      <c r="C157" s="182"/>
      <c r="D157" s="191"/>
      <c r="E157" s="199"/>
      <c r="F157" s="193"/>
    </row>
    <row r="158" spans="1:6">
      <c r="A158" s="526"/>
      <c r="B158" s="505"/>
      <c r="C158" s="182"/>
      <c r="D158" s="191"/>
      <c r="E158" s="192"/>
      <c r="F158" s="193"/>
    </row>
    <row r="159" spans="1:6">
      <c r="A159" s="527"/>
      <c r="B159" s="506"/>
      <c r="C159" s="182"/>
      <c r="D159" s="182"/>
      <c r="E159" s="199"/>
      <c r="F159" s="193"/>
    </row>
    <row r="160" spans="1:6">
      <c r="A160" s="527"/>
      <c r="B160" s="506"/>
      <c r="C160" s="183"/>
      <c r="D160" s="191"/>
      <c r="E160" s="199"/>
      <c r="F160" s="193"/>
    </row>
    <row r="161" spans="1:6">
      <c r="A161" s="528"/>
      <c r="B161" s="506"/>
      <c r="C161" s="183"/>
      <c r="D161" s="191"/>
      <c r="E161" s="199"/>
      <c r="F161" s="193"/>
    </row>
    <row r="162" spans="1:6">
      <c r="A162" s="528"/>
      <c r="B162" s="506"/>
      <c r="C162" s="183"/>
      <c r="D162" s="191"/>
      <c r="E162" s="199"/>
      <c r="F162" s="193"/>
    </row>
    <row r="163" spans="1:6">
      <c r="A163" s="528"/>
      <c r="B163" s="506"/>
      <c r="C163" s="183"/>
      <c r="D163" s="191"/>
      <c r="E163" s="199"/>
      <c r="F163" s="193"/>
    </row>
    <row r="164" spans="1:6">
      <c r="A164" s="528"/>
      <c r="B164" s="506"/>
      <c r="C164" s="183"/>
      <c r="D164" s="191"/>
      <c r="E164" s="199"/>
      <c r="F164" s="193"/>
    </row>
    <row r="165" spans="1:6">
      <c r="A165" s="528"/>
      <c r="B165" s="506"/>
      <c r="C165" s="183"/>
      <c r="D165" s="191"/>
      <c r="E165" s="199"/>
      <c r="F165" s="193"/>
    </row>
    <row r="166" spans="1:6">
      <c r="A166" s="528"/>
      <c r="B166" s="506"/>
      <c r="C166" s="183"/>
      <c r="D166" s="191"/>
      <c r="E166" s="199"/>
      <c r="F166" s="193"/>
    </row>
    <row r="167" spans="1:6">
      <c r="A167" s="526"/>
      <c r="B167" s="505"/>
      <c r="C167" s="182"/>
      <c r="D167" s="191"/>
      <c r="E167" s="192"/>
      <c r="F167" s="193"/>
    </row>
    <row r="168" spans="1:6">
      <c r="A168" s="527"/>
      <c r="B168" s="512"/>
      <c r="C168" s="182"/>
      <c r="D168" s="191"/>
      <c r="E168" s="199"/>
      <c r="F168" s="193"/>
    </row>
    <row r="169" spans="1:6">
      <c r="A169" s="527"/>
      <c r="B169" s="506"/>
      <c r="C169" s="183"/>
      <c r="D169" s="184"/>
      <c r="E169" s="199"/>
      <c r="F169" s="193"/>
    </row>
    <row r="170" spans="1:6">
      <c r="A170" s="527"/>
      <c r="B170" s="505"/>
      <c r="C170" s="182"/>
      <c r="D170" s="191"/>
      <c r="E170" s="192"/>
      <c r="F170" s="193"/>
    </row>
    <row r="171" spans="1:6">
      <c r="A171" s="526"/>
      <c r="B171" s="513"/>
      <c r="C171" s="183"/>
      <c r="D171" s="191"/>
      <c r="E171" s="193"/>
      <c r="F171" s="193"/>
    </row>
    <row r="172" spans="1:6">
      <c r="A172" s="526"/>
      <c r="B172" s="513"/>
      <c r="C172" s="183"/>
      <c r="D172" s="191"/>
      <c r="E172" s="192"/>
      <c r="F172" s="193"/>
    </row>
    <row r="173" spans="1:6">
      <c r="A173" s="526"/>
      <c r="B173" s="513"/>
      <c r="C173" s="183"/>
      <c r="D173" s="191"/>
      <c r="E173" s="193"/>
      <c r="F173" s="193"/>
    </row>
    <row r="174" spans="1:6">
      <c r="A174" s="526"/>
      <c r="B174" s="513"/>
      <c r="C174" s="183"/>
      <c r="D174" s="191"/>
      <c r="E174" s="193"/>
      <c r="F174" s="193"/>
    </row>
    <row r="175" spans="1:6">
      <c r="A175" s="526"/>
      <c r="B175" s="506"/>
      <c r="C175" s="183"/>
      <c r="D175" s="191"/>
      <c r="E175" s="193"/>
      <c r="F175" s="193"/>
    </row>
    <row r="176" spans="1:6">
      <c r="A176" s="526"/>
      <c r="B176" s="506"/>
      <c r="C176" s="183"/>
      <c r="D176" s="191"/>
      <c r="E176" s="193"/>
      <c r="F176" s="193"/>
    </row>
    <row r="177" spans="1:6">
      <c r="A177" s="526"/>
      <c r="B177" s="505"/>
      <c r="C177" s="182"/>
      <c r="D177" s="191"/>
      <c r="E177" s="192"/>
      <c r="F177" s="193"/>
    </row>
    <row r="178" spans="1:6">
      <c r="A178" s="527"/>
      <c r="B178" s="513"/>
      <c r="C178" s="183"/>
      <c r="D178" s="200"/>
      <c r="E178" s="193"/>
      <c r="F178" s="193"/>
    </row>
    <row r="179" spans="1:6">
      <c r="A179" s="527"/>
      <c r="B179" s="513"/>
      <c r="C179" s="183"/>
      <c r="D179" s="200"/>
      <c r="E179" s="193"/>
      <c r="F179" s="193"/>
    </row>
    <row r="180" spans="1:6">
      <c r="A180" s="527"/>
      <c r="B180" s="513"/>
      <c r="C180" s="183"/>
      <c r="D180" s="200"/>
      <c r="E180" s="193"/>
      <c r="F180" s="193"/>
    </row>
    <row r="181" spans="1:6">
      <c r="A181" s="527"/>
      <c r="B181" s="513"/>
      <c r="C181" s="183"/>
      <c r="D181" s="200"/>
      <c r="E181" s="193"/>
      <c r="F181" s="193"/>
    </row>
    <row r="182" spans="1:6">
      <c r="A182" s="529"/>
      <c r="B182" s="505"/>
      <c r="C182" s="182"/>
      <c r="D182" s="191"/>
      <c r="E182" s="192"/>
      <c r="F182" s="193"/>
    </row>
    <row r="183" spans="1:6">
      <c r="A183" s="530"/>
      <c r="B183" s="513"/>
      <c r="C183" s="201"/>
      <c r="D183" s="202"/>
      <c r="E183" s="193"/>
      <c r="F183" s="193"/>
    </row>
    <row r="184" spans="1:6">
      <c r="A184" s="530"/>
      <c r="B184" s="513"/>
      <c r="C184" s="201"/>
      <c r="D184" s="202"/>
      <c r="E184" s="193"/>
      <c r="F184" s="193"/>
    </row>
    <row r="185" spans="1:6">
      <c r="A185" s="530"/>
      <c r="B185" s="513"/>
      <c r="C185" s="201"/>
      <c r="D185" s="202"/>
      <c r="E185" s="193"/>
      <c r="F185" s="193"/>
    </row>
    <row r="186" spans="1:6">
      <c r="A186" s="530"/>
      <c r="B186" s="513"/>
      <c r="C186" s="201"/>
      <c r="D186" s="202"/>
      <c r="E186" s="193"/>
      <c r="F186" s="193"/>
    </row>
    <row r="187" spans="1:6">
      <c r="A187" s="530"/>
      <c r="B187" s="513"/>
      <c r="C187" s="201"/>
      <c r="D187" s="202"/>
      <c r="E187" s="193"/>
      <c r="F187" s="193"/>
    </row>
    <row r="188" spans="1:6">
      <c r="A188" s="528"/>
      <c r="B188" s="803"/>
      <c r="C188" s="803"/>
      <c r="D188" s="803"/>
      <c r="E188" s="193"/>
      <c r="F188" s="193"/>
    </row>
    <row r="189" spans="1:6">
      <c r="A189" s="530"/>
      <c r="B189" s="800"/>
      <c r="C189" s="800"/>
      <c r="D189" s="800"/>
      <c r="E189" s="193"/>
      <c r="F189" s="193"/>
    </row>
    <row r="190" spans="1:6">
      <c r="A190" s="530"/>
      <c r="B190" s="801"/>
      <c r="C190" s="801"/>
      <c r="D190" s="801"/>
      <c r="E190" s="193"/>
      <c r="F190" s="193"/>
    </row>
    <row r="191" spans="1:6">
      <c r="A191" s="523"/>
      <c r="B191" s="275"/>
      <c r="C191" s="174"/>
      <c r="D191" s="174"/>
      <c r="E191" s="175"/>
      <c r="F191" s="175"/>
    </row>
    <row r="192" spans="1:6">
      <c r="A192" s="523"/>
      <c r="B192" s="275"/>
      <c r="C192" s="174"/>
      <c r="D192" s="174"/>
      <c r="E192" s="175"/>
      <c r="F192" s="175"/>
    </row>
    <row r="193" spans="1:6">
      <c r="A193" s="523"/>
      <c r="B193" s="275"/>
      <c r="C193" s="174"/>
      <c r="D193" s="174"/>
      <c r="E193" s="175"/>
      <c r="F193" s="175"/>
    </row>
    <row r="194" spans="1:6">
      <c r="A194" s="523"/>
      <c r="B194" s="275"/>
      <c r="C194" s="174"/>
      <c r="D194" s="174"/>
      <c r="E194" s="175"/>
      <c r="F194" s="175"/>
    </row>
    <row r="195" spans="1:6">
      <c r="A195" s="523"/>
      <c r="B195" s="275"/>
      <c r="C195" s="174"/>
      <c r="D195" s="174"/>
      <c r="E195" s="175"/>
      <c r="F195" s="175"/>
    </row>
    <row r="196" spans="1:6">
      <c r="A196" s="523"/>
      <c r="B196" s="275"/>
      <c r="C196" s="174"/>
      <c r="D196" s="174"/>
      <c r="E196" s="175"/>
      <c r="F196" s="175"/>
    </row>
    <row r="197" spans="1:6">
      <c r="A197" s="523"/>
      <c r="B197" s="275"/>
      <c r="C197" s="174"/>
      <c r="D197" s="174"/>
      <c r="E197" s="175"/>
      <c r="F197" s="175"/>
    </row>
    <row r="198" spans="1:6">
      <c r="A198" s="523"/>
      <c r="B198" s="275"/>
      <c r="C198" s="174"/>
      <c r="D198" s="174"/>
      <c r="E198" s="175"/>
      <c r="F198" s="175"/>
    </row>
  </sheetData>
  <sheetProtection sheet="1" formatColumns="0" formatRows="0" selectLockedCells="1"/>
  <customSheetViews>
    <customSheetView guid="{FC366365-2136-48B2-A9F6-DEB708B66B93}"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
      <headerFooter alignWithMargins="0">
        <oddFooter>&amp;R&amp;"Book Antiqua,Bold"&amp;10Schedule-1/ Page &amp;P of &amp;N</oddFooter>
      </headerFooter>
    </customSheetView>
    <customSheetView guid="{25F14B1D-FADD-4C44-AA48-5D402D65337D}"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2"/>
      <headerFooter alignWithMargins="0">
        <oddFooter>&amp;R&amp;"Book Antiqua,Bold"&amp;10Schedule-1/ Page &amp;P of &amp;N</oddFooter>
      </headerFooter>
    </customSheetView>
    <customSheetView guid="{2D068FA3-47E3-4516-81A6-894AA90F786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3"/>
      <headerFooter alignWithMargins="0">
        <oddFooter>&amp;R&amp;"Book Antiqua,Bold"&amp;10Schedule-1/ Page &amp;P of &amp;N</oddFooter>
      </headerFooter>
    </customSheetView>
    <customSheetView guid="{97B2ED79-AE3F-4DF3-959D-96AE4A0B76A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4"/>
      <headerFooter alignWithMargins="0">
        <oddFooter>&amp;R&amp;"Book Antiqua,Bold"&amp;10Schedule-1/ Page &amp;P of &amp;N</oddFooter>
      </headerFooter>
    </customSheetView>
    <customSheetView guid="{CB39F8EE-FAD8-4C4E-B5E9-5EC27AC0852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5"/>
      <headerFooter alignWithMargins="0">
        <oddFooter>&amp;R&amp;"Book Antiqua,Bold"&amp;10Schedule-1/ Page &amp;P of &amp;N</oddFooter>
      </headerFooter>
    </customSheetView>
    <customSheetView guid="{E8B8E0BD-9CB3-4C7D-9BC6-088FDFCB0B4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6"/>
      <headerFooter alignWithMargins="0">
        <oddFooter>&amp;R&amp;"Book Antiqua,Bold"&amp;10Schedule-1/ Page &amp;P of &amp;N</oddFooter>
      </headerFooter>
    </customSheetView>
    <customSheetView guid="{1F4837C2-36FF-4422-95DC-EAAD1B4FAC2F}" scale="85" showPageBreaks="1" fitToPage="1" printArea="1" hiddenColumns="1" view="pageBreakPreview" topLeftCell="C21">
      <selection activeCell="E21" sqref="E21"/>
      <rowBreaks count="12" manualBreakCount="12">
        <brk id="18" max="5" man="1"/>
        <brk id="25" max="5" man="1"/>
        <brk id="28" max="6" man="1"/>
        <brk id="36" max="5" man="1"/>
        <brk id="37" max="6" man="1"/>
        <brk id="44" max="5" man="1"/>
        <brk id="51" max="5" man="1"/>
        <brk id="59" max="5" man="1"/>
        <brk id="67" max="5" man="1"/>
        <brk id="74" max="5" man="1"/>
        <brk id="82" max="5" man="1"/>
        <brk id="89" max="5" man="1"/>
      </rowBreaks>
      <colBreaks count="1" manualBreakCount="1">
        <brk id="6" max="1048575" man="1"/>
      </colBreaks>
      <pageMargins left="0.3" right="0.3" top="1.2" bottom="0.5" header="0.7" footer="0.3"/>
      <printOptions horizontalCentered="1"/>
      <pageSetup paperSize="9" fitToHeight="0" orientation="landscape" verticalDpi="300" r:id="rId7"/>
      <headerFooter alignWithMargins="0">
        <oddFooter>&amp;R&amp;"Book Antiqua,Bold"&amp;10Schedule-1/ Page &amp;P of &amp;N</oddFooter>
      </headerFooter>
    </customSheetView>
    <customSheetView guid="{FD7F7BE1-8CB1-460B-98AB-D33E15FD14E6}" scale="85" showPageBreaks="1" fitToPage="1" printArea="1" hiddenRows="1" hiddenColumns="1" state="hidden" view="pageBreakPreview" topLeftCell="A67">
      <selection activeCell="E21" sqref="E21"/>
      <rowBreaks count="9" manualBreakCount="9">
        <brk id="18" max="5" man="1"/>
        <brk id="25" max="5" man="1"/>
        <brk id="28" max="6" man="1"/>
        <brk id="36" max="5" man="1"/>
        <brk id="37" max="6" man="1"/>
        <brk id="44" max="5" man="1"/>
        <brk id="51" max="5" man="1"/>
        <brk id="59" max="5" man="1"/>
        <brk id="92" max="5" man="1"/>
      </rowBreaks>
      <colBreaks count="1" manualBreakCount="1">
        <brk id="6" max="1048575" man="1"/>
      </colBreaks>
      <pageMargins left="0.3" right="0.3" top="1.2" bottom="0.5" header="0.7" footer="0.3"/>
      <printOptions horizontalCentered="1"/>
      <pageSetup paperSize="9" fitToHeight="0" orientation="landscape" verticalDpi="300" r:id="rId8"/>
      <headerFooter alignWithMargins="0">
        <oddFooter>&amp;R&amp;"Book Antiqua,Bold"&amp;10Schedule-1/ Page &amp;P of &amp;N</oddFooter>
      </headerFooter>
    </customSheetView>
    <customSheetView guid="{8C0E2163-61BB-48DF-AFAF-5E75147ED450}"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9"/>
      <headerFooter alignWithMargins="0">
        <oddFooter>&amp;R&amp;"Book Antiqua,Bold"&amp;10Schedule-1/ Page &amp;P of &amp;N</oddFooter>
      </headerFooter>
    </customSheetView>
    <customSheetView guid="{3DA0B320-DAF7-4F4A-921A-9FCFD188E8C7}"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10"/>
      <headerFooter alignWithMargins="0">
        <oddFooter>&amp;R&amp;"Book Antiqua,Bold"&amp;10Schedule-1/ Page &amp;P of &amp;N</oddFooter>
      </headerFooter>
    </customSheetView>
    <customSheetView guid="{BE0CEA4D-1A4E-4C32-BF92-B8DA3D3423E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1"/>
      <headerFooter alignWithMargins="0">
        <oddFooter>&amp;R&amp;"Book Antiqua,Bold"&amp;10Schedule-1/ Page &amp;P of &amp;N</oddFooter>
      </headerFooter>
    </customSheetView>
    <customSheetView guid="{714760DF-5EB1-4543-9C04-C1A23AAE438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2"/>
      <headerFooter alignWithMargins="0">
        <oddFooter>&amp;R&amp;"Book Antiqua,Bold"&amp;10Schedule-1/ Page &amp;P of &amp;N</oddFooter>
      </headerFooter>
    </customSheetView>
    <customSheetView guid="{D4A148BB-8D25-43B9-8797-A9D3AE767B4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3"/>
      <headerFooter alignWithMargins="0">
        <oddFooter>&amp;R&amp;"Book Antiqua,Bold"&amp;10Schedule-1/ Page &amp;P of &amp;N</oddFooter>
      </headerFooter>
    </customSheetView>
    <customSheetView guid="{9658319F-66FC-48F8-AB8A-302F6F77BA1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4"/>
      <headerFooter alignWithMargins="0">
        <oddFooter>&amp;R&amp;"Book Antiqua,Bold"&amp;10Schedule-1/ Page &amp;P of &amp;N</oddFooter>
      </headerFooter>
    </customSheetView>
    <customSheetView guid="{EF8F60CB-82F3-477F-A7D3-94F4C70843DC}"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5"/>
      <headerFooter alignWithMargins="0">
        <oddFooter>&amp;R&amp;"Book Antiqua,Bold"&amp;10Schedule-1/ Page &amp;P of &amp;N</oddFooter>
      </headerFooter>
    </customSheetView>
    <customSheetView guid="{427AF4ED-2BDF-478F-9F0A-595838FA0EC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6"/>
      <headerFooter alignWithMargins="0">
        <oddFooter>&amp;R&amp;"Book Antiqua,Bold"&amp;10Schedule-1/ Page &amp;P of &amp;N</oddFooter>
      </headerFooter>
    </customSheetView>
    <customSheetView guid="{D4DE57C7-E521-4428-80BD-545B19793C7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7"/>
      <headerFooter alignWithMargins="0">
        <oddFooter>&amp;R&amp;"Book Antiqua,Bold"&amp;10Schedule-1/ Page &amp;P of &amp;N</oddFooter>
      </headerFooter>
    </customSheetView>
  </customSheetViews>
  <mergeCells count="30">
    <mergeCell ref="B134:D134"/>
    <mergeCell ref="A136:F136"/>
    <mergeCell ref="B188:D188"/>
    <mergeCell ref="B189:D189"/>
    <mergeCell ref="B190:D190"/>
    <mergeCell ref="B133:D133"/>
    <mergeCell ref="M14:N14"/>
    <mergeCell ref="P14:Q14"/>
    <mergeCell ref="T14:U14"/>
    <mergeCell ref="T92:U92"/>
    <mergeCell ref="A94:F94"/>
    <mergeCell ref="T95:U95"/>
    <mergeCell ref="A126:F126"/>
    <mergeCell ref="A127:F127"/>
    <mergeCell ref="A130:D130"/>
    <mergeCell ref="B131:D131"/>
    <mergeCell ref="B132:D132"/>
    <mergeCell ref="A13:F13"/>
    <mergeCell ref="A1:B1"/>
    <mergeCell ref="A3:F3"/>
    <mergeCell ref="T3:U3"/>
    <mergeCell ref="A4:F4"/>
    <mergeCell ref="A6:B6"/>
    <mergeCell ref="A7:D7"/>
    <mergeCell ref="T7:U7"/>
    <mergeCell ref="B8:D8"/>
    <mergeCell ref="B9:D9"/>
    <mergeCell ref="B10:D10"/>
    <mergeCell ref="B11:D11"/>
    <mergeCell ref="T11:U11"/>
  </mergeCells>
  <conditionalFormatting sqref="N117:N118 N108:N109 Q108:Q109 Q117:Q118 E150 E168:E169 E157 E159:E166">
    <cfRule type="cellIs" dxfId="6" priority="4" stopIfTrue="1" operator="equal">
      <formula>"a"</formula>
    </cfRule>
  </conditionalFormatting>
  <conditionalFormatting sqref="Q133:Q137 N133:N137 N121:N131 N119 N106:N107 N110:N116 Q121:Q131 Q106:Q107 Q119 Q110:Q116 N95:N103 Q95:Q103 N20:N91 Q20:Q91">
    <cfRule type="cellIs" dxfId="5" priority="3" stopIfTrue="1" operator="equal">
      <formula>#REF!</formula>
    </cfRule>
  </conditionalFormatting>
  <conditionalFormatting sqref="E46 E48 E50 E52 E54 E56 E58 E60 E62 E64 E66:E69 E71 E73 E75 E77 E79 E81 E83 E85 E87 E89 E91:E93 E21:E44">
    <cfRule type="cellIs" dxfId="4" priority="2" stopIfTrue="1" operator="equal">
      <formula>"a"</formula>
    </cfRule>
  </conditionalFormatting>
  <conditionalFormatting sqref="E46 E48 E50 E52 E54 E56 E58 E60 E62 E64 E66:E69 E71 E73 E75 E77 E79 E81 E83 E85 E87 E89 E91:E93 E21:E44">
    <cfRule type="expression" dxfId="3" priority="1" stopIfTrue="1">
      <formula>D21&gt;0</formula>
    </cfRule>
  </conditionalFormatting>
  <dataValidations count="2">
    <dataValidation type="decimal" operator="greaterThan" allowBlank="1" showInputMessage="1" showErrorMessage="1" prompt="PLEASE ENTER NONZERO DECIMAL VALUE" sqref="E67 E42 E28 E24 E22 E30 E34 E36 E40" xr:uid="{00000000-0002-0000-0500-000000000000}">
      <formula1>0</formula1>
    </dataValidation>
    <dataValidation operator="greaterThan" allowBlank="1" showInputMessage="1" showErrorMessage="1" prompt="PLEASE ENTER NONZERO DECIMAL VALUE" sqref="E91 E23 E25 E27 E29 E31 E33 E35 E37 E39 E41 E44 E66 E46 E48 E50 E52 E54 E56 E58 E60 E62 E64 E69 E71 E73 E75 E77 E79 E81 E83 E85 E87 E89 E21" xr:uid="{00000000-0002-0000-0500-000001000000}"/>
  </dataValidations>
  <printOptions horizontalCentered="1"/>
  <pageMargins left="0.3" right="0.3" top="1.2" bottom="0.5" header="0.7" footer="0.3"/>
  <pageSetup paperSize="9" fitToHeight="0" orientation="landscape" verticalDpi="300" r:id="rId18"/>
  <headerFooter alignWithMargins="0">
    <oddFooter>&amp;R&amp;"Book Antiqua,Bold"&amp;10Schedule-1/ Page &amp;P of &amp;N</oddFooter>
  </headerFooter>
  <rowBreaks count="2" manualBreakCount="2">
    <brk id="28" max="6" man="1"/>
    <brk id="37" max="6" man="1"/>
  </rowBreaks>
  <colBreaks count="1" manualBreakCount="1">
    <brk id="6" max="1048575" man="1"/>
  </colBreaks>
  <drawing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33"/>
    <pageSetUpPr fitToPage="1"/>
  </sheetPr>
  <dimension ref="A1:X68"/>
  <sheetViews>
    <sheetView view="pageBreakPreview" zoomScale="115" zoomScaleNormal="90" zoomScaleSheetLayoutView="115" workbookViewId="0">
      <selection activeCell="D15" sqref="D15:E15"/>
    </sheetView>
  </sheetViews>
  <sheetFormatPr defaultColWidth="10" defaultRowHeight="16.5"/>
  <cols>
    <col min="1" max="1" width="10.375" style="31" customWidth="1"/>
    <col min="2" max="2" width="40.875" style="31" customWidth="1"/>
    <col min="3" max="3" width="17.5" style="31" customWidth="1"/>
    <col min="4" max="4" width="20.5" style="31" customWidth="1"/>
    <col min="5" max="5" width="20" style="31" customWidth="1"/>
    <col min="6" max="8" width="10" style="134" customWidth="1"/>
    <col min="9" max="9" width="12.25" style="215" hidden="1" customWidth="1"/>
    <col min="10" max="10" width="12.625" style="215" hidden="1" customWidth="1"/>
    <col min="11" max="11" width="15" style="215" hidden="1" customWidth="1"/>
    <col min="12" max="13" width="10" style="215" hidden="1" customWidth="1"/>
    <col min="14" max="14" width="18.625" style="215" hidden="1" customWidth="1"/>
    <col min="15" max="15" width="16" style="215" hidden="1" customWidth="1"/>
    <col min="16" max="16" width="10" style="215" hidden="1" customWidth="1"/>
    <col min="17" max="17" width="10" style="215" customWidth="1"/>
    <col min="18" max="18" width="10" style="28" customWidth="1"/>
    <col min="19" max="24" width="10" style="134" customWidth="1"/>
    <col min="25" max="16384" width="10" style="28"/>
  </cols>
  <sheetData>
    <row r="1" spans="1:15" ht="18" customHeight="1">
      <c r="A1" s="51" t="str">
        <f>Cover!B3</f>
        <v>5002001954/CONSULTANCY GIVEN/DOM/A04-CC CS -5</v>
      </c>
      <c r="B1" s="52"/>
      <c r="C1" s="53"/>
      <c r="D1" s="53"/>
      <c r="E1" s="4" t="s">
        <v>438</v>
      </c>
    </row>
    <row r="2" spans="1:15" ht="8.1" customHeight="1">
      <c r="A2" s="2"/>
      <c r="B2" s="5"/>
      <c r="C2" s="3"/>
      <c r="D2" s="3"/>
      <c r="E2" s="1"/>
      <c r="F2" s="175"/>
    </row>
    <row r="3" spans="1:15" ht="87" customHeight="1">
      <c r="A3" s="829" t="str">
        <f>Cover!$B$2</f>
        <v>Township Works Package-C for construction of Residential and Non-residential buildings including external infrastructural development in various substations of Meghalaya state associated with NER Power System Improvement Project (Intra State: Meghalaya).</v>
      </c>
      <c r="B3" s="829"/>
      <c r="C3" s="829"/>
      <c r="D3" s="829"/>
      <c r="E3" s="829"/>
    </row>
    <row r="4" spans="1:15" ht="21.95" customHeight="1">
      <c r="A4" s="833" t="s">
        <v>437</v>
      </c>
      <c r="B4" s="833"/>
      <c r="C4" s="833"/>
      <c r="D4" s="833"/>
      <c r="E4" s="833"/>
    </row>
    <row r="5" spans="1:15" ht="12" customHeight="1">
      <c r="A5" s="34"/>
      <c r="B5" s="29"/>
      <c r="C5" s="29"/>
      <c r="D5" s="29"/>
      <c r="E5" s="29"/>
    </row>
    <row r="6" spans="1:15" ht="18" customHeight="1">
      <c r="A6" s="25" t="str">
        <f>'Sch-1'!A6</f>
        <v>Bidder’s Name and Address (Sole Bidder) :</v>
      </c>
      <c r="D6" s="56" t="s">
        <v>345</v>
      </c>
    </row>
    <row r="7" spans="1:15" ht="18" customHeight="1">
      <c r="A7" s="161" t="str">
        <f>'Sch-1'!A7</f>
        <v/>
      </c>
      <c r="D7" s="57" t="str">
        <f>'Sch-1'!O7</f>
        <v>Contract Services</v>
      </c>
    </row>
    <row r="8" spans="1:15" ht="18" customHeight="1">
      <c r="A8" s="32" t="s">
        <v>355</v>
      </c>
      <c r="B8" s="832" t="str">
        <f>IF('Sch-1'!F8=0, "", 'Sch-1'!F8)</f>
        <v/>
      </c>
      <c r="C8" s="832"/>
      <c r="D8" s="57" t="str">
        <f>'Sch-1'!O8</f>
        <v>Power Grid Corporation of India Ltd.,</v>
      </c>
    </row>
    <row r="9" spans="1:15" ht="18" customHeight="1">
      <c r="A9" s="32" t="s">
        <v>356</v>
      </c>
      <c r="B9" s="832" t="str">
        <f>IF('Sch-1'!F9=0, "", 'Sch-1'!F9)</f>
        <v/>
      </c>
      <c r="C9" s="832"/>
      <c r="D9" s="57" t="str">
        <f>'Sch-1'!O9</f>
        <v>"Saudamini", Plot No.-2</v>
      </c>
    </row>
    <row r="10" spans="1:15" ht="18" customHeight="1">
      <c r="A10" s="33"/>
      <c r="B10" s="832" t="str">
        <f>IF('Sch-1'!F10=0, "", 'Sch-1'!F10)</f>
        <v/>
      </c>
      <c r="C10" s="832"/>
      <c r="D10" s="57" t="str">
        <f>'Sch-1'!O10</f>
        <v xml:space="preserve">Sector-29, </v>
      </c>
    </row>
    <row r="11" spans="1:15" ht="18" customHeight="1">
      <c r="A11" s="33"/>
      <c r="B11" s="832" t="str">
        <f>IF('Sch-1'!F11=0, "", 'Sch-1'!F11)</f>
        <v/>
      </c>
      <c r="C11" s="832"/>
      <c r="D11" s="57" t="str">
        <f>'Sch-1'!O11</f>
        <v>Gurgaon (Haryana) - 122001</v>
      </c>
    </row>
    <row r="12" spans="1:15" ht="8.1" customHeight="1"/>
    <row r="13" spans="1:15" ht="21.95" customHeight="1">
      <c r="A13" s="63" t="s">
        <v>324</v>
      </c>
      <c r="B13" s="834" t="s">
        <v>325</v>
      </c>
      <c r="C13" s="835"/>
      <c r="D13" s="830" t="s">
        <v>326</v>
      </c>
      <c r="E13" s="831"/>
      <c r="I13" s="828" t="s">
        <v>240</v>
      </c>
      <c r="J13" s="828"/>
      <c r="K13" s="828"/>
      <c r="M13" s="828" t="s">
        <v>268</v>
      </c>
      <c r="N13" s="828"/>
      <c r="O13" s="828"/>
    </row>
    <row r="14" spans="1:15" ht="18" customHeight="1">
      <c r="A14" s="578" t="s">
        <v>327</v>
      </c>
      <c r="B14" s="841" t="s">
        <v>439</v>
      </c>
      <c r="C14" s="842"/>
      <c r="D14" s="838"/>
      <c r="E14" s="839"/>
      <c r="I14" s="216" t="s">
        <v>215</v>
      </c>
      <c r="K14" s="216" t="e">
        <f>ROUND('Sch-1'!AD3*#REF!,0)</f>
        <v>#REF!</v>
      </c>
      <c r="M14" s="216" t="s">
        <v>215</v>
      </c>
      <c r="O14" s="216" t="e">
        <f>ROUND('Sch-1'!AD5*#REF!,0)</f>
        <v>#REF!</v>
      </c>
    </row>
    <row r="15" spans="1:15" ht="75.75" customHeight="1">
      <c r="A15" s="610"/>
      <c r="B15" s="840" t="s">
        <v>440</v>
      </c>
      <c r="C15" s="840"/>
      <c r="D15" s="843">
        <f>'Sch-1'!R239</f>
        <v>0</v>
      </c>
      <c r="E15" s="843"/>
    </row>
    <row r="16" spans="1:15" ht="18" customHeight="1">
      <c r="A16" s="646"/>
      <c r="B16" s="836" t="s">
        <v>441</v>
      </c>
      <c r="C16" s="836"/>
      <c r="D16" s="837">
        <f>D15</f>
        <v>0</v>
      </c>
      <c r="E16" s="831"/>
    </row>
    <row r="17" spans="1:6" ht="30" customHeight="1">
      <c r="A17" s="42"/>
      <c r="B17" s="42"/>
      <c r="C17" s="27"/>
      <c r="D17" s="42"/>
      <c r="E17" s="42"/>
    </row>
    <row r="18" spans="1:6" ht="30" customHeight="1">
      <c r="A18" s="26" t="s">
        <v>62</v>
      </c>
      <c r="B18" s="82" t="str">
        <f>IF('Sch-1'!D243=0,"", 'Sch-1'!D243)</f>
        <v>--</v>
      </c>
      <c r="C18" s="27" t="s">
        <v>353</v>
      </c>
      <c r="D18" s="79" t="str">
        <f>IF('Sch-1'!O244=0,"",'Sch-1'!O244)</f>
        <v/>
      </c>
      <c r="F18" s="221"/>
    </row>
    <row r="19" spans="1:6" ht="30" customHeight="1">
      <c r="A19" s="26" t="s">
        <v>390</v>
      </c>
      <c r="B19" s="78" t="str">
        <f>IF('Sch-1'!D244=0,"", 'Sch-1'!D244)</f>
        <v/>
      </c>
      <c r="C19" s="27" t="s">
        <v>354</v>
      </c>
      <c r="D19" s="79" t="str">
        <f>IF('Sch-1'!O245=0,"",'Sch-1'!O245)</f>
        <v/>
      </c>
      <c r="F19" s="221"/>
    </row>
    <row r="20" spans="1:6" ht="30" customHeight="1">
      <c r="A20" s="174"/>
      <c r="B20" s="173"/>
      <c r="C20" s="27"/>
      <c r="D20" s="134"/>
      <c r="E20" s="134"/>
      <c r="F20" s="221"/>
    </row>
    <row r="21" spans="1:6" ht="33" customHeight="1">
      <c r="A21" s="174"/>
      <c r="B21" s="173"/>
      <c r="C21" s="175"/>
      <c r="D21" s="190"/>
      <c r="E21" s="187"/>
      <c r="F21" s="221"/>
    </row>
    <row r="22" spans="1:6" ht="21.95" customHeight="1">
      <c r="A22" s="188"/>
      <c r="B22" s="188"/>
      <c r="C22" s="188"/>
      <c r="D22" s="188"/>
      <c r="E22" s="189"/>
    </row>
    <row r="23" spans="1:6" ht="21.95" customHeight="1">
      <c r="A23" s="188"/>
      <c r="B23" s="188"/>
      <c r="C23" s="188"/>
      <c r="D23" s="188"/>
      <c r="E23" s="189"/>
    </row>
    <row r="24" spans="1:6" ht="21.95" customHeight="1">
      <c r="A24" s="188"/>
      <c r="B24" s="188"/>
      <c r="C24" s="188"/>
      <c r="D24" s="188"/>
      <c r="E24" s="189"/>
    </row>
    <row r="25" spans="1:6" ht="21.95" customHeight="1">
      <c r="A25" s="188"/>
      <c r="B25" s="188"/>
      <c r="C25" s="188"/>
      <c r="D25" s="188"/>
      <c r="E25" s="189"/>
    </row>
    <row r="26" spans="1:6" ht="21.95" customHeight="1">
      <c r="A26" s="188"/>
      <c r="B26" s="188"/>
      <c r="C26" s="188"/>
      <c r="D26" s="188"/>
      <c r="E26" s="189"/>
    </row>
    <row r="27" spans="1:6" ht="21.95" customHeight="1">
      <c r="A27" s="188"/>
      <c r="B27" s="188"/>
      <c r="C27" s="188"/>
      <c r="D27" s="188"/>
      <c r="E27" s="189"/>
    </row>
    <row r="28" spans="1:6" ht="24.95" customHeight="1">
      <c r="A28" s="187"/>
      <c r="B28" s="187"/>
      <c r="C28" s="187"/>
      <c r="D28" s="187"/>
      <c r="E28" s="187"/>
    </row>
    <row r="29" spans="1:6" ht="24.95" customHeight="1">
      <c r="A29" s="187"/>
      <c r="B29" s="187"/>
      <c r="C29" s="187"/>
      <c r="D29" s="187"/>
      <c r="E29" s="187"/>
    </row>
    <row r="30" spans="1:6" ht="24.95" customHeight="1">
      <c r="A30" s="187"/>
      <c r="B30" s="187"/>
      <c r="C30" s="187"/>
      <c r="D30" s="187"/>
      <c r="E30" s="187"/>
    </row>
    <row r="31" spans="1:6" ht="24.95" customHeight="1">
      <c r="A31" s="187"/>
      <c r="B31" s="187"/>
      <c r="C31" s="187"/>
      <c r="D31" s="187"/>
      <c r="E31" s="187"/>
    </row>
    <row r="32" spans="1:6" ht="24.95" customHeight="1">
      <c r="A32" s="187"/>
      <c r="B32" s="187"/>
      <c r="C32" s="187"/>
      <c r="D32" s="187"/>
      <c r="E32" s="187"/>
    </row>
    <row r="33" spans="1:5" ht="24.95" customHeight="1">
      <c r="A33" s="187"/>
      <c r="B33" s="187"/>
      <c r="C33" s="187"/>
      <c r="D33" s="187"/>
      <c r="E33" s="187"/>
    </row>
    <row r="34" spans="1:5" ht="24.95" customHeight="1">
      <c r="A34" s="187"/>
      <c r="B34" s="187"/>
      <c r="C34" s="187"/>
      <c r="D34" s="187"/>
      <c r="E34" s="187"/>
    </row>
    <row r="35" spans="1:5" ht="24.95" customHeight="1">
      <c r="A35" s="187"/>
      <c r="B35" s="187"/>
      <c r="C35" s="187"/>
      <c r="D35" s="187"/>
      <c r="E35" s="187"/>
    </row>
    <row r="36" spans="1:5" ht="24.95" customHeight="1">
      <c r="A36" s="187"/>
      <c r="B36" s="187"/>
      <c r="C36" s="187"/>
      <c r="D36" s="187"/>
      <c r="E36" s="187"/>
    </row>
    <row r="37" spans="1:5" ht="24.95" customHeight="1">
      <c r="A37" s="187"/>
      <c r="B37" s="187"/>
      <c r="C37" s="187"/>
      <c r="D37" s="187"/>
      <c r="E37" s="187"/>
    </row>
    <row r="38" spans="1:5" ht="24.95" customHeight="1">
      <c r="A38" s="187"/>
      <c r="B38" s="187"/>
      <c r="C38" s="187"/>
      <c r="D38" s="187"/>
      <c r="E38" s="187"/>
    </row>
    <row r="39" spans="1:5" ht="24.95" customHeight="1">
      <c r="A39" s="187"/>
      <c r="B39" s="187"/>
      <c r="C39" s="187"/>
      <c r="D39" s="187"/>
      <c r="E39" s="187"/>
    </row>
    <row r="40" spans="1:5" ht="24.95" customHeight="1">
      <c r="A40" s="187"/>
      <c r="B40" s="187"/>
      <c r="C40" s="187"/>
      <c r="D40" s="187"/>
      <c r="E40" s="187"/>
    </row>
    <row r="41" spans="1:5" ht="24.95" customHeight="1">
      <c r="A41" s="187"/>
      <c r="B41" s="187"/>
      <c r="C41" s="187"/>
      <c r="D41" s="187"/>
      <c r="E41" s="187"/>
    </row>
    <row r="42" spans="1:5" ht="24.95" customHeight="1">
      <c r="A42" s="187"/>
      <c r="B42" s="187"/>
      <c r="C42" s="187"/>
      <c r="D42" s="187"/>
      <c r="E42" s="187"/>
    </row>
    <row r="43" spans="1:5" ht="24.95" customHeight="1">
      <c r="A43" s="187"/>
      <c r="B43" s="187"/>
      <c r="C43" s="187"/>
      <c r="D43" s="187"/>
      <c r="E43" s="187"/>
    </row>
    <row r="44" spans="1:5" ht="24.95" customHeight="1">
      <c r="A44" s="187"/>
      <c r="B44" s="187"/>
      <c r="C44" s="187"/>
      <c r="D44" s="187"/>
      <c r="E44" s="187"/>
    </row>
    <row r="45" spans="1:5" ht="24.95" customHeight="1">
      <c r="A45" s="187"/>
      <c r="B45" s="187"/>
      <c r="C45" s="187"/>
      <c r="D45" s="187"/>
      <c r="E45" s="187"/>
    </row>
    <row r="46" spans="1:5" ht="24.95" customHeight="1">
      <c r="A46" s="187"/>
      <c r="B46" s="187"/>
      <c r="C46" s="187"/>
      <c r="D46" s="187"/>
      <c r="E46" s="187"/>
    </row>
    <row r="47" spans="1:5" ht="24.95" customHeight="1">
      <c r="A47" s="187"/>
      <c r="B47" s="187"/>
      <c r="C47" s="187"/>
      <c r="D47" s="187"/>
      <c r="E47" s="187"/>
    </row>
    <row r="48" spans="1:5" ht="24.95" customHeight="1">
      <c r="A48" s="187"/>
      <c r="B48" s="187"/>
      <c r="C48" s="187"/>
      <c r="D48" s="187"/>
      <c r="E48" s="187"/>
    </row>
    <row r="49" spans="1:5" ht="24.95" customHeight="1">
      <c r="A49" s="187"/>
      <c r="B49" s="187"/>
      <c r="C49" s="187"/>
      <c r="D49" s="187"/>
      <c r="E49" s="187"/>
    </row>
    <row r="50" spans="1:5" ht="24.95" customHeight="1">
      <c r="A50" s="187"/>
      <c r="B50" s="187"/>
      <c r="C50" s="187"/>
      <c r="D50" s="187"/>
      <c r="E50" s="187"/>
    </row>
    <row r="51" spans="1:5">
      <c r="A51" s="187"/>
      <c r="B51" s="187"/>
      <c r="C51" s="187"/>
      <c r="D51" s="187"/>
      <c r="E51" s="187"/>
    </row>
    <row r="52" spans="1:5">
      <c r="A52" s="187"/>
      <c r="B52" s="187"/>
      <c r="C52" s="187"/>
      <c r="D52" s="187"/>
      <c r="E52" s="187"/>
    </row>
    <row r="53" spans="1:5">
      <c r="A53" s="187"/>
      <c r="B53" s="187"/>
      <c r="C53" s="187"/>
      <c r="D53" s="187"/>
      <c r="E53" s="187"/>
    </row>
    <row r="54" spans="1:5">
      <c r="A54" s="187"/>
      <c r="B54" s="187"/>
      <c r="C54" s="187"/>
      <c r="D54" s="187"/>
      <c r="E54" s="187"/>
    </row>
    <row r="55" spans="1:5">
      <c r="A55" s="187"/>
      <c r="B55" s="187"/>
      <c r="C55" s="187"/>
      <c r="D55" s="187"/>
      <c r="E55" s="187"/>
    </row>
    <row r="56" spans="1:5">
      <c r="A56" s="187"/>
      <c r="B56" s="187"/>
      <c r="C56" s="187"/>
      <c r="D56" s="187"/>
      <c r="E56" s="187"/>
    </row>
    <row r="57" spans="1:5">
      <c r="A57" s="187"/>
      <c r="B57" s="187"/>
      <c r="C57" s="187"/>
      <c r="D57" s="187"/>
      <c r="E57" s="187"/>
    </row>
    <row r="58" spans="1:5">
      <c r="A58" s="187"/>
      <c r="B58" s="187"/>
      <c r="C58" s="187"/>
      <c r="D58" s="187"/>
      <c r="E58" s="187"/>
    </row>
    <row r="59" spans="1:5">
      <c r="A59" s="187"/>
      <c r="B59" s="187"/>
      <c r="C59" s="187"/>
      <c r="D59" s="187"/>
      <c r="E59" s="187"/>
    </row>
    <row r="60" spans="1:5">
      <c r="A60" s="187"/>
      <c r="B60" s="187"/>
      <c r="C60" s="187"/>
      <c r="D60" s="187"/>
      <c r="E60" s="187"/>
    </row>
    <row r="61" spans="1:5">
      <c r="A61" s="187"/>
      <c r="B61" s="187"/>
      <c r="C61" s="187"/>
      <c r="D61" s="187"/>
      <c r="E61" s="187"/>
    </row>
    <row r="62" spans="1:5">
      <c r="A62" s="187"/>
      <c r="B62" s="187"/>
      <c r="C62" s="187"/>
      <c r="D62" s="187"/>
      <c r="E62" s="187"/>
    </row>
    <row r="63" spans="1:5">
      <c r="A63" s="187"/>
      <c r="B63" s="187"/>
      <c r="C63" s="187"/>
      <c r="D63" s="187"/>
      <c r="E63" s="187"/>
    </row>
    <row r="64" spans="1:5">
      <c r="A64" s="187"/>
      <c r="B64" s="187"/>
      <c r="C64" s="187"/>
      <c r="D64" s="187"/>
      <c r="E64" s="187"/>
    </row>
    <row r="65" spans="1:5">
      <c r="A65" s="187"/>
      <c r="B65" s="187"/>
      <c r="C65" s="187"/>
      <c r="D65" s="187"/>
      <c r="E65" s="187"/>
    </row>
    <row r="66" spans="1:5">
      <c r="A66" s="187"/>
      <c r="B66" s="187"/>
      <c r="C66" s="187"/>
      <c r="D66" s="187"/>
      <c r="E66" s="187"/>
    </row>
    <row r="67" spans="1:5">
      <c r="A67" s="187"/>
      <c r="B67" s="187"/>
      <c r="C67" s="187"/>
      <c r="D67" s="187"/>
      <c r="E67" s="187"/>
    </row>
    <row r="68" spans="1:5">
      <c r="A68" s="187"/>
      <c r="B68" s="187"/>
      <c r="C68" s="187"/>
      <c r="D68" s="187"/>
      <c r="E68" s="187"/>
    </row>
  </sheetData>
  <sheetProtection password="CBD2" sheet="1" formatColumns="0" formatRows="0" selectLockedCells="1"/>
  <dataConsolidate/>
  <customSheetViews>
    <customSheetView guid="{FC366365-2136-48B2-A9F6-DEB708B66B93}" showPageBreaks="1" fitToPage="1" printArea="1" hiddenColumns="1" view="pageBreakPreview">
      <selection activeCell="D15" sqref="D15:E15"/>
      <pageMargins left="0.31" right="0.25" top="0.52" bottom="0.67" header="0.23" footer="0.24"/>
      <printOptions horizontalCentered="1"/>
      <pageSetup paperSize="9" scale="91" fitToHeight="0" orientation="portrait" r:id="rId1"/>
      <headerFooter alignWithMargins="0">
        <oddFooter>&amp;R&amp;"Book Antiqua,Bold"&amp;10Schedule-5/ Page &amp;P of &amp;N</oddFooter>
      </headerFooter>
    </customSheetView>
    <customSheetView guid="{25F14B1D-FADD-4C44-AA48-5D402D65337D}"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2"/>
      <headerFooter alignWithMargins="0">
        <oddFooter>&amp;R&amp;"Book Antiqua,Bold"&amp;10Schedule-5/ Page &amp;P of &amp;N</oddFooter>
      </headerFooter>
    </customSheetView>
    <customSheetView guid="{2D068FA3-47E3-4516-81A6-894AA90F7864}"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3"/>
      <headerFooter alignWithMargins="0">
        <oddFooter>&amp;R&amp;"Book Antiqua,Bold"&amp;10Schedule-5/ Page &amp;P of &amp;N</oddFooter>
      </headerFooter>
    </customSheetView>
    <customSheetView guid="{97B2ED79-AE3F-4DF3-959D-96AE4A0B76A0}"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4"/>
      <headerFooter alignWithMargins="0">
        <oddFooter>&amp;R&amp;"Book Antiqua,Bold"&amp;10Schedule-5/ Page &amp;P of &amp;N</oddFooter>
      </headerFooter>
    </customSheetView>
    <customSheetView guid="{CB39F8EE-FAD8-4C4E-B5E9-5EC27AC08528}"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5"/>
      <headerFooter alignWithMargins="0">
        <oddFooter>&amp;R&amp;"Book Antiqua,Bold"&amp;10Schedule-5/ Page &amp;P of &amp;N</oddFooter>
      </headerFooter>
    </customSheetView>
    <customSheetView guid="{E8B8E0BD-9CB3-4C7D-9BC6-088FDFCB0B45}"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6"/>
      <headerFooter alignWithMargins="0">
        <oddFooter>&amp;R&amp;"Book Antiqua,Bold"&amp;10Schedule-5/ Page &amp;P of &amp;N</oddFooter>
      </headerFooter>
    </customSheetView>
    <customSheetView guid="{E2E57CA5-082B-4C11-AB34-2A298199576B}" showPageBreaks="1" fitToPage="1" printArea="1" hiddenColumns="1" view="pageBreakPreview" topLeftCell="A31">
      <selection activeCell="C21" sqref="C21"/>
      <pageMargins left="0.31" right="0.25" top="0.52" bottom="0.67" header="0.23" footer="0.24"/>
      <printOptions horizontalCentered="1"/>
      <pageSetup paperSize="9" scale="92" fitToHeight="0" orientation="portrait" r:id="rId7"/>
      <headerFooter alignWithMargins="0">
        <oddFooter>&amp;R&amp;"Book Antiqua,Bold"&amp;10Schedule-5/ Page &amp;P of &amp;N</oddFooter>
      </headerFooter>
    </customSheetView>
    <customSheetView guid="{EEE4E2D7-4BFE-4C24-8B93-9FD441A50336}" scale="90" fitToPage="1" hiddenColumns="1" topLeftCell="A34">
      <selection activeCell="C26" sqref="C26"/>
      <pageMargins left="0.31" right="0.25" top="0.52" bottom="0.67" header="0.23" footer="0.24"/>
      <printOptions horizontalCentered="1"/>
      <pageSetup paperSize="9" scale="91" fitToHeight="0" orientation="portrait" r:id="rId8"/>
      <headerFooter alignWithMargins="0">
        <oddFooter>&amp;R&amp;"Book Antiqua,Bold"&amp;10Schedule-5/ Page &amp;P of &amp;N</oddFooter>
      </headerFooter>
    </customSheetView>
    <customSheetView guid="{091A6405-72DB-46E0-B81A-EC53A5C58396}" scale="90" hiddenColumns="1">
      <selection activeCell="D15" sqref="D15:E16"/>
      <pageMargins left="0.31" right="0.25" top="0.52" bottom="0.67" header="0.23" footer="0.24"/>
      <printOptions horizontalCentered="1"/>
      <pageSetup paperSize="9" scale="90" fitToHeight="0" orientation="portrait" r:id="rId9"/>
      <headerFooter alignWithMargins="0">
        <oddFooter>&amp;R&amp;"Book Antiqua,Bold"&amp;10Schedule-5/ Page &amp;P of &amp;N</oddFooter>
      </headerFooter>
    </customSheetView>
    <customSheetView guid="{4F65FF32-EC61-4022-A399-2986D7B6B8B3}" scale="90" hiddenColumns="1" showRuler="0">
      <selection activeCell="D15" sqref="D15:E16"/>
      <pageMargins left="0.31" right="0.25" top="0.48" bottom="0.23" header="0.27" footer="0.24"/>
      <printOptions horizontalCentered="1"/>
      <pageSetup paperSize="9" scale="77" fitToHeight="0" orientation="portrait" r:id="rId10"/>
      <headerFooter alignWithMargins="0">
        <oddFooter>&amp;R&amp;"Book Antiqua,Bold"&amp;10Schedule-5/ Page &amp;P of &amp;N</oddFooter>
      </headerFooter>
    </customSheetView>
    <customSheetView guid="{01ACF2E1-8E61-4459-ABC1-B6C183DEED61}" scale="90" showRuler="0">
      <selection activeCell="D34" sqref="D34:E34"/>
      <pageMargins left="0.31" right="0.25" top="0.48" bottom="0.23" header="0.27" footer="0.24"/>
      <printOptions horizontalCentered="1"/>
      <pageSetup paperSize="9" scale="77" fitToHeight="0" orientation="portrait" r:id="rId11"/>
      <headerFooter alignWithMargins="0">
        <oddFooter>&amp;R&amp;"Book Antiqua,Bold"&amp;10Schedule-5/ Page &amp;P of &amp;N</oddFooter>
      </headerFooter>
    </customSheetView>
    <customSheetView guid="{14D7F02E-BCCA-4517-ABC7-537FF4AEB67A}" scale="90" hiddenColumns="1">
      <selection activeCell="D36" sqref="D36:E38"/>
      <pageMargins left="0.31" right="0.25" top="0.52" bottom="0.67" header="0.23" footer="0.24"/>
      <printOptions horizontalCentered="1"/>
      <pageSetup paperSize="9" scale="90" fitToHeight="0" orientation="portrait" r:id="rId12"/>
      <headerFooter alignWithMargins="0">
        <oddFooter>&amp;R&amp;"Book Antiqua,Bold"&amp;10Schedule-5/ Page &amp;P of &amp;N</oddFooter>
      </headerFooter>
    </customSheetView>
    <customSheetView guid="{27A45B7A-04F2-4516-B80B-5ED0825D4ED3}" scale="90" fitToPage="1" hiddenColumns="1" topLeftCell="A25">
      <selection activeCell="C29" sqref="C29"/>
      <pageMargins left="0.31" right="0.25" top="0.52" bottom="0.67" header="0.23" footer="0.24"/>
      <printOptions horizontalCentered="1"/>
      <pageSetup paperSize="9" scale="91" fitToHeight="0" orientation="portrait" r:id="rId13"/>
      <headerFooter alignWithMargins="0">
        <oddFooter>&amp;R&amp;"Book Antiqua,Bold"&amp;10Schedule-5/ Page &amp;P of &amp;N</oddFooter>
      </headerFooter>
    </customSheetView>
    <customSheetView guid="{1F4837C2-36FF-4422-95DC-EAAD1B4FAC2F}"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4"/>
      <headerFooter alignWithMargins="0">
        <oddFooter>&amp;R&amp;"Book Antiqua,Bold"&amp;10Schedule-5/ Page &amp;P of &amp;N</oddFooter>
      </headerFooter>
    </customSheetView>
    <customSheetView guid="{FD7F7BE1-8CB1-460B-98AB-D33E15FD14E6}" showPageBreaks="1" fitToPage="1" printArea="1" hiddenColumns="1" state="hidden" view="pageBreakPreview" topLeftCell="A7">
      <selection activeCell="D23" sqref="D23:E26"/>
      <pageMargins left="0.31" right="0.25" top="0.52" bottom="0.67" header="0.23" footer="0.24"/>
      <printOptions horizontalCentered="1"/>
      <pageSetup paperSize="9" scale="92" fitToHeight="0" orientation="portrait" r:id="rId15"/>
      <headerFooter alignWithMargins="0">
        <oddFooter>&amp;R&amp;"Book Antiqua,Bold"&amp;10Schedule-5/ Page &amp;P of &amp;N</oddFooter>
      </headerFooter>
    </customSheetView>
    <customSheetView guid="{8C0E2163-61BB-48DF-AFAF-5E75147ED450}"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6"/>
      <headerFooter alignWithMargins="0">
        <oddFooter>&amp;R&amp;"Book Antiqua,Bold"&amp;10Schedule-5/ Page &amp;P of &amp;N</oddFooter>
      </headerFooter>
    </customSheetView>
    <customSheetView guid="{3DA0B320-DAF7-4F4A-921A-9FCFD188E8C7}"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7"/>
      <headerFooter alignWithMargins="0">
        <oddFooter>&amp;R&amp;"Book Antiqua,Bold"&amp;10Schedule-5/ Page &amp;P of &amp;N</oddFooter>
      </headerFooter>
    </customSheetView>
    <customSheetView guid="{BE0CEA4D-1A4E-4C32-BF92-B8DA3D3423E5}"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8"/>
      <headerFooter alignWithMargins="0">
        <oddFooter>&amp;R&amp;"Book Antiqua,Bold"&amp;10Schedule-5/ Page &amp;P of &amp;N</oddFooter>
      </headerFooter>
    </customSheetView>
    <customSheetView guid="{714760DF-5EB1-4543-9C04-C1A23AAE4384}"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9"/>
      <headerFooter alignWithMargins="0">
        <oddFooter>&amp;R&amp;"Book Antiqua,Bold"&amp;10Schedule-5/ Page &amp;P of &amp;N</oddFooter>
      </headerFooter>
    </customSheetView>
    <customSheetView guid="{D4A148BB-8D25-43B9-8797-A9D3AE767B49}"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0"/>
      <headerFooter alignWithMargins="0">
        <oddFooter>&amp;R&amp;"Book Antiqua,Bold"&amp;10Schedule-5/ Page &amp;P of &amp;N</oddFooter>
      </headerFooter>
    </customSheetView>
    <customSheetView guid="{9658319F-66FC-48F8-AB8A-302F6F77BA10}" showPageBreaks="1" fitToPage="1" printArea="1" hiddenColumns="1" view="pageBreakPreview">
      <selection activeCell="D15" sqref="D15:E15"/>
      <pageMargins left="0.31" right="0.25" top="0.52" bottom="0.67" header="0.23" footer="0.24"/>
      <printOptions horizontalCentered="1"/>
      <pageSetup paperSize="9" scale="91" fitToHeight="0" orientation="portrait" r:id="rId21"/>
      <headerFooter alignWithMargins="0">
        <oddFooter>&amp;R&amp;"Book Antiqua,Bold"&amp;10Schedule-5/ Page &amp;P of &amp;N</oddFooter>
      </headerFooter>
    </customSheetView>
    <customSheetView guid="{EF8F60CB-82F3-477F-A7D3-94F4C70843DC}"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22"/>
      <headerFooter alignWithMargins="0">
        <oddFooter>&amp;R&amp;"Book Antiqua,Bold"&amp;10Schedule-5/ Page &amp;P of &amp;N</oddFooter>
      </headerFooter>
    </customSheetView>
    <customSheetView guid="{427AF4ED-2BDF-478F-9F0A-595838FA0EC8}" showPageBreaks="1" fitToPage="1" printArea="1" hiddenColumns="1" view="pageBreakPreview">
      <selection activeCell="D15" sqref="D15:E15"/>
      <pageMargins left="0.31" right="0.25" top="0.52" bottom="0.67" header="0.23" footer="0.24"/>
      <printOptions horizontalCentered="1"/>
      <pageSetup paperSize="9" scale="92" fitToHeight="0" orientation="portrait" r:id="rId23"/>
      <headerFooter alignWithMargins="0">
        <oddFooter>&amp;R&amp;"Book Antiqua,Bold"&amp;10Schedule-5/ Page &amp;P of &amp;N</oddFooter>
      </headerFooter>
    </customSheetView>
    <customSheetView guid="{D4DE57C7-E521-4428-80BD-545B19793C78}"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24"/>
      <headerFooter alignWithMargins="0">
        <oddFooter>&amp;R&amp;"Book Antiqua,Bold"&amp;10Schedule-5/ Page &amp;P of &amp;N</oddFooter>
      </headerFooter>
    </customSheetView>
  </customSheetViews>
  <mergeCells count="16">
    <mergeCell ref="B16:C16"/>
    <mergeCell ref="D16:E16"/>
    <mergeCell ref="D14:E14"/>
    <mergeCell ref="B15:C15"/>
    <mergeCell ref="B14:C14"/>
    <mergeCell ref="D15:E15"/>
    <mergeCell ref="M13:O13"/>
    <mergeCell ref="A3:E3"/>
    <mergeCell ref="D13:E13"/>
    <mergeCell ref="B8:C8"/>
    <mergeCell ref="B10:C10"/>
    <mergeCell ref="A4:E4"/>
    <mergeCell ref="B11:C11"/>
    <mergeCell ref="B9:C9"/>
    <mergeCell ref="B13:C13"/>
    <mergeCell ref="I13:K13"/>
  </mergeCells>
  <phoneticPr fontId="1" type="noConversion"/>
  <dataValidations xWindow="903" yWindow="564" count="1">
    <dataValidation allowBlank="1" showErrorMessage="1" prompt="You may write remarks regarding Excise Duty here." sqref="D15:E15" xr:uid="{00000000-0002-0000-0600-000000000000}"/>
  </dataValidations>
  <printOptions horizontalCentered="1"/>
  <pageMargins left="0.31" right="0.25" top="0.52" bottom="0.67" header="0.23" footer="0.24"/>
  <pageSetup paperSize="9" scale="91" fitToHeight="0" orientation="portrait" r:id="rId25"/>
  <headerFooter alignWithMargins="0">
    <oddFooter>&amp;R&amp;"Book Antiqua,Bold"&amp;10Schedule-5/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indexed="33"/>
  </sheetPr>
  <dimension ref="A1:X92"/>
  <sheetViews>
    <sheetView topLeftCell="A34" zoomScale="90" zoomScaleNormal="90" zoomScaleSheetLayoutView="100" workbookViewId="0">
      <selection activeCell="H8" sqref="H8"/>
    </sheetView>
  </sheetViews>
  <sheetFormatPr defaultColWidth="10" defaultRowHeight="16.5"/>
  <cols>
    <col min="1" max="1" width="10.375" style="31" customWidth="1"/>
    <col min="2" max="2" width="40.875" style="31" customWidth="1"/>
    <col min="3" max="3" width="17.5" style="31" customWidth="1"/>
    <col min="4" max="4" width="20.5" style="31" customWidth="1"/>
    <col min="5" max="5" width="20" style="31" customWidth="1"/>
    <col min="6" max="8" width="10" style="134" customWidth="1"/>
    <col min="9" max="9" width="12.25" style="215" hidden="1" customWidth="1"/>
    <col min="10" max="10" width="12.625" style="215" hidden="1" customWidth="1"/>
    <col min="11" max="11" width="15" style="215" hidden="1" customWidth="1"/>
    <col min="12" max="13" width="10" style="215" hidden="1" customWidth="1"/>
    <col min="14" max="14" width="18.625" style="215" hidden="1" customWidth="1"/>
    <col min="15" max="15" width="16" style="215" hidden="1" customWidth="1"/>
    <col min="16" max="16" width="10" style="215" hidden="1" customWidth="1"/>
    <col min="17" max="17" width="10" style="215" customWidth="1"/>
    <col min="18" max="18" width="10" style="28" customWidth="1"/>
    <col min="19" max="24" width="10" style="134" customWidth="1"/>
    <col min="25" max="16384" width="10" style="28"/>
  </cols>
  <sheetData>
    <row r="1" spans="1:15" ht="18" customHeight="1">
      <c r="A1" s="51" t="str">
        <f>Cover!B3</f>
        <v>5002001954/CONSULTANCY GIVEN/DOM/A04-CC CS -5</v>
      </c>
      <c r="B1" s="52"/>
      <c r="C1" s="53"/>
      <c r="D1" s="53"/>
      <c r="E1" s="4" t="s">
        <v>365</v>
      </c>
    </row>
    <row r="2" spans="1:15" ht="8.1" customHeight="1">
      <c r="A2" s="2"/>
      <c r="B2" s="5"/>
      <c r="C2" s="3"/>
      <c r="D2" s="3"/>
      <c r="E2" s="1"/>
      <c r="F2" s="175"/>
    </row>
    <row r="3" spans="1:15" ht="39.950000000000003" customHeight="1">
      <c r="A3" s="829" t="str">
        <f>Cover!$B$2</f>
        <v>Township Works Package-C for construction of Residential and Non-residential buildings including external infrastructural development in various substations of Meghalaya state associated with NER Power System Improvement Project (Intra State: Meghalaya).</v>
      </c>
      <c r="B3" s="829"/>
      <c r="C3" s="829"/>
      <c r="D3" s="829"/>
      <c r="E3" s="829"/>
    </row>
    <row r="4" spans="1:15" ht="21.95" customHeight="1">
      <c r="A4" s="833" t="s">
        <v>357</v>
      </c>
      <c r="B4" s="833"/>
      <c r="C4" s="833"/>
      <c r="D4" s="833"/>
      <c r="E4" s="833"/>
    </row>
    <row r="5" spans="1:15" ht="12" customHeight="1">
      <c r="A5" s="34"/>
      <c r="B5" s="29"/>
      <c r="C5" s="29"/>
      <c r="D5" s="29"/>
      <c r="E5" s="29"/>
    </row>
    <row r="6" spans="1:15" ht="18" customHeight="1">
      <c r="A6" s="25" t="str">
        <f>'Sch-1'!A6</f>
        <v>Bidder’s Name and Address (Sole Bidder) :</v>
      </c>
      <c r="D6" s="56" t="s">
        <v>345</v>
      </c>
    </row>
    <row r="7" spans="1:15" ht="18" customHeight="1">
      <c r="A7" s="161" t="str">
        <f>'Sch-1'!A7</f>
        <v/>
      </c>
      <c r="D7" s="57" t="str">
        <f>'Sch-1'!O7</f>
        <v>Contract Services</v>
      </c>
    </row>
    <row r="8" spans="1:15" ht="18" customHeight="1">
      <c r="A8" s="32" t="s">
        <v>355</v>
      </c>
      <c r="B8" s="832" t="str">
        <f>IF('Sch-1'!F8=0, "", 'Sch-1'!F8)</f>
        <v/>
      </c>
      <c r="C8" s="832"/>
      <c r="D8" s="57" t="str">
        <f>'Sch-1'!O8</f>
        <v>Power Grid Corporation of India Ltd.,</v>
      </c>
    </row>
    <row r="9" spans="1:15" ht="18" customHeight="1">
      <c r="A9" s="32" t="s">
        <v>356</v>
      </c>
      <c r="B9" s="832" t="str">
        <f>IF('Sch-1'!F9=0, "", 'Sch-1'!F9)</f>
        <v/>
      </c>
      <c r="C9" s="832"/>
      <c r="D9" s="57" t="str">
        <f>'Sch-1'!O9</f>
        <v>"Saudamini", Plot No.-2</v>
      </c>
    </row>
    <row r="10" spans="1:15" ht="18" customHeight="1">
      <c r="A10" s="33"/>
      <c r="B10" s="832" t="str">
        <f>IF('Sch-1'!F10=0, "", 'Sch-1'!F10)</f>
        <v/>
      </c>
      <c r="C10" s="832"/>
      <c r="D10" s="57" t="str">
        <f>'Sch-1'!O10</f>
        <v xml:space="preserve">Sector-29, </v>
      </c>
    </row>
    <row r="11" spans="1:15" ht="18" customHeight="1">
      <c r="A11" s="33"/>
      <c r="B11" s="832" t="str">
        <f>IF('Sch-1'!F11=0, "", 'Sch-1'!F11)</f>
        <v/>
      </c>
      <c r="C11" s="832"/>
      <c r="D11" s="57" t="str">
        <f>'Sch-1'!O11</f>
        <v>Gurgaon (Haryana) - 122001</v>
      </c>
    </row>
    <row r="12" spans="1:15" ht="8.1" customHeight="1"/>
    <row r="13" spans="1:15" ht="21.95" customHeight="1">
      <c r="A13" s="63" t="s">
        <v>324</v>
      </c>
      <c r="B13" s="834" t="s">
        <v>325</v>
      </c>
      <c r="C13" s="835"/>
      <c r="D13" s="830" t="s">
        <v>326</v>
      </c>
      <c r="E13" s="831"/>
      <c r="I13" s="828" t="s">
        <v>240</v>
      </c>
      <c r="J13" s="828"/>
      <c r="K13" s="828"/>
      <c r="M13" s="828" t="s">
        <v>268</v>
      </c>
      <c r="N13" s="828"/>
      <c r="O13" s="828"/>
    </row>
    <row r="14" spans="1:15" ht="18" customHeight="1">
      <c r="A14" s="35" t="s">
        <v>327</v>
      </c>
      <c r="B14" s="841" t="s">
        <v>328</v>
      </c>
      <c r="C14" s="842"/>
      <c r="D14" s="838" t="e">
        <f>#REF!*C16</f>
        <v>#REF!</v>
      </c>
      <c r="E14" s="839"/>
      <c r="I14" s="216" t="s">
        <v>215</v>
      </c>
      <c r="K14" s="216" t="e">
        <f>ROUND('Sch-1'!AD3*C16,0)</f>
        <v>#REF!</v>
      </c>
      <c r="M14" s="216" t="s">
        <v>215</v>
      </c>
      <c r="O14" s="216" t="e">
        <f>ROUND('Sch-1'!AD5*C16,0)</f>
        <v>#REF!</v>
      </c>
    </row>
    <row r="15" spans="1:15" ht="75.75" customHeight="1">
      <c r="A15" s="36"/>
      <c r="B15" s="840" t="s">
        <v>58</v>
      </c>
      <c r="C15" s="840"/>
      <c r="D15" s="850"/>
      <c r="E15" s="850"/>
    </row>
    <row r="16" spans="1:15" ht="36" customHeight="1">
      <c r="A16" s="36"/>
      <c r="B16" s="37" t="s">
        <v>358</v>
      </c>
      <c r="C16" s="412" t="e">
        <f>'Sch-2'!#REF!</f>
        <v>#REF!</v>
      </c>
      <c r="D16" s="850"/>
      <c r="E16" s="850"/>
    </row>
    <row r="17" spans="1:15" ht="18" customHeight="1">
      <c r="A17" s="35" t="s">
        <v>329</v>
      </c>
      <c r="B17" s="841" t="s">
        <v>53</v>
      </c>
      <c r="C17" s="851"/>
      <c r="D17" s="852" t="e">
        <f>ROUND((C19+C20)*C21,0)</f>
        <v>#REF!</v>
      </c>
      <c r="E17" s="852"/>
      <c r="I17" s="216" t="s">
        <v>241</v>
      </c>
      <c r="K17" s="217">
        <f>IF(ISERROR(ROUND((J19+J20)*C21,0)),0, ROUND((J19+J20)*C21,0))</f>
        <v>0</v>
      </c>
      <c r="M17" s="216" t="s">
        <v>241</v>
      </c>
      <c r="O17" s="217">
        <f>IF(ISERROR(ROUND((N19+N20)*C21,0)),0, ROUND((N19+N20)*C21,0))</f>
        <v>0</v>
      </c>
    </row>
    <row r="18" spans="1:15" ht="72.75" customHeight="1">
      <c r="A18" s="36"/>
      <c r="B18" s="840" t="s">
        <v>57</v>
      </c>
      <c r="C18" s="840"/>
      <c r="D18" s="844"/>
      <c r="E18" s="845"/>
      <c r="I18" s="218" t="e">
        <f>C19/'Sch-1'!AD1</f>
        <v>#REF!</v>
      </c>
      <c r="K18" s="215">
        <f>'Sch-1'!AD3</f>
        <v>0</v>
      </c>
      <c r="M18" s="218" t="e">
        <f>I18</f>
        <v>#REF!</v>
      </c>
      <c r="O18" s="215">
        <f>'Sch-1'!AD5</f>
        <v>0</v>
      </c>
    </row>
    <row r="19" spans="1:15" ht="35.25" customHeight="1">
      <c r="A19" s="36"/>
      <c r="B19" s="37" t="s">
        <v>258</v>
      </c>
      <c r="C19" s="413" t="e">
        <f>'Sch-2'!#REF!*(1-'Sch-1'!T15)</f>
        <v>#REF!</v>
      </c>
      <c r="D19" s="846"/>
      <c r="E19" s="847"/>
      <c r="I19" s="219" t="s">
        <v>260</v>
      </c>
      <c r="J19" s="215" t="e">
        <f>I18*K18</f>
        <v>#REF!</v>
      </c>
      <c r="M19" s="219" t="s">
        <v>260</v>
      </c>
      <c r="N19" s="215" t="e">
        <f>M18*O18</f>
        <v>#REF!</v>
      </c>
    </row>
    <row r="20" spans="1:15" ht="20.25" customHeight="1">
      <c r="A20" s="36"/>
      <c r="B20" s="37" t="e">
        <f>"Excise duty on this amount @ " &amp; C16*100 &amp; "%"</f>
        <v>#REF!</v>
      </c>
      <c r="C20" s="166" t="e">
        <f>C16*C19</f>
        <v>#REF!</v>
      </c>
      <c r="D20" s="846"/>
      <c r="E20" s="847"/>
      <c r="I20" s="219" t="s">
        <v>261</v>
      </c>
      <c r="J20" s="215" t="e">
        <f>J19*C16</f>
        <v>#REF!</v>
      </c>
      <c r="M20" s="219" t="s">
        <v>261</v>
      </c>
      <c r="N20" s="215" t="e">
        <f>N19*C16</f>
        <v>#REF!</v>
      </c>
    </row>
    <row r="21" spans="1:15" ht="18" customHeight="1">
      <c r="A21" s="36"/>
      <c r="B21" s="37" t="s">
        <v>55</v>
      </c>
      <c r="C21" s="412" t="e">
        <f>'Sch-2'!#REF!</f>
        <v>#REF!</v>
      </c>
      <c r="D21" s="848"/>
      <c r="E21" s="849"/>
      <c r="I21" s="219"/>
      <c r="M21" s="219"/>
    </row>
    <row r="22" spans="1:15" ht="18" customHeight="1">
      <c r="A22" s="35" t="s">
        <v>330</v>
      </c>
      <c r="B22" s="841" t="s">
        <v>54</v>
      </c>
      <c r="C22" s="851"/>
      <c r="D22" s="838" t="e">
        <f>ROUND((C24+C25)*C26,0)</f>
        <v>#REF!</v>
      </c>
      <c r="E22" s="839"/>
      <c r="I22" s="216" t="s">
        <v>242</v>
      </c>
      <c r="K22" s="216">
        <f>IF(ISERROR(ROUND((J24+J25)*C26,0)),0, ROUND((J24+J25)*C26,0))</f>
        <v>0</v>
      </c>
      <c r="M22" s="216" t="s">
        <v>242</v>
      </c>
      <c r="O22" s="216">
        <f>IF(ISERROR(ROUND((N24+N25)*C26,0)),0, ROUND((N24+N25)*C26,0))</f>
        <v>0</v>
      </c>
    </row>
    <row r="23" spans="1:15" ht="69" customHeight="1">
      <c r="A23" s="36"/>
      <c r="B23" s="840" t="s">
        <v>56</v>
      </c>
      <c r="C23" s="840"/>
      <c r="D23" s="844"/>
      <c r="E23" s="845"/>
      <c r="I23" s="218" t="e">
        <f>C24/'Sch-1'!AD1</f>
        <v>#REF!</v>
      </c>
      <c r="K23" s="215">
        <f>K18</f>
        <v>0</v>
      </c>
      <c r="M23" s="218" t="e">
        <f>I23</f>
        <v>#REF!</v>
      </c>
      <c r="O23" s="215">
        <f>O18</f>
        <v>0</v>
      </c>
    </row>
    <row r="24" spans="1:15" ht="34.5" customHeight="1">
      <c r="A24" s="36"/>
      <c r="B24" s="37" t="s">
        <v>259</v>
      </c>
      <c r="C24" s="329" t="e">
        <f>#REF!-C19</f>
        <v>#REF!</v>
      </c>
      <c r="D24" s="846"/>
      <c r="E24" s="847"/>
      <c r="I24" s="219" t="s">
        <v>260</v>
      </c>
      <c r="J24" s="215" t="e">
        <f>I23*K23</f>
        <v>#REF!</v>
      </c>
      <c r="M24" s="219" t="s">
        <v>260</v>
      </c>
      <c r="N24" s="215" t="e">
        <f>M23*O23</f>
        <v>#REF!</v>
      </c>
    </row>
    <row r="25" spans="1:15" ht="23.25" customHeight="1">
      <c r="A25" s="36"/>
      <c r="B25" s="37" t="e">
        <f>"Excise duty on this amount @ " &amp; C16*100 &amp; "%"</f>
        <v>#REF!</v>
      </c>
      <c r="C25" s="255" t="e">
        <f>C24*C16</f>
        <v>#REF!</v>
      </c>
      <c r="D25" s="846"/>
      <c r="E25" s="847"/>
      <c r="I25" s="219" t="s">
        <v>261</v>
      </c>
      <c r="J25" s="215" t="e">
        <f>J24*C16</f>
        <v>#REF!</v>
      </c>
      <c r="M25" s="219" t="s">
        <v>261</v>
      </c>
      <c r="N25" s="215" t="e">
        <f>N24*C16</f>
        <v>#REF!</v>
      </c>
    </row>
    <row r="26" spans="1:15" ht="22.5" customHeight="1">
      <c r="A26" s="36"/>
      <c r="B26" s="37" t="s">
        <v>251</v>
      </c>
      <c r="C26" s="276" t="e">
        <f>'Sch-2'!#REF!</f>
        <v>#REF!</v>
      </c>
      <c r="D26" s="848"/>
      <c r="E26" s="849"/>
    </row>
    <row r="27" spans="1:15" ht="18" customHeight="1">
      <c r="A27" s="35" t="s">
        <v>331</v>
      </c>
      <c r="B27" s="841" t="s">
        <v>371</v>
      </c>
      <c r="C27" s="851"/>
      <c r="D27" s="838" t="e">
        <f>'Sch-2'!#REF!</f>
        <v>#REF!</v>
      </c>
      <c r="E27" s="839"/>
    </row>
    <row r="28" spans="1:15" ht="50.1" customHeight="1">
      <c r="A28" s="36"/>
      <c r="B28" s="853" t="s">
        <v>42</v>
      </c>
      <c r="C28" s="854"/>
      <c r="D28" s="855"/>
      <c r="E28" s="855"/>
    </row>
    <row r="29" spans="1:15" ht="26.25" customHeight="1">
      <c r="A29" s="36"/>
      <c r="B29" s="257" t="s">
        <v>61</v>
      </c>
      <c r="C29" s="409" t="s">
        <v>44</v>
      </c>
      <c r="D29" s="855"/>
      <c r="E29" s="855"/>
    </row>
    <row r="30" spans="1:15" ht="18" customHeight="1">
      <c r="A30" s="35" t="s">
        <v>336</v>
      </c>
      <c r="B30" s="841" t="s">
        <v>372</v>
      </c>
      <c r="C30" s="851"/>
      <c r="D30" s="838" t="e">
        <f>'Sch-2'!#REF!</f>
        <v>#REF!</v>
      </c>
      <c r="E30" s="839"/>
    </row>
    <row r="31" spans="1:15" ht="50.1" customHeight="1">
      <c r="A31" s="36"/>
      <c r="B31" s="853" t="s">
        <v>43</v>
      </c>
      <c r="C31" s="854"/>
      <c r="D31" s="855"/>
      <c r="E31" s="855"/>
    </row>
    <row r="32" spans="1:15" ht="26.25" customHeight="1">
      <c r="A32" s="36"/>
      <c r="B32" s="257" t="s">
        <v>373</v>
      </c>
      <c r="C32" s="409" t="s">
        <v>45</v>
      </c>
      <c r="D32" s="855"/>
      <c r="E32" s="855"/>
    </row>
    <row r="33" spans="1:15" ht="18" customHeight="1">
      <c r="A33" s="35" t="s">
        <v>338</v>
      </c>
      <c r="B33" s="841" t="s">
        <v>332</v>
      </c>
      <c r="C33" s="851"/>
      <c r="D33" s="838" t="e">
        <f>'Sch-2'!#REF!</f>
        <v>#REF!</v>
      </c>
      <c r="E33" s="839"/>
    </row>
    <row r="34" spans="1:15" ht="60" customHeight="1">
      <c r="A34" s="36"/>
      <c r="B34" s="865" t="s">
        <v>60</v>
      </c>
      <c r="C34" s="866"/>
      <c r="D34" s="855"/>
      <c r="E34" s="855"/>
    </row>
    <row r="35" spans="1:15" ht="36" customHeight="1">
      <c r="A35" s="36"/>
      <c r="B35" s="257" t="s">
        <v>374</v>
      </c>
      <c r="C35" s="409" t="s">
        <v>46</v>
      </c>
      <c r="D35" s="855"/>
      <c r="E35" s="855"/>
    </row>
    <row r="36" spans="1:15" ht="18" customHeight="1">
      <c r="A36" s="856"/>
      <c r="B36" s="857" t="s">
        <v>262</v>
      </c>
      <c r="C36" s="858"/>
      <c r="D36" s="859" t="e">
        <f>SUM(D14,D17,D22)</f>
        <v>#REF!</v>
      </c>
      <c r="E36" s="859"/>
      <c r="I36" s="215" t="s">
        <v>266</v>
      </c>
      <c r="K36" s="220" t="e">
        <f>K14+K17+K22</f>
        <v>#REF!</v>
      </c>
      <c r="M36" s="215" t="s">
        <v>269</v>
      </c>
      <c r="O36" s="220" t="e">
        <f>O14+O17+O22</f>
        <v>#REF!</v>
      </c>
    </row>
    <row r="37" spans="1:15" ht="50.1" customHeight="1">
      <c r="A37" s="856"/>
      <c r="B37" s="860" t="s">
        <v>263</v>
      </c>
      <c r="C37" s="861"/>
      <c r="D37" s="862" t="s">
        <v>264</v>
      </c>
      <c r="E37" s="863"/>
    </row>
    <row r="38" spans="1:15" ht="18" customHeight="1">
      <c r="A38" s="39"/>
      <c r="B38" s="40"/>
      <c r="C38" s="40"/>
      <c r="D38" s="41"/>
      <c r="E38" s="41"/>
    </row>
    <row r="39" spans="1:15" ht="99" customHeight="1">
      <c r="A39" s="62" t="s">
        <v>51</v>
      </c>
      <c r="B39" s="864" t="s">
        <v>389</v>
      </c>
      <c r="C39" s="864"/>
      <c r="D39" s="864"/>
      <c r="E39" s="864"/>
    </row>
    <row r="40" spans="1:15" ht="18" customHeight="1">
      <c r="A40" s="42"/>
      <c r="B40" s="42"/>
      <c r="C40" s="42"/>
      <c r="D40" s="42"/>
      <c r="E40" s="42"/>
    </row>
    <row r="41" spans="1:15" ht="30" customHeight="1">
      <c r="A41" s="42"/>
      <c r="B41" s="42"/>
      <c r="C41" s="27"/>
      <c r="D41" s="42"/>
      <c r="E41" s="42"/>
    </row>
    <row r="42" spans="1:15" ht="30" customHeight="1">
      <c r="A42" s="26" t="s">
        <v>62</v>
      </c>
      <c r="B42" s="82" t="str">
        <f>IF('Sch-1'!D243=0,"", 'Sch-1'!D243)</f>
        <v>--</v>
      </c>
      <c r="C42" s="27" t="s">
        <v>353</v>
      </c>
      <c r="D42" s="79" t="str">
        <f>IF('Sch-1'!O244=0,"",'Sch-1'!O244)</f>
        <v/>
      </c>
      <c r="F42" s="221"/>
    </row>
    <row r="43" spans="1:15" ht="30" customHeight="1">
      <c r="A43" s="26" t="s">
        <v>390</v>
      </c>
      <c r="B43" s="78" t="str">
        <f>IF('Sch-1'!D244=0,"", 'Sch-1'!D244)</f>
        <v/>
      </c>
      <c r="C43" s="27" t="s">
        <v>354</v>
      </c>
      <c r="D43" s="79" t="str">
        <f>IF('Sch-1'!O245=0,"",'Sch-1'!O245)</f>
        <v/>
      </c>
      <c r="F43" s="221"/>
    </row>
    <row r="44" spans="1:15" ht="30" customHeight="1">
      <c r="A44" s="174"/>
      <c r="B44" s="173"/>
      <c r="C44" s="27"/>
      <c r="D44" s="134"/>
      <c r="E44" s="134"/>
      <c r="F44" s="221"/>
    </row>
    <row r="45" spans="1:15" ht="33" customHeight="1">
      <c r="A45" s="174"/>
      <c r="B45" s="173"/>
      <c r="C45" s="175"/>
      <c r="D45" s="190"/>
      <c r="E45" s="187"/>
      <c r="F45" s="221"/>
    </row>
    <row r="46" spans="1:15" ht="21.95" customHeight="1">
      <c r="A46" s="188"/>
      <c r="B46" s="188"/>
      <c r="C46" s="188"/>
      <c r="D46" s="188"/>
      <c r="E46" s="189"/>
    </row>
    <row r="47" spans="1:15" ht="21.95" customHeight="1">
      <c r="A47" s="188"/>
      <c r="B47" s="188"/>
      <c r="C47" s="188"/>
      <c r="D47" s="188"/>
      <c r="E47" s="189"/>
    </row>
    <row r="48" spans="1:15" ht="21.95" customHeight="1">
      <c r="A48" s="188"/>
      <c r="B48" s="188"/>
      <c r="C48" s="188"/>
      <c r="D48" s="188"/>
      <c r="E48" s="189"/>
    </row>
    <row r="49" spans="1:5" ht="21.95" customHeight="1">
      <c r="A49" s="188"/>
      <c r="B49" s="188"/>
      <c r="C49" s="188"/>
      <c r="D49" s="188"/>
      <c r="E49" s="189"/>
    </row>
    <row r="50" spans="1:5" ht="21.95" customHeight="1">
      <c r="A50" s="188"/>
      <c r="B50" s="188"/>
      <c r="C50" s="188"/>
      <c r="D50" s="188"/>
      <c r="E50" s="189"/>
    </row>
    <row r="51" spans="1:5" ht="21.95" customHeight="1">
      <c r="A51" s="188"/>
      <c r="B51" s="188"/>
      <c r="C51" s="188"/>
      <c r="D51" s="188"/>
      <c r="E51" s="189"/>
    </row>
    <row r="52" spans="1:5" ht="24.95" customHeight="1">
      <c r="A52" s="187"/>
      <c r="B52" s="187"/>
      <c r="C52" s="187"/>
      <c r="D52" s="187"/>
      <c r="E52" s="187"/>
    </row>
    <row r="53" spans="1:5" ht="24.95" customHeight="1">
      <c r="A53" s="187"/>
      <c r="B53" s="187"/>
      <c r="C53" s="187"/>
      <c r="D53" s="187"/>
      <c r="E53" s="187"/>
    </row>
    <row r="54" spans="1:5" ht="24.95" customHeight="1">
      <c r="A54" s="187"/>
      <c r="B54" s="187"/>
      <c r="C54" s="187"/>
      <c r="D54" s="187"/>
      <c r="E54" s="187"/>
    </row>
    <row r="55" spans="1:5" ht="24.95" customHeight="1">
      <c r="A55" s="187"/>
      <c r="B55" s="187"/>
      <c r="C55" s="187"/>
      <c r="D55" s="187"/>
      <c r="E55" s="187"/>
    </row>
    <row r="56" spans="1:5" ht="24.95" customHeight="1">
      <c r="A56" s="187"/>
      <c r="B56" s="187"/>
      <c r="C56" s="187"/>
      <c r="D56" s="187"/>
      <c r="E56" s="187"/>
    </row>
    <row r="57" spans="1:5" ht="24.95" customHeight="1">
      <c r="A57" s="187"/>
      <c r="B57" s="187"/>
      <c r="C57" s="187"/>
      <c r="D57" s="187"/>
      <c r="E57" s="187"/>
    </row>
    <row r="58" spans="1:5" ht="24.95" customHeight="1">
      <c r="A58" s="187"/>
      <c r="B58" s="187"/>
      <c r="C58" s="187"/>
      <c r="D58" s="187"/>
      <c r="E58" s="187"/>
    </row>
    <row r="59" spans="1:5" ht="24.95" customHeight="1">
      <c r="A59" s="187"/>
      <c r="B59" s="187"/>
      <c r="C59" s="187"/>
      <c r="D59" s="187"/>
      <c r="E59" s="187"/>
    </row>
    <row r="60" spans="1:5" ht="24.95" customHeight="1">
      <c r="A60" s="187"/>
      <c r="B60" s="187"/>
      <c r="C60" s="187"/>
      <c r="D60" s="187"/>
      <c r="E60" s="187"/>
    </row>
    <row r="61" spans="1:5" ht="24.95" customHeight="1">
      <c r="A61" s="187"/>
      <c r="B61" s="187"/>
      <c r="C61" s="187"/>
      <c r="D61" s="187"/>
      <c r="E61" s="187"/>
    </row>
    <row r="62" spans="1:5" ht="24.95" customHeight="1">
      <c r="A62" s="187"/>
      <c r="B62" s="187"/>
      <c r="C62" s="187"/>
      <c r="D62" s="187"/>
      <c r="E62" s="187"/>
    </row>
    <row r="63" spans="1:5" ht="24.95" customHeight="1">
      <c r="A63" s="187"/>
      <c r="B63" s="187"/>
      <c r="C63" s="187"/>
      <c r="D63" s="187"/>
      <c r="E63" s="187"/>
    </row>
    <row r="64" spans="1:5" ht="24.95" customHeight="1">
      <c r="A64" s="187"/>
      <c r="B64" s="187"/>
      <c r="C64" s="187"/>
      <c r="D64" s="187"/>
      <c r="E64" s="187"/>
    </row>
    <row r="65" spans="1:5" ht="24.95" customHeight="1">
      <c r="A65" s="187"/>
      <c r="B65" s="187"/>
      <c r="C65" s="187"/>
      <c r="D65" s="187"/>
      <c r="E65" s="187"/>
    </row>
    <row r="66" spans="1:5" ht="24.95" customHeight="1">
      <c r="A66" s="187"/>
      <c r="B66" s="187"/>
      <c r="C66" s="187"/>
      <c r="D66" s="187"/>
      <c r="E66" s="187"/>
    </row>
    <row r="67" spans="1:5" ht="24.95" customHeight="1">
      <c r="A67" s="187"/>
      <c r="B67" s="187"/>
      <c r="C67" s="187"/>
      <c r="D67" s="187"/>
      <c r="E67" s="187"/>
    </row>
    <row r="68" spans="1:5" ht="24.95" customHeight="1">
      <c r="A68" s="187"/>
      <c r="B68" s="187"/>
      <c r="C68" s="187"/>
      <c r="D68" s="187"/>
      <c r="E68" s="187"/>
    </row>
    <row r="69" spans="1:5" ht="24.95" customHeight="1">
      <c r="A69" s="187"/>
      <c r="B69" s="187"/>
      <c r="C69" s="187"/>
      <c r="D69" s="187"/>
      <c r="E69" s="187"/>
    </row>
    <row r="70" spans="1:5" ht="24.95" customHeight="1">
      <c r="A70" s="187"/>
      <c r="B70" s="187"/>
      <c r="C70" s="187"/>
      <c r="D70" s="187"/>
      <c r="E70" s="187"/>
    </row>
    <row r="71" spans="1:5" ht="24.95" customHeight="1">
      <c r="A71" s="187"/>
      <c r="B71" s="187"/>
      <c r="C71" s="187"/>
      <c r="D71" s="187"/>
      <c r="E71" s="187"/>
    </row>
    <row r="72" spans="1:5" ht="24.95" customHeight="1">
      <c r="A72" s="187"/>
      <c r="B72" s="187"/>
      <c r="C72" s="187"/>
      <c r="D72" s="187"/>
      <c r="E72" s="187"/>
    </row>
    <row r="73" spans="1:5" ht="24.95" customHeight="1">
      <c r="A73" s="187"/>
      <c r="B73" s="187"/>
      <c r="C73" s="187"/>
      <c r="D73" s="187"/>
      <c r="E73" s="187"/>
    </row>
    <row r="74" spans="1:5" ht="24.95" customHeight="1">
      <c r="A74" s="187"/>
      <c r="B74" s="187"/>
      <c r="C74" s="187"/>
      <c r="D74" s="187"/>
      <c r="E74" s="187"/>
    </row>
    <row r="75" spans="1:5">
      <c r="A75" s="187"/>
      <c r="B75" s="187"/>
      <c r="C75" s="187"/>
      <c r="D75" s="187"/>
      <c r="E75" s="187"/>
    </row>
    <row r="76" spans="1:5">
      <c r="A76" s="187"/>
      <c r="B76" s="187"/>
      <c r="C76" s="187"/>
      <c r="D76" s="187"/>
      <c r="E76" s="187"/>
    </row>
    <row r="77" spans="1:5">
      <c r="A77" s="187"/>
      <c r="B77" s="187"/>
      <c r="C77" s="187"/>
      <c r="D77" s="187"/>
      <c r="E77" s="187"/>
    </row>
    <row r="78" spans="1:5">
      <c r="A78" s="187"/>
      <c r="B78" s="187"/>
      <c r="C78" s="187"/>
      <c r="D78" s="187"/>
      <c r="E78" s="187"/>
    </row>
    <row r="79" spans="1:5">
      <c r="A79" s="187"/>
      <c r="B79" s="187"/>
      <c r="C79" s="187"/>
      <c r="D79" s="187"/>
      <c r="E79" s="187"/>
    </row>
    <row r="80" spans="1:5">
      <c r="A80" s="187"/>
      <c r="B80" s="187"/>
      <c r="C80" s="187"/>
      <c r="D80" s="187"/>
      <c r="E80" s="187"/>
    </row>
    <row r="81" spans="1:5">
      <c r="A81" s="187"/>
      <c r="B81" s="187"/>
      <c r="C81" s="187"/>
      <c r="D81" s="187"/>
      <c r="E81" s="187"/>
    </row>
    <row r="82" spans="1:5">
      <c r="A82" s="187"/>
      <c r="B82" s="187"/>
      <c r="C82" s="187"/>
      <c r="D82" s="187"/>
      <c r="E82" s="187"/>
    </row>
    <row r="83" spans="1:5">
      <c r="A83" s="187"/>
      <c r="B83" s="187"/>
      <c r="C83" s="187"/>
      <c r="D83" s="187"/>
      <c r="E83" s="187"/>
    </row>
    <row r="84" spans="1:5">
      <c r="A84" s="187"/>
      <c r="B84" s="187"/>
      <c r="C84" s="187"/>
      <c r="D84" s="187"/>
      <c r="E84" s="187"/>
    </row>
    <row r="85" spans="1:5">
      <c r="A85" s="187"/>
      <c r="B85" s="187"/>
      <c r="C85" s="187"/>
      <c r="D85" s="187"/>
      <c r="E85" s="187"/>
    </row>
    <row r="86" spans="1:5">
      <c r="A86" s="187"/>
      <c r="B86" s="187"/>
      <c r="C86" s="187"/>
      <c r="D86" s="187"/>
      <c r="E86" s="187"/>
    </row>
    <row r="87" spans="1:5">
      <c r="A87" s="187"/>
      <c r="B87" s="187"/>
      <c r="C87" s="187"/>
      <c r="D87" s="187"/>
      <c r="E87" s="187"/>
    </row>
    <row r="88" spans="1:5">
      <c r="A88" s="187"/>
      <c r="B88" s="187"/>
      <c r="C88" s="187"/>
      <c r="D88" s="187"/>
      <c r="E88" s="187"/>
    </row>
    <row r="89" spans="1:5">
      <c r="A89" s="187"/>
      <c r="B89" s="187"/>
      <c r="C89" s="187"/>
      <c r="D89" s="187"/>
      <c r="E89" s="187"/>
    </row>
    <row r="90" spans="1:5">
      <c r="A90" s="187"/>
      <c r="B90" s="187"/>
      <c r="C90" s="187"/>
      <c r="D90" s="187"/>
      <c r="E90" s="187"/>
    </row>
    <row r="91" spans="1:5">
      <c r="A91" s="187"/>
      <c r="B91" s="187"/>
      <c r="C91" s="187"/>
      <c r="D91" s="187"/>
      <c r="E91" s="187"/>
    </row>
    <row r="92" spans="1:5">
      <c r="A92" s="187"/>
      <c r="B92" s="187"/>
      <c r="C92" s="187"/>
      <c r="D92" s="187"/>
      <c r="E92" s="187"/>
    </row>
  </sheetData>
  <sheetProtection selectLockedCells="1"/>
  <dataConsolidate/>
  <customSheetViews>
    <customSheetView guid="{FC366365-2136-48B2-A9F6-DEB708B66B93}" scale="90" hiddenColumns="1" state="hidden" topLeftCell="A34">
      <selection activeCell="H8" sqref="H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25F14B1D-FADD-4C44-AA48-5D402D65337D}" scale="90" hiddenColumns="1" state="hidden" topLeftCell="A34">
      <selection activeCell="H8" sqref="H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2D068FA3-47E3-4516-81A6-894AA90F7864}" scale="90" hiddenColumns="1" state="hidden" topLeftCell="A34">
      <selection activeCell="H8" sqref="H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97B2ED79-AE3F-4DF3-959D-96AE4A0B76A0}" scale="90" hiddenColumns="1" state="hidden" topLeftCell="A34">
      <selection activeCell="H8" sqref="H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 guid="{CB39F8EE-FAD8-4C4E-B5E9-5EC27AC08528}" scale="90" hiddenColumns="1" state="hidden" topLeftCell="A34">
      <selection activeCell="H8" sqref="H8"/>
      <pageMargins left="0.31" right="0.25" top="0.52" bottom="0.67" header="0.23" footer="0.24"/>
      <printOptions horizontalCentered="1"/>
      <pageSetup paperSize="9" scale="90" fitToHeight="0" orientation="portrait" r:id="rId5"/>
      <headerFooter alignWithMargins="0">
        <oddFooter>&amp;R&amp;"Book Antiqua,Bold"&amp;10Schedule-5/ Page &amp;P of &amp;N</oddFooter>
      </headerFooter>
    </customSheetView>
    <customSheetView guid="{E8B8E0BD-9CB3-4C7D-9BC6-088FDFCB0B45}" scale="90" hiddenColumns="1" state="hidden" topLeftCell="A34">
      <selection activeCell="H8" sqref="H8"/>
      <pageMargins left="0.31" right="0.25" top="0.52" bottom="0.67" header="0.23" footer="0.24"/>
      <printOptions horizontalCentered="1"/>
      <pageSetup paperSize="9" scale="90" fitToHeight="0" orientation="portrait" r:id="rId6"/>
      <headerFooter alignWithMargins="0">
        <oddFooter>&amp;R&amp;"Book Antiqua,Bold"&amp;10Schedule-5/ Page &amp;P of &amp;N</oddFooter>
      </headerFooter>
    </customSheetView>
    <customSheetView guid="{E2E57CA5-082B-4C11-AB34-2A298199576B}" scale="90" hiddenColumns="1" state="hidden" topLeftCell="A12">
      <selection activeCell="D18" sqref="D18:E21"/>
      <pageMargins left="0.31" right="0.25" top="0.52" bottom="0.67" header="0.23" footer="0.24"/>
      <printOptions horizontalCentered="1"/>
      <pageSetup paperSize="9" scale="90" fitToHeight="0" orientation="portrait" r:id="rId7"/>
      <headerFooter alignWithMargins="0">
        <oddFooter>&amp;R&amp;"Book Antiqua,Bold"&amp;10Schedule-5/ Page &amp;P of &amp;N</oddFooter>
      </headerFooter>
    </customSheetView>
    <customSheetView guid="{EEE4E2D7-4BFE-4C24-8B93-9FD441A50336}" scale="90" hiddenColumns="1" state="hidden" topLeftCell="A30">
      <selection activeCell="D23" sqref="D23:E26"/>
      <pageMargins left="0.31" right="0.25" top="0.52" bottom="0.67" header="0.23" footer="0.24"/>
      <printOptions horizontalCentered="1"/>
      <pageSetup paperSize="9" scale="90" fitToHeight="0" orientation="portrait" r:id="rId8"/>
      <headerFooter alignWithMargins="0">
        <oddFooter>&amp;R&amp;"Book Antiqua,Bold"&amp;10Schedule-5/ Page &amp;P of &amp;N</oddFooter>
      </headerFooter>
    </customSheetView>
    <customSheetView guid="{091A6405-72DB-46E0-B81A-EC53A5C58396}" scale="90" hiddenColumns="1" state="hidden" topLeftCell="A12">
      <selection activeCell="D18" sqref="D18:E21"/>
      <pageMargins left="0.31" right="0.25" top="0.52" bottom="0.67" header="0.23" footer="0.24"/>
      <printOptions horizontalCentered="1"/>
      <pageSetup paperSize="9" scale="90" fitToHeight="0" orientation="portrait" r:id="rId9"/>
      <headerFooter alignWithMargins="0">
        <oddFooter>&amp;R&amp;"Book Antiqua,Bold"&amp;10Schedule-5/ Page &amp;P of &amp;N</oddFooter>
      </headerFooter>
    </customSheetView>
    <customSheetView guid="{27A45B7A-04F2-4516-B80B-5ED0825D4ED3}" scale="90" hiddenColumns="1" state="hidden" topLeftCell="A30">
      <selection activeCell="D23" sqref="D23:E26"/>
      <pageMargins left="0.31" right="0.25" top="0.52" bottom="0.67" header="0.23" footer="0.24"/>
      <printOptions horizontalCentered="1"/>
      <pageSetup paperSize="9" scale="90" fitToHeight="0" orientation="portrait" r:id="rId10"/>
      <headerFooter alignWithMargins="0">
        <oddFooter>&amp;R&amp;"Book Antiqua,Bold"&amp;10Schedule-5/ Page &amp;P of &amp;N</oddFooter>
      </headerFooter>
    </customSheetView>
    <customSheetView guid="{1F4837C2-36FF-4422-95DC-EAAD1B4FAC2F}" scale="90" hiddenColumns="1" state="hidden" topLeftCell="A34">
      <selection activeCell="H8" sqref="H8"/>
      <pageMargins left="0.31" right="0.25" top="0.52" bottom="0.67" header="0.23" footer="0.24"/>
      <printOptions horizontalCentered="1"/>
      <pageSetup paperSize="9" scale="90" fitToHeight="0" orientation="portrait" r:id="rId11"/>
      <headerFooter alignWithMargins="0">
        <oddFooter>&amp;R&amp;"Book Antiqua,Bold"&amp;10Schedule-5/ Page &amp;P of &amp;N</oddFooter>
      </headerFooter>
    </customSheetView>
    <customSheetView guid="{FD7F7BE1-8CB1-460B-98AB-D33E15FD14E6}" scale="90" hiddenColumns="1" state="hidden" topLeftCell="A34">
      <selection activeCell="H8" sqref="H8"/>
      <pageMargins left="0.31" right="0.25" top="0.52" bottom="0.67" header="0.23" footer="0.24"/>
      <printOptions horizontalCentered="1"/>
      <pageSetup paperSize="9" scale="90" fitToHeight="0" orientation="portrait" r:id="rId12"/>
      <headerFooter alignWithMargins="0">
        <oddFooter>&amp;R&amp;"Book Antiqua,Bold"&amp;10Schedule-5/ Page &amp;P of &amp;N</oddFooter>
      </headerFooter>
    </customSheetView>
    <customSheetView guid="{8C0E2163-61BB-48DF-AFAF-5E75147ED450}" scale="90" hiddenColumns="1" state="hidden" topLeftCell="A34">
      <selection activeCell="H8" sqref="H8"/>
      <pageMargins left="0.31" right="0.25" top="0.52" bottom="0.67" header="0.23" footer="0.24"/>
      <printOptions horizontalCentered="1"/>
      <pageSetup paperSize="9" scale="90" fitToHeight="0" orientation="portrait" r:id="rId13"/>
      <headerFooter alignWithMargins="0">
        <oddFooter>&amp;R&amp;"Book Antiqua,Bold"&amp;10Schedule-5/ Page &amp;P of &amp;N</oddFooter>
      </headerFooter>
    </customSheetView>
    <customSheetView guid="{3DA0B320-DAF7-4F4A-921A-9FCFD188E8C7}" scale="90" hiddenColumns="1" state="hidden" topLeftCell="A34">
      <selection activeCell="H8" sqref="H8"/>
      <pageMargins left="0.31" right="0.25" top="0.52" bottom="0.67" header="0.23" footer="0.24"/>
      <printOptions horizontalCentered="1"/>
      <pageSetup paperSize="9" scale="90" fitToHeight="0" orientation="portrait" r:id="rId14"/>
      <headerFooter alignWithMargins="0">
        <oddFooter>&amp;R&amp;"Book Antiqua,Bold"&amp;10Schedule-5/ Page &amp;P of &amp;N</oddFooter>
      </headerFooter>
    </customSheetView>
    <customSheetView guid="{BE0CEA4D-1A4E-4C32-BF92-B8DA3D3423E5}" scale="90" hiddenColumns="1" state="hidden" topLeftCell="A34">
      <selection activeCell="H8" sqref="H8"/>
      <pageMargins left="0.31" right="0.25" top="0.52" bottom="0.67" header="0.23" footer="0.24"/>
      <printOptions horizontalCentered="1"/>
      <pageSetup paperSize="9" scale="90" fitToHeight="0" orientation="portrait" r:id="rId15"/>
      <headerFooter alignWithMargins="0">
        <oddFooter>&amp;R&amp;"Book Antiqua,Bold"&amp;10Schedule-5/ Page &amp;P of &amp;N</oddFooter>
      </headerFooter>
    </customSheetView>
    <customSheetView guid="{714760DF-5EB1-4543-9C04-C1A23AAE4384}" scale="90" hiddenColumns="1" state="hidden" topLeftCell="A34">
      <selection activeCell="H8" sqref="H8"/>
      <pageMargins left="0.31" right="0.25" top="0.52" bottom="0.67" header="0.23" footer="0.24"/>
      <printOptions horizontalCentered="1"/>
      <pageSetup paperSize="9" scale="90" fitToHeight="0" orientation="portrait" r:id="rId16"/>
      <headerFooter alignWithMargins="0">
        <oddFooter>&amp;R&amp;"Book Antiqua,Bold"&amp;10Schedule-5/ Page &amp;P of &amp;N</oddFooter>
      </headerFooter>
    </customSheetView>
    <customSheetView guid="{D4A148BB-8D25-43B9-8797-A9D3AE767B49}" scale="90" hiddenColumns="1" state="hidden" topLeftCell="A34">
      <selection activeCell="H8" sqref="H8"/>
      <pageMargins left="0.31" right="0.25" top="0.52" bottom="0.67" header="0.23" footer="0.24"/>
      <printOptions horizontalCentered="1"/>
      <pageSetup paperSize="9" scale="90" fitToHeight="0" orientation="portrait" r:id="rId17"/>
      <headerFooter alignWithMargins="0">
        <oddFooter>&amp;R&amp;"Book Antiqua,Bold"&amp;10Schedule-5/ Page &amp;P of &amp;N</oddFooter>
      </headerFooter>
    </customSheetView>
    <customSheetView guid="{9658319F-66FC-48F8-AB8A-302F6F77BA10}" scale="90" hiddenColumns="1" state="hidden" topLeftCell="A34">
      <selection activeCell="H8" sqref="H8"/>
      <pageMargins left="0.31" right="0.25" top="0.52" bottom="0.67" header="0.23" footer="0.24"/>
      <printOptions horizontalCentered="1"/>
      <pageSetup paperSize="9" scale="90" fitToHeight="0" orientation="portrait" r:id="rId18"/>
      <headerFooter alignWithMargins="0">
        <oddFooter>&amp;R&amp;"Book Antiqua,Bold"&amp;10Schedule-5/ Page &amp;P of &amp;N</oddFooter>
      </headerFooter>
    </customSheetView>
    <customSheetView guid="{EF8F60CB-82F3-477F-A7D3-94F4C70843DC}" scale="90" hiddenColumns="1" state="hidden" topLeftCell="A34">
      <selection activeCell="H8" sqref="H8"/>
      <pageMargins left="0.31" right="0.25" top="0.52" bottom="0.67" header="0.23" footer="0.24"/>
      <printOptions horizontalCentered="1"/>
      <pageSetup paperSize="9" scale="90" fitToHeight="0" orientation="portrait" r:id="rId19"/>
      <headerFooter alignWithMargins="0">
        <oddFooter>&amp;R&amp;"Book Antiqua,Bold"&amp;10Schedule-5/ Page &amp;P of &amp;N</oddFooter>
      </headerFooter>
    </customSheetView>
    <customSheetView guid="{427AF4ED-2BDF-478F-9F0A-595838FA0EC8}" scale="90" hiddenColumns="1" state="hidden" topLeftCell="A34">
      <selection activeCell="H8" sqref="H8"/>
      <pageMargins left="0.31" right="0.25" top="0.52" bottom="0.67" header="0.23" footer="0.24"/>
      <printOptions horizontalCentered="1"/>
      <pageSetup paperSize="9" scale="90" fitToHeight="0" orientation="portrait" r:id="rId20"/>
      <headerFooter alignWithMargins="0">
        <oddFooter>&amp;R&amp;"Book Antiqua,Bold"&amp;10Schedule-5/ Page &amp;P of &amp;N</oddFooter>
      </headerFooter>
    </customSheetView>
    <customSheetView guid="{D4DE57C7-E521-4428-80BD-545B19793C78}" scale="90" hiddenColumns="1" state="hidden" topLeftCell="A34">
      <selection activeCell="H8" sqref="H8"/>
      <pageMargins left="0.31" right="0.25" top="0.52" bottom="0.67" header="0.23" footer="0.24"/>
      <printOptions horizontalCentered="1"/>
      <pageSetup paperSize="9" scale="90" fitToHeight="0" orientation="portrait" r:id="rId21"/>
      <headerFooter alignWithMargins="0">
        <oddFooter>&amp;R&amp;"Book Antiqua,Bold"&amp;10Schedule-5/ Page &amp;P of &amp;N</oddFooter>
      </headerFooter>
    </customSheetView>
  </customSheetViews>
  <mergeCells count="40">
    <mergeCell ref="B39:E39"/>
    <mergeCell ref="B33:C33"/>
    <mergeCell ref="D33:E33"/>
    <mergeCell ref="B34:C34"/>
    <mergeCell ref="D34:E35"/>
    <mergeCell ref="A36:A37"/>
    <mergeCell ref="B36:C36"/>
    <mergeCell ref="D36:E36"/>
    <mergeCell ref="B37:C37"/>
    <mergeCell ref="D37:E37"/>
    <mergeCell ref="B31:C31"/>
    <mergeCell ref="D31:E32"/>
    <mergeCell ref="B22:C22"/>
    <mergeCell ref="D22:E22"/>
    <mergeCell ref="B23:C23"/>
    <mergeCell ref="D23:E26"/>
    <mergeCell ref="B27:C27"/>
    <mergeCell ref="D27:E27"/>
    <mergeCell ref="B28:C28"/>
    <mergeCell ref="D28:E29"/>
    <mergeCell ref="B30:C30"/>
    <mergeCell ref="D30:E30"/>
    <mergeCell ref="I13:K13"/>
    <mergeCell ref="M13:O13"/>
    <mergeCell ref="B14:C14"/>
    <mergeCell ref="D14:E14"/>
    <mergeCell ref="B18:C18"/>
    <mergeCell ref="D18:E21"/>
    <mergeCell ref="B13:C13"/>
    <mergeCell ref="D13:E13"/>
    <mergeCell ref="B15:C15"/>
    <mergeCell ref="D15:E16"/>
    <mergeCell ref="B17:C17"/>
    <mergeCell ref="D17:E17"/>
    <mergeCell ref="B10:C10"/>
    <mergeCell ref="B11:C11"/>
    <mergeCell ref="A3:E3"/>
    <mergeCell ref="A4:E4"/>
    <mergeCell ref="B8:C8"/>
    <mergeCell ref="B9:C9"/>
  </mergeCells>
  <phoneticPr fontId="28" type="noConversion"/>
  <dataValidations xWindow="1016" yWindow="398" count="10">
    <dataValidation type="decimal" operator="greaterThanOrEqual" allowBlank="1" showInputMessage="1" showErrorMessage="1" error="Enter Numeric figure in Percent only." prompt="Enter Rate of Sales Tax for Direct supply items indicated in Sch-1. " sqref="C21" xr:uid="{00000000-0002-0000-0700-000000000000}">
      <formula1>0</formula1>
    </dataValidation>
    <dataValidation allowBlank="1" showInputMessage="1" showErrorMessage="1" prompt="You may write remarks regarding Octroi here." sqref="D28:E29" xr:uid="{00000000-0002-0000-0700-000001000000}"/>
    <dataValidation allowBlank="1" showInputMessage="1" showErrorMessage="1" prompt="You may write remarks regarding VAT here." sqref="D23:E26" xr:uid="{00000000-0002-0000-0700-000002000000}"/>
    <dataValidation allowBlank="1" showInputMessage="1" showErrorMessage="1" prompt="You may write remarks regarding Sales Tax here." sqref="D18:E21" xr:uid="{00000000-0002-0000-0700-000003000000}"/>
    <dataValidation allowBlank="1" showInputMessage="1" showErrorMessage="1" prompt="You may write remarks regarding Excise Duty here." sqref="D15:E16" xr:uid="{00000000-0002-0000-07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7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0" xr:uid="{00000000-0002-0000-07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700-000007000000}">
      <formula1>0</formula1>
    </dataValidation>
    <dataValidation allowBlank="1" showInputMessage="1" showErrorMessage="1" prompt="You may write remarks regarding Entry Tax here." sqref="D31:E32" xr:uid="{00000000-0002-0000-0700-000008000000}"/>
    <dataValidation allowBlank="1" showInputMessage="1" showErrorMessage="1" prompt="You may write remarks regarding Other Taxes &amp; Duties here." sqref="D34:E35" xr:uid="{00000000-0002-0000-0700-000009000000}"/>
  </dataValidations>
  <hyperlinks>
    <hyperlink ref="C29" location="Octroi!Print_Area" tooltip="Click here for Details of Octroi" display="Click here for details of Octroi" xr:uid="{00000000-0004-0000-0700-000000000000}"/>
    <hyperlink ref="C32" location="'Entry Tax'!Print_Area" tooltip="Click here for details of Entry Taxes" display="Click here for details of Entry Taxes" xr:uid="{00000000-0004-0000-0700-000001000000}"/>
    <hyperlink ref="C35" location="'Other Taxes &amp; Duties'!A1" tooltip="Click here for details of Other taxes &amp; Duties" display="Click here for details of Other Taxes &amp; Duties" xr:uid="{00000000-0004-0000-0700-000002000000}"/>
  </hyperlinks>
  <printOptions horizontalCentered="1"/>
  <pageMargins left="0.31" right="0.25" top="0.52" bottom="0.67" header="0.23" footer="0.24"/>
  <pageSetup paperSize="9" scale="90" fitToHeight="0" orientation="portrait" r:id="rId22"/>
  <headerFooter alignWithMargins="0">
    <oddFooter>&amp;R&amp;"Book Antiqua,Bold"&amp;10Schedule-5/ Page &amp;P of &amp;N</oddFooter>
  </headerFooter>
  <drawing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pageSetUpPr fitToPage="1"/>
  </sheetPr>
  <dimension ref="A1:G35"/>
  <sheetViews>
    <sheetView view="pageBreakPreview" zoomScale="115" zoomScaleSheetLayoutView="115" workbookViewId="0">
      <selection activeCell="G32" sqref="G32"/>
    </sheetView>
  </sheetViews>
  <sheetFormatPr defaultColWidth="10" defaultRowHeight="16.5"/>
  <cols>
    <col min="1" max="1" width="10.625" style="410" customWidth="1"/>
    <col min="2" max="2" width="27.5" style="410" customWidth="1"/>
    <col min="3" max="3" width="21" style="410" customWidth="1"/>
    <col min="4" max="4" width="34.375" style="410" customWidth="1"/>
    <col min="5" max="6" width="10" style="488"/>
    <col min="7" max="7" width="11.375" style="488" bestFit="1" customWidth="1"/>
    <col min="8" max="16384" width="10" style="488"/>
  </cols>
  <sheetData>
    <row r="1" spans="1:6" ht="18" customHeight="1">
      <c r="A1" s="67" t="str">
        <f>Cover!B3</f>
        <v>5002001954/CONSULTANCY GIVEN/DOM/A04-CC CS -5</v>
      </c>
      <c r="B1" s="68"/>
      <c r="C1" s="70"/>
      <c r="D1" s="71" t="s">
        <v>436</v>
      </c>
    </row>
    <row r="2" spans="1:6" ht="18" customHeight="1">
      <c r="A2" s="437"/>
      <c r="B2" s="433"/>
      <c r="C2" s="435"/>
      <c r="D2" s="435"/>
    </row>
    <row r="3" spans="1:6" ht="76.150000000000006" customHeight="1">
      <c r="A3" s="829" t="str">
        <f>Cover!$B$2</f>
        <v>Township Works Package-C for construction of Residential and Non-residential buildings including external infrastructural development in various substations of Meghalaya state associated with NER Power System Improvement Project (Intra State: Meghalaya).</v>
      </c>
      <c r="B3" s="829"/>
      <c r="C3" s="829"/>
      <c r="D3" s="829"/>
      <c r="E3" s="489"/>
      <c r="F3" s="489"/>
    </row>
    <row r="4" spans="1:6" ht="21.95" customHeight="1">
      <c r="A4" s="833" t="s">
        <v>413</v>
      </c>
      <c r="B4" s="833"/>
      <c r="C4" s="833"/>
      <c r="D4" s="833"/>
    </row>
    <row r="5" spans="1:6" ht="10.9" customHeight="1">
      <c r="A5" s="30"/>
    </row>
    <row r="6" spans="1:6" ht="18" customHeight="1">
      <c r="A6" s="25" t="str">
        <f>'Sch-1'!A6</f>
        <v>Bidder’s Name and Address (Sole Bidder) :</v>
      </c>
      <c r="D6" s="477" t="s">
        <v>345</v>
      </c>
    </row>
    <row r="7" spans="1:6" ht="36" customHeight="1">
      <c r="A7" s="869" t="str">
        <f>'Sch-1'!A7</f>
        <v/>
      </c>
      <c r="B7" s="869"/>
      <c r="C7" s="869"/>
      <c r="D7" s="478" t="str">
        <f>'Sch-1'!O7</f>
        <v>Contract Services</v>
      </c>
    </row>
    <row r="8" spans="1:6" ht="18" customHeight="1">
      <c r="A8" s="32" t="s">
        <v>355</v>
      </c>
      <c r="B8" s="867" t="str">
        <f>IF('Sch-1'!F8=0, "", 'Sch-1'!F8)</f>
        <v/>
      </c>
      <c r="C8" s="867"/>
      <c r="D8" s="478" t="str">
        <f>'Sch-1'!O8</f>
        <v>Power Grid Corporation of India Ltd.,</v>
      </c>
    </row>
    <row r="9" spans="1:6" ht="18" customHeight="1">
      <c r="A9" s="32" t="s">
        <v>356</v>
      </c>
      <c r="B9" s="867" t="str">
        <f>IF('Sch-1'!F9=0, "", 'Sch-1'!F9)</f>
        <v/>
      </c>
      <c r="C9" s="867"/>
      <c r="D9" s="478" t="str">
        <f>'Sch-1'!O9</f>
        <v>"Saudamini", Plot No.-2</v>
      </c>
    </row>
    <row r="10" spans="1:6" ht="18" customHeight="1">
      <c r="A10" s="479"/>
      <c r="B10" s="867" t="str">
        <f>IF('Sch-1'!F10=0, "", 'Sch-1'!F10)</f>
        <v/>
      </c>
      <c r="C10" s="867"/>
      <c r="D10" s="478" t="str">
        <f>'Sch-1'!O10</f>
        <v xml:space="preserve">Sector-29, </v>
      </c>
    </row>
    <row r="11" spans="1:6" ht="18" customHeight="1">
      <c r="A11" s="479"/>
      <c r="B11" s="867" t="str">
        <f>IF('Sch-1'!F11=0, "", 'Sch-1'!F11)</f>
        <v/>
      </c>
      <c r="C11" s="867"/>
      <c r="D11" s="478" t="str">
        <f>'Sch-1'!O11</f>
        <v>Gurgaon (Haryana) - 122001</v>
      </c>
    </row>
    <row r="12" spans="1:6" ht="14.45" customHeight="1">
      <c r="A12" s="45"/>
      <c r="B12" s="45"/>
      <c r="C12" s="45"/>
      <c r="D12" s="480"/>
    </row>
    <row r="13" spans="1:6" ht="21.95" customHeight="1">
      <c r="A13" s="46" t="s">
        <v>324</v>
      </c>
      <c r="B13" s="830" t="s">
        <v>321</v>
      </c>
      <c r="C13" s="831"/>
      <c r="D13" s="47" t="s">
        <v>326</v>
      </c>
    </row>
    <row r="14" spans="1:6" ht="21.95" customHeight="1">
      <c r="A14" s="35" t="s">
        <v>327</v>
      </c>
      <c r="B14" s="872" t="s">
        <v>359</v>
      </c>
      <c r="C14" s="872"/>
      <c r="D14" s="60">
        <f>'Sch-1'!P239</f>
        <v>0</v>
      </c>
    </row>
    <row r="15" spans="1:6" ht="21.95" customHeight="1">
      <c r="A15" s="578" t="s">
        <v>329</v>
      </c>
      <c r="B15" s="841" t="s">
        <v>453</v>
      </c>
      <c r="C15" s="851"/>
      <c r="D15" s="649">
        <f>'Sch-1'!R239</f>
        <v>0</v>
      </c>
    </row>
    <row r="16" spans="1:6" ht="35.1" customHeight="1">
      <c r="A16" s="481"/>
      <c r="B16" s="873" t="s">
        <v>434</v>
      </c>
      <c r="C16" s="874"/>
      <c r="D16" s="644">
        <f>D14+D15</f>
        <v>0</v>
      </c>
    </row>
    <row r="17" spans="1:7" ht="21.95" hidden="1" customHeight="1">
      <c r="A17" s="35" t="s">
        <v>329</v>
      </c>
      <c r="B17" s="868" t="s">
        <v>360</v>
      </c>
      <c r="C17" s="868"/>
      <c r="D17" s="60" t="e">
        <f>#REF!</f>
        <v>#REF!</v>
      </c>
    </row>
    <row r="18" spans="1:7" ht="35.1" hidden="1" customHeight="1">
      <c r="A18" s="481"/>
      <c r="B18" s="870" t="s">
        <v>333</v>
      </c>
      <c r="C18" s="871"/>
      <c r="D18" s="482"/>
    </row>
    <row r="19" spans="1:7" ht="21.95" hidden="1" customHeight="1">
      <c r="A19" s="35" t="s">
        <v>330</v>
      </c>
      <c r="B19" s="868" t="s">
        <v>361</v>
      </c>
      <c r="C19" s="868"/>
      <c r="D19" s="60" t="e">
        <f>#REF!</f>
        <v>#REF!</v>
      </c>
    </row>
    <row r="20" spans="1:7" ht="24.6" hidden="1" customHeight="1">
      <c r="A20" s="481"/>
      <c r="B20" s="870" t="s">
        <v>334</v>
      </c>
      <c r="C20" s="871"/>
      <c r="D20" s="482"/>
    </row>
    <row r="21" spans="1:7" ht="21.95" hidden="1" customHeight="1">
      <c r="A21" s="35" t="s">
        <v>331</v>
      </c>
      <c r="B21" s="868" t="s">
        <v>362</v>
      </c>
      <c r="C21" s="868"/>
      <c r="D21" s="204" t="s">
        <v>370</v>
      </c>
    </row>
    <row r="22" spans="1:7" ht="21.6" hidden="1" customHeight="1">
      <c r="A22" s="481"/>
      <c r="B22" s="870" t="s">
        <v>335</v>
      </c>
      <c r="C22" s="871"/>
      <c r="D22" s="482"/>
    </row>
    <row r="23" spans="1:7" ht="30" hidden="1" customHeight="1">
      <c r="A23" s="35">
        <v>5</v>
      </c>
      <c r="B23" s="868" t="s">
        <v>368</v>
      </c>
      <c r="C23" s="868"/>
      <c r="D23" s="60" t="e">
        <f>'Sch-2'!#REF!</f>
        <v>#REF!</v>
      </c>
    </row>
    <row r="24" spans="1:7" ht="51" hidden="1" customHeight="1">
      <c r="A24" s="481"/>
      <c r="B24" s="870" t="s">
        <v>337</v>
      </c>
      <c r="C24" s="871"/>
      <c r="D24" s="483" t="s">
        <v>265</v>
      </c>
    </row>
    <row r="25" spans="1:7" ht="21.95" hidden="1" customHeight="1">
      <c r="A25" s="35" t="s">
        <v>338</v>
      </c>
      <c r="B25" s="868" t="s">
        <v>369</v>
      </c>
      <c r="C25" s="868"/>
      <c r="D25" s="204" t="e">
        <f>#REF!</f>
        <v>#REF!</v>
      </c>
    </row>
    <row r="26" spans="1:7" ht="35.1" hidden="1" customHeight="1">
      <c r="A26" s="481"/>
      <c r="B26" s="870" t="s">
        <v>52</v>
      </c>
      <c r="C26" s="871"/>
      <c r="D26" s="482"/>
    </row>
    <row r="27" spans="1:7" hidden="1">
      <c r="A27" s="875"/>
      <c r="B27" s="876" t="s">
        <v>339</v>
      </c>
      <c r="C27" s="876"/>
      <c r="D27" s="61">
        <f>D14</f>
        <v>0</v>
      </c>
    </row>
    <row r="28" spans="1:7" ht="44.25" hidden="1" customHeight="1">
      <c r="A28" s="875"/>
      <c r="B28" s="876"/>
      <c r="C28" s="876"/>
      <c r="D28" s="490" t="str">
        <f>D24</f>
        <v>Plus Octroi, Entry Tax , Other Taxes &amp; Duties quoted by bidder at Sl. No. 4,5 &amp; 6 of Sch-5</v>
      </c>
    </row>
    <row r="29" spans="1:7" ht="8.25" customHeight="1">
      <c r="A29" s="484"/>
      <c r="B29" s="65"/>
      <c r="C29" s="65"/>
      <c r="D29" s="66"/>
    </row>
    <row r="30" spans="1:7" ht="9.75" customHeight="1">
      <c r="A30" s="484"/>
      <c r="B30" s="65"/>
      <c r="C30" s="76"/>
      <c r="D30" s="66"/>
      <c r="G30" s="491"/>
    </row>
    <row r="31" spans="1:7">
      <c r="A31" s="75" t="s">
        <v>351</v>
      </c>
      <c r="B31" s="83" t="str">
        <f>IF('Sch-1'!D243=0,"", 'Sch-1'!D243)</f>
        <v>--</v>
      </c>
      <c r="C31" s="76" t="s">
        <v>353</v>
      </c>
      <c r="D31" s="81" t="str">
        <f>IF('Sch-1'!O244=0,"",'Sch-1'!O244)</f>
        <v/>
      </c>
      <c r="F31" s="469"/>
    </row>
    <row r="32" spans="1:7">
      <c r="A32" s="75" t="s">
        <v>352</v>
      </c>
      <c r="B32" s="83" t="str">
        <f>IF('Sch-1'!D244=0,"", 'Sch-1'!D244)</f>
        <v/>
      </c>
      <c r="C32" s="76" t="s">
        <v>354</v>
      </c>
      <c r="D32" s="81" t="str">
        <f>IF('Sch-1'!O245=0,"",'Sch-1'!O245)</f>
        <v/>
      </c>
      <c r="F32" s="451"/>
    </row>
    <row r="33" spans="1:6">
      <c r="A33" s="425"/>
      <c r="B33" s="433"/>
      <c r="C33" s="76"/>
      <c r="D33" s="485"/>
      <c r="F33" s="451"/>
    </row>
    <row r="34" spans="1:6" ht="30" customHeight="1">
      <c r="A34" s="425"/>
      <c r="B34" s="433"/>
      <c r="C34" s="76"/>
      <c r="D34" s="425"/>
      <c r="F34" s="469"/>
    </row>
    <row r="35" spans="1:6" ht="30" customHeight="1">
      <c r="A35" s="486"/>
      <c r="B35" s="486"/>
      <c r="C35" s="487"/>
      <c r="E35" s="492"/>
    </row>
  </sheetData>
  <sheetProtection password="CBD2" sheet="1" formatColumns="0" formatRows="0" selectLockedCells="1"/>
  <customSheetViews>
    <customSheetView guid="{FC366365-2136-48B2-A9F6-DEB708B66B93}" showPageBreaks="1" fitToPage="1" printArea="1" hiddenRows="1" view="pageBreakPreview">
      <selection activeCell="G32" sqref="G32"/>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25F14B1D-FADD-4C44-AA48-5D402D65337D}" showPageBreaks="1" fitToPage="1" printArea="1" hiddenRows="1" view="pageBreakPreview">
      <selection activeCell="G32" sqref="G32"/>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2D068FA3-47E3-4516-81A6-894AA90F7864}"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97B2ED79-AE3F-4DF3-959D-96AE4A0B76A0}" showPageBreaks="1" fitToPage="1" printArea="1" hiddenRows="1" view="pageBreakPreview">
      <selection activeCell="B31" sqref="B31"/>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CB39F8EE-FAD8-4C4E-B5E9-5EC27AC08528}" showPageBreaks="1" fitToPage="1" printArea="1" hiddenRows="1" view="pageBreakPreview">
      <selection activeCell="D34" sqref="D34"/>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E8B8E0BD-9CB3-4C7D-9BC6-088FDFCB0B45}" showPageBreaks="1" fitToPage="1" printArea="1" hiddenRows="1" view="pageBreakPreview">
      <selection activeCell="D34" sqref="D34"/>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E2E57CA5-082B-4C11-AB34-2A298199576B}" showPageBreaks="1" fitToPage="1" printArea="1" view="pageBreakPreview" topLeftCell="A13">
      <selection activeCell="F19" sqref="F19"/>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EEE4E2D7-4BFE-4C24-8B93-9FD441A50336}" fitToPage="1">
      <selection activeCell="D27" sqref="D27"/>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091A6405-72DB-46E0-B81A-EC53A5C58396}">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27A45B7A-04F2-4516-B80B-5ED0825D4ED3}" fitToPage="1">
      <selection activeCell="D27" sqref="D27"/>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1F4837C2-36FF-4422-95DC-EAAD1B4FAC2F}" showPageBreaks="1" fitToPage="1" printArea="1" hiddenRows="1" view="pageBreakPreview" topLeftCell="A4">
      <selection activeCell="G13" sqref="G13"/>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FD7F7BE1-8CB1-460B-98AB-D33E15FD14E6}" showPageBreaks="1" fitToPage="1" printArea="1" hiddenRows="1" view="pageBreakPreview" topLeftCell="A7">
      <selection activeCell="D14" sqref="D14"/>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8C0E2163-61BB-48DF-AFAF-5E75147ED450}"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16"/>
      <headerFooter alignWithMargins="0">
        <oddFooter>&amp;R&amp;"Book Antiqua,Bold"&amp;10Schedule-6/ Page &amp;P of &amp;N</oddFooter>
      </headerFooter>
    </customSheetView>
    <customSheetView guid="{3DA0B320-DAF7-4F4A-921A-9FCFD188E8C7}"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17"/>
      <headerFooter alignWithMargins="0">
        <oddFooter>&amp;R&amp;"Book Antiqua,Bold"&amp;10Schedule-6/ Page &amp;P of &amp;N</oddFooter>
      </headerFooter>
    </customSheetView>
    <customSheetView guid="{BE0CEA4D-1A4E-4C32-BF92-B8DA3D3423E5}" showPageBreaks="1" fitToPage="1" printArea="1" hiddenRows="1" view="pageBreakPreview">
      <selection activeCell="D34" sqref="D34"/>
      <pageMargins left="0.5" right="0.38" top="0.56999999999999995" bottom="0.48" header="0.38" footer="0.24"/>
      <printOptions horizontalCentered="1"/>
      <pageSetup paperSize="9" fitToHeight="0" orientation="portrait" r:id="rId18"/>
      <headerFooter alignWithMargins="0">
        <oddFooter>&amp;R&amp;"Book Antiqua,Bold"&amp;10Schedule-6/ Page &amp;P of &amp;N</oddFooter>
      </headerFooter>
    </customSheetView>
    <customSheetView guid="{714760DF-5EB1-4543-9C04-C1A23AAE4384}"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19"/>
      <headerFooter alignWithMargins="0">
        <oddFooter>&amp;R&amp;"Book Antiqua,Bold"&amp;10Schedule-6/ Page &amp;P of &amp;N</oddFooter>
      </headerFooter>
    </customSheetView>
    <customSheetView guid="{D4A148BB-8D25-43B9-8797-A9D3AE767B49}" showPageBreaks="1" fitToPage="1" printArea="1" hiddenRows="1" view="pageBreakPreview">
      <selection activeCell="D34" sqref="D34"/>
      <pageMargins left="0.5" right="0.38" top="0.56999999999999995" bottom="0.48" header="0.38" footer="0.24"/>
      <printOptions horizontalCentered="1"/>
      <pageSetup paperSize="9" fitToHeight="0" orientation="portrait" r:id="rId20"/>
      <headerFooter alignWithMargins="0">
        <oddFooter>&amp;R&amp;"Book Antiqua,Bold"&amp;10Schedule-6/ Page &amp;P of &amp;N</oddFooter>
      </headerFooter>
    </customSheetView>
    <customSheetView guid="{9658319F-66FC-48F8-AB8A-302F6F77BA10}" showPageBreaks="1" fitToPage="1" printArea="1" hiddenRows="1" view="pageBreakPreview" topLeftCell="A7">
      <selection activeCell="B31" sqref="B31"/>
      <pageMargins left="0.5" right="0.38" top="0.56999999999999995" bottom="0.48" header="0.38" footer="0.24"/>
      <printOptions horizontalCentered="1"/>
      <pageSetup paperSize="9" fitToHeight="0" orientation="portrait" r:id="rId21"/>
      <headerFooter alignWithMargins="0">
        <oddFooter>&amp;R&amp;"Book Antiqua,Bold"&amp;10Schedule-6/ Page &amp;P of &amp;N</oddFooter>
      </headerFooter>
    </customSheetView>
    <customSheetView guid="{EF8F60CB-82F3-477F-A7D3-94F4C70843DC}"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22"/>
      <headerFooter alignWithMargins="0">
        <oddFooter>&amp;R&amp;"Book Antiqua,Bold"&amp;10Schedule-6/ Page &amp;P of &amp;N</oddFooter>
      </headerFooter>
    </customSheetView>
    <customSheetView guid="{427AF4ED-2BDF-478F-9F0A-595838FA0EC8}" showPageBreaks="1" fitToPage="1" printArea="1" hiddenRows="1" view="pageBreakPreview">
      <selection activeCell="G32" sqref="G32"/>
      <pageMargins left="0.5" right="0.38" top="0.56999999999999995" bottom="0.48" header="0.38" footer="0.24"/>
      <printOptions horizontalCentered="1"/>
      <pageSetup paperSize="9" fitToHeight="0" orientation="portrait" r:id="rId23"/>
      <headerFooter alignWithMargins="0">
        <oddFooter>&amp;R&amp;"Book Antiqua,Bold"&amp;10Schedule-6/ Page &amp;P of &amp;N</oddFooter>
      </headerFooter>
    </customSheetView>
    <customSheetView guid="{D4DE57C7-E521-4428-80BD-545B19793C78}"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24"/>
      <headerFooter alignWithMargins="0">
        <oddFooter>&amp;R&amp;"Book Antiqua,Bold"&amp;10Schedule-6/ Page &amp;P of &amp;N</oddFooter>
      </headerFooter>
    </customSheetView>
  </customSheetViews>
  <mergeCells count="23">
    <mergeCell ref="A27:A28"/>
    <mergeCell ref="B20:C20"/>
    <mergeCell ref="B26:C26"/>
    <mergeCell ref="B27:C28"/>
    <mergeCell ref="B24:C24"/>
    <mergeCell ref="B21:C21"/>
    <mergeCell ref="B25:C25"/>
    <mergeCell ref="B22:C22"/>
    <mergeCell ref="B23:C23"/>
    <mergeCell ref="B19:C19"/>
    <mergeCell ref="B11:C11"/>
    <mergeCell ref="B18:C18"/>
    <mergeCell ref="B14:C14"/>
    <mergeCell ref="B16:C16"/>
    <mergeCell ref="A3:D3"/>
    <mergeCell ref="A4:D4"/>
    <mergeCell ref="B13:C13"/>
    <mergeCell ref="B8:C8"/>
    <mergeCell ref="B17:C17"/>
    <mergeCell ref="B9:C9"/>
    <mergeCell ref="B10:C10"/>
    <mergeCell ref="A7:C7"/>
    <mergeCell ref="B15:C15"/>
  </mergeCells>
  <phoneticPr fontId="1" type="noConversion"/>
  <printOptions horizontalCentered="1"/>
  <pageMargins left="0.5" right="0.38" top="0.56999999999999995" bottom="0.48" header="0.38" footer="0.24"/>
  <pageSetup paperSize="9" fitToHeight="0" orientation="portrait" r:id="rId25"/>
  <headerFooter alignWithMargins="0">
    <oddFooter>&amp;R&amp;"Book Antiqua,Bold"&amp;10Schedule-6/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Basic</vt:lpstr>
      <vt:lpstr>Cover</vt:lpstr>
      <vt:lpstr>Instructions</vt:lpstr>
      <vt:lpstr>Names of Bidder</vt:lpstr>
      <vt:lpstr>Sch-1</vt:lpstr>
      <vt:lpstr>Sch-1(Disc)</vt:lpstr>
      <vt:lpstr>Sch-2</vt:lpstr>
      <vt:lpstr>Sch-5 Dis</vt:lpstr>
      <vt:lpstr>Sch-3</vt:lpstr>
      <vt:lpstr>Sch-3 After Discount</vt:lpstr>
      <vt:lpstr>Discount</vt:lpstr>
      <vt:lpstr>Octroi</vt:lpstr>
      <vt:lpstr>Entry Tax</vt:lpstr>
      <vt:lpstr>Other Taxes &amp; Duties</vt:lpstr>
      <vt:lpstr>Bid Form 2nd Envelope</vt:lpstr>
      <vt:lpstr>Q &amp; C</vt:lpstr>
      <vt:lpstr>N to W</vt:lpstr>
      <vt:lpstr>Sheet1</vt:lpstr>
      <vt:lpstr>Sheet2</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'Sch-1'!Print_Area</vt:lpstr>
      <vt:lpstr>'Sch-1(Disc)'!Print_Area</vt:lpstr>
      <vt:lpstr>'Sch-2'!Print_Area</vt:lpstr>
      <vt:lpstr>'Sch-3'!Print_Area</vt:lpstr>
      <vt:lpstr>'Sch-3 After Discount'!Print_Area</vt:lpstr>
      <vt:lpstr>'Sch-5 Dis'!Print_Area</vt:lpstr>
      <vt:lpstr>'Sch-1'!Print_Titles</vt:lpstr>
      <vt:lpstr>'Sch-1(Disc)'!Print_Titles</vt:lpstr>
      <vt:lpstr>'Sch-2'!Print_Titles</vt:lpstr>
      <vt:lpstr>'Sch-3'!Print_Titles</vt:lpstr>
      <vt:lpstr>'Sch-3 After Discount'!Print_Titles</vt:lpstr>
      <vt:lpstr>'Sch-5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Samrat Jain {Samrat Jain}</cp:lastModifiedBy>
  <cp:lastPrinted>2021-10-27T09:05:49Z</cp:lastPrinted>
  <dcterms:created xsi:type="dcterms:W3CDTF">2001-07-26T10:23:15Z</dcterms:created>
  <dcterms:modified xsi:type="dcterms:W3CDTF">2021-10-29T11:39:35Z</dcterms:modified>
</cp:coreProperties>
</file>