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Vasini/WC-4140(VVD)-AMC-2-deweeding jungle clearance-RaichurSS-BOD/Pdf-Published bid docs/"/>
    </mc:Choice>
  </mc:AlternateContent>
  <xr:revisionPtr revIDLastSave="0" documentId="14_{49141EE2-EF3D-4DE1-9041-1D417A314DC6}" xr6:coauthVersionLast="47" xr6:coauthVersionMax="47" xr10:uidLastSave="{00000000-0000-0000-0000-000000000000}"/>
  <workbookProtection workbookPassword="DCFA" lockStructure="1"/>
  <bookViews>
    <workbookView xWindow="-120" yWindow="-120" windowWidth="29040" windowHeight="15720" tabRatio="908" activeTab="4"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'Schedule-I'!$A$1:$P$48</definedName>
    <definedName name="_xlnm.Print_Area" localSheetId="5">'Schedule-II'!$A$1:$M$24</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'Schedule-I'!$A$1:$P$48</definedName>
    <definedName name="Z_27F75044_6024_4403_9A39_D72B9CCD332B_.wvu.PrintArea" localSheetId="5" hidden="1">'Schedule-II'!$A$1:$O$35</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'Schedule-II'!$A$1:$L$34</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'Schedule-II'!$A$1:$L$34</definedName>
  </definedNames>
  <calcPr calcId="191028"/>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6" l="1"/>
  <c r="I20" i="6"/>
  <c r="K20" i="6" s="1"/>
  <c r="L20" i="6" s="1"/>
  <c r="I19" i="6"/>
  <c r="I18" i="6"/>
  <c r="I17" i="6"/>
  <c r="I16" i="6"/>
  <c r="I14" i="6"/>
  <c r="I13" i="6"/>
  <c r="I12" i="6"/>
  <c r="N38" i="5" l="1"/>
  <c r="O38" i="5" s="1"/>
  <c r="P38" i="5" s="1"/>
  <c r="M38" i="5"/>
  <c r="N34" i="5" l="1"/>
  <c r="O34" i="5" s="1"/>
  <c r="P34" i="5" s="1"/>
  <c r="M34" i="5"/>
  <c r="C15" i="8"/>
  <c r="A2" i="7"/>
  <c r="A1" i="7"/>
  <c r="P8" i="6"/>
  <c r="P9" i="6"/>
  <c r="N31" i="5"/>
  <c r="O31" i="5" s="1"/>
  <c r="P31" i="5" s="1"/>
  <c r="M31" i="5"/>
  <c r="M39" i="5"/>
  <c r="N39" i="5"/>
  <c r="O39" i="5" s="1"/>
  <c r="M33" i="5"/>
  <c r="N33" i="5"/>
  <c r="O33" i="5" s="1"/>
  <c r="P33" i="5" s="1"/>
  <c r="M32" i="5"/>
  <c r="N32" i="5"/>
  <c r="O32" i="5" s="1"/>
  <c r="P32" i="5" s="1"/>
  <c r="M30" i="5"/>
  <c r="N30" i="5"/>
  <c r="O30" i="5" s="1"/>
  <c r="P30" i="5" s="1"/>
  <c r="M29" i="5"/>
  <c r="N29" i="5"/>
  <c r="O29" i="5" s="1"/>
  <c r="P29" i="5" s="1"/>
  <c r="M28" i="5"/>
  <c r="N28" i="5"/>
  <c r="O28" i="5" s="1"/>
  <c r="P28" i="5" s="1"/>
  <c r="M27" i="5"/>
  <c r="N27" i="5"/>
  <c r="O27" i="5" s="1"/>
  <c r="P27" i="5" s="1"/>
  <c r="M26" i="5"/>
  <c r="N26" i="5"/>
  <c r="O26" i="5" s="1"/>
  <c r="P26" i="5" s="1"/>
  <c r="P39" i="5" l="1"/>
  <c r="P42" i="5" s="1"/>
  <c r="O42" i="5"/>
  <c r="N20" i="5"/>
  <c r="O20" i="5" s="1"/>
  <c r="P20" i="5" s="1"/>
  <c r="M20" i="5"/>
  <c r="N19" i="5"/>
  <c r="O19" i="5" s="1"/>
  <c r="P19" i="5" s="1"/>
  <c r="M19" i="5"/>
  <c r="M17" i="5"/>
  <c r="N17" i="5"/>
  <c r="O17" i="5" s="1"/>
  <c r="P17" i="5" s="1"/>
  <c r="M12" i="5"/>
  <c r="K21" i="6"/>
  <c r="L21" i="6" s="1"/>
  <c r="K19" i="6"/>
  <c r="L19" i="6" s="1"/>
  <c r="K12" i="6" l="1"/>
  <c r="N25" i="5"/>
  <c r="O25" i="5" s="1"/>
  <c r="P25" i="5" s="1"/>
  <c r="M25" i="5"/>
  <c r="N24" i="5"/>
  <c r="O24" i="5" s="1"/>
  <c r="P24" i="5" s="1"/>
  <c r="M24" i="5"/>
  <c r="N23" i="5"/>
  <c r="O23" i="5" s="1"/>
  <c r="P23" i="5" s="1"/>
  <c r="M23" i="5"/>
  <c r="N22" i="5"/>
  <c r="O22" i="5" s="1"/>
  <c r="P22" i="5" s="1"/>
  <c r="M22" i="5"/>
  <c r="N21" i="5" l="1"/>
  <c r="O21" i="5" s="1"/>
  <c r="P21" i="5" s="1"/>
  <c r="M21" i="5"/>
  <c r="N18" i="5"/>
  <c r="O18" i="5" s="1"/>
  <c r="P18" i="5" s="1"/>
  <c r="M18" i="5"/>
  <c r="N16" i="5"/>
  <c r="O16" i="5" s="1"/>
  <c r="P16" i="5" s="1"/>
  <c r="M16" i="5"/>
  <c r="N15" i="5"/>
  <c r="O15" i="5" s="1"/>
  <c r="P15" i="5" s="1"/>
  <c r="M15" i="5"/>
  <c r="N14" i="5"/>
  <c r="O14" i="5" s="1"/>
  <c r="P14" i="5" s="1"/>
  <c r="M14" i="5"/>
  <c r="N13" i="5"/>
  <c r="O13" i="5" s="1"/>
  <c r="P13" i="5" s="1"/>
  <c r="M13" i="5"/>
  <c r="N12" i="5"/>
  <c r="K14" i="6"/>
  <c r="K17" i="6" l="1"/>
  <c r="L17" i="6" s="1"/>
  <c r="K16" i="6"/>
  <c r="L16" i="6" l="1"/>
  <c r="K18" i="6"/>
  <c r="L14" i="6"/>
  <c r="K13" i="6"/>
  <c r="L18" i="6" l="1"/>
  <c r="L13" i="6"/>
  <c r="K22" i="6"/>
  <c r="L12" i="6"/>
  <c r="L22" i="6" l="1"/>
  <c r="Q23" i="6" s="1"/>
  <c r="Q22" i="6"/>
  <c r="O12" i="5"/>
  <c r="O35" i="5" s="1"/>
  <c r="O37" i="5" l="1"/>
  <c r="O43" i="5" s="1"/>
  <c r="O45" i="5" s="1"/>
  <c r="O46" i="5" s="1"/>
  <c r="P12" i="5"/>
  <c r="P35" i="5" s="1"/>
  <c r="P37" i="5" l="1"/>
  <c r="P43" i="5" s="1"/>
  <c r="A1" i="6"/>
  <c r="D6" i="6"/>
  <c r="D5" i="6"/>
  <c r="D4" i="6"/>
  <c r="D3" i="6"/>
  <c r="N22" i="6"/>
  <c r="N25" i="6" s="1"/>
  <c r="A48" i="5"/>
  <c r="E16" i="1"/>
  <c r="E20" i="1"/>
  <c r="E19" i="1"/>
  <c r="E17" i="1"/>
  <c r="E15" i="1"/>
  <c r="E14" i="1"/>
  <c r="E11" i="1"/>
  <c r="E10" i="1"/>
  <c r="E9" i="1"/>
  <c r="D4" i="5"/>
  <c r="F37" i="8" s="1"/>
  <c r="D27" i="7"/>
  <c r="D26" i="7"/>
  <c r="B27" i="7"/>
  <c r="B26" i="7"/>
  <c r="D8" i="5"/>
  <c r="B8" i="7" s="1"/>
  <c r="D7" i="5"/>
  <c r="B7" i="7" s="1"/>
  <c r="D6" i="5"/>
  <c r="B6" i="7" s="1"/>
  <c r="D5" i="5"/>
  <c r="B6" i="8"/>
  <c r="F40" i="8"/>
  <c r="F39" i="8"/>
  <c r="B40" i="8"/>
  <c r="B39" i="8"/>
  <c r="A52" i="8"/>
  <c r="B34" i="8"/>
  <c r="A1" i="8"/>
  <c r="B2" i="5"/>
  <c r="B1" i="5"/>
  <c r="B9" i="1"/>
  <c r="A8" i="4"/>
  <c r="B8" i="4" s="1"/>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s="1"/>
  <c r="Y24" i="4"/>
  <c r="T24" i="4" s="1"/>
  <c r="Y30" i="4"/>
  <c r="T30" i="4"/>
  <c r="Y31" i="4"/>
  <c r="T31" i="4" s="1"/>
  <c r="Y32" i="4"/>
  <c r="T32" i="4"/>
  <c r="Y33" i="4"/>
  <c r="T33" i="4" s="1"/>
  <c r="Y34" i="4"/>
  <c r="T34" i="4" s="1"/>
  <c r="Y35" i="4"/>
  <c r="T35" i="4" s="1"/>
  <c r="Y36" i="4"/>
  <c r="T36" i="4" s="1"/>
  <c r="Y37" i="4"/>
  <c r="T37" i="4" s="1"/>
  <c r="Y38" i="4"/>
  <c r="T38" i="4" s="1"/>
  <c r="Y39" i="4"/>
  <c r="T39" i="4" s="1"/>
  <c r="Y40" i="4"/>
  <c r="T40" i="4"/>
  <c r="Y41" i="4"/>
  <c r="T41" i="4" s="1"/>
  <c r="Y42" i="4"/>
  <c r="T42" i="4" s="1"/>
  <c r="Y43" i="4"/>
  <c r="T43" i="4" s="1"/>
  <c r="Y44" i="4"/>
  <c r="T44" i="4" s="1"/>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l="1"/>
  <c r="B132" i="4" s="1"/>
  <c r="D132" i="4" s="1"/>
  <c r="A133" i="4"/>
  <c r="B133" i="4" s="1"/>
  <c r="D133" i="4" s="1"/>
  <c r="A130" i="4"/>
  <c r="B130" i="4" s="1"/>
  <c r="D130" i="4" s="1"/>
  <c r="A129" i="4"/>
  <c r="B129" i="4" s="1"/>
  <c r="A127" i="4"/>
  <c r="A131" i="4"/>
  <c r="B131" i="4" s="1"/>
  <c r="D131" i="4" s="1"/>
  <c r="F20" i="1"/>
  <c r="D21" i="1" s="1"/>
  <c r="U6" i="4"/>
  <c r="S13" i="4"/>
  <c r="P6" i="4" s="1"/>
  <c r="D13" i="4"/>
  <c r="A6" i="4" s="1"/>
  <c r="N12" i="4"/>
  <c r="K6" i="4" s="1"/>
  <c r="F6" i="4"/>
  <c r="B5" i="7"/>
  <c r="Y25" i="4" l="1"/>
  <c r="T25" i="4" s="1"/>
  <c r="U7" i="4" s="1"/>
  <c r="D16" i="7" l="1"/>
  <c r="A23" i="6"/>
  <c r="D13" i="7"/>
  <c r="S41" i="5" l="1"/>
  <c r="P45" i="5" l="1"/>
  <c r="D15" i="7" l="1"/>
  <c r="P47" i="5"/>
  <c r="D11" i="7"/>
  <c r="D18" i="7" s="1"/>
  <c r="D21" i="7" l="1"/>
  <c r="D23" i="7" l="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<sst xmlns="http://schemas.openxmlformats.org/spreadsheetml/2006/main" count="941" uniqueCount="413">
  <si>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</si>
  <si>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</si>
  <si>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</si>
  <si>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</si>
  <si>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</si>
  <si>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</si>
  <si>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</si>
  <si>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</si>
  <si>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</si>
  <si>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</si>
  <si>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</si>
  <si>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</si>
  <si>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</si>
  <si>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</si>
  <si>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</si>
  <si>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</si>
  <si>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</si>
  <si>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</si>
  <si>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</si>
  <si>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</si>
  <si>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</si>
  <si>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</si>
  <si>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</si>
  <si>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</si>
  <si>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</si>
  <si>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</si>
  <si>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</si>
  <si>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</si>
  <si>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</si>
  <si>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</si>
  <si>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</si>
  <si>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</si>
  <si>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</si>
  <si>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</si>
  <si>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</si>
  <si>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</si>
  <si>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</si>
  <si>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</si>
  <si>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</si>
  <si>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</si>
  <si>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</si>
  <si>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</si>
  <si>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</si>
  <si>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</si>
  <si>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</si>
  <si>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</si>
  <si>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</si>
  <si>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</si>
  <si>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</si>
  <si>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</si>
  <si>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</si>
  <si>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</si>
  <si>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</si>
  <si>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</si>
  <si>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</si>
  <si>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</si>
  <si>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</si>
  <si>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</si>
  <si>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</si>
  <si>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</si>
  <si>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</si>
  <si>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</si>
  <si>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</si>
  <si>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</si>
  <si>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</si>
  <si>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</si>
  <si>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</si>
  <si>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</si>
  <si>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</si>
  <si>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</si>
  <si>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</si>
  <si>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</si>
  <si>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</si>
  <si>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</si>
  <si>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</si>
  <si>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</si>
  <si>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</si>
  <si>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</si>
  <si>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</si>
  <si>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</si>
  <si>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</si>
  <si>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</si>
  <si>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</si>
  <si>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</si>
  <si>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</si>
  <si>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</si>
  <si>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</si>
  <si>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</si>
  <si>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</si>
  <si>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</si>
  <si>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</si>
  <si>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</si>
  <si>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</si>
  <si>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</si>
  <si>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</si>
  <si>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</si>
  <si>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</si>
  <si>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</si>
  <si>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</si>
  <si>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</si>
  <si>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</si>
  <si>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</si>
  <si>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</si>
  <si>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</si>
  <si>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</si>
  <si>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</si>
  <si>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</si>
  <si>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</si>
  <si>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</si>
  <si>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</si>
  <si>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</si>
  <si>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</si>
  <si>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</si>
  <si>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</si>
  <si>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</si>
  <si>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</si>
  <si>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</si>
  <si>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</si>
  <si>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</si>
  <si>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</si>
  <si>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</si>
  <si>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</si>
  <si>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</si>
  <si>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</si>
  <si>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</si>
  <si>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</si>
  <si>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</si>
  <si>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</si>
  <si>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</si>
  <si>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</si>
  <si>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</si>
  <si>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</si>
  <si>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</si>
  <si>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</si>
  <si>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</si>
  <si>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</si>
  <si>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</si>
  <si>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</si>
  <si>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</si>
  <si>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</si>
  <si>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</si>
  <si>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</si>
  <si>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</si>
  <si>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</si>
  <si>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</si>
  <si>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</si>
  <si>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</si>
  <si>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</si>
  <si>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</si>
  <si>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</si>
  <si>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</si>
  <si>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</si>
  <si>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</si>
  <si>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</si>
  <si>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</si>
  <si>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</si>
  <si>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</si>
  <si>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</si>
  <si>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</si>
  <si>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</si>
  <si>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</si>
  <si>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</si>
  <si>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</si>
  <si>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</si>
  <si>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</si>
  <si>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</si>
  <si>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</si>
  <si>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</si>
  <si>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</si>
  <si>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</si>
  <si>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</si>
  <si>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</si>
  <si>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</si>
  <si>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</si>
  <si>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</si>
  <si>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</si>
  <si>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</si>
  <si>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</si>
  <si>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</si>
  <si>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</si>
  <si>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</si>
  <si>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</si>
  <si>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</si>
  <si>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</si>
  <si>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</si>
  <si>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</si>
  <si>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</si>
  <si>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</si>
  <si>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</si>
  <si>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</si>
  <si>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</si>
  <si>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</si>
  <si>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</si>
  <si>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</si>
  <si>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</si>
  <si>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</si>
  <si>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</si>
  <si>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</si>
  <si>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</si>
  <si>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</si>
  <si>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</si>
  <si>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</si>
  <si>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</si>
  <si>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</si>
  <si>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</si>
  <si>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</si>
  <si>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</si>
  <si>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</si>
  <si>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</si>
  <si>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</si>
  <si>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</si>
  <si>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</si>
  <si>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</si>
  <si>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</si>
  <si>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</si>
  <si>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</si>
  <si>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</si>
  <si>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</si>
  <si>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</si>
  <si>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</si>
  <si>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</si>
  <si>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</si>
  <si>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</si>
  <si>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</si>
  <si>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</si>
  <si>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</si>
  <si>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</si>
  <si>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</si>
  <si>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</si>
  <si>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</si>
  <si>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</si>
  <si>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</si>
  <si>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</si>
  <si>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</si>
  <si>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</si>
  <si>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</si>
  <si>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</si>
  <si>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</si>
  <si>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</si>
  <si>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</si>
  <si>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</si>
  <si>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</si>
  <si>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</si>
  <si>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</si>
  <si>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</si>
  <si>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</si>
  <si>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</si>
  <si>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</si>
  <si>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</si>
  <si>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</si>
  <si>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</si>
  <si>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</si>
  <si>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</si>
  <si>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</si>
  <si>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</si>
  <si>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</si>
  <si>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</si>
  <si>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</si>
  <si>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</si>
  <si>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Excluded in DSR 2023</t>
  </si>
  <si>
    <t>Unit Erection Charges excluding GST</t>
  </si>
  <si>
    <t>Amount excluding GST</t>
  </si>
  <si>
    <t>Total Tax GST</t>
  </si>
  <si>
    <t>13=11/1.12</t>
  </si>
  <si>
    <t>14=13*10</t>
  </si>
  <si>
    <t>15=18% of 14</t>
  </si>
  <si>
    <t>2.6.1</t>
  </si>
  <si>
    <t>2.8.1</t>
  </si>
  <si>
    <t>4.1.3</t>
  </si>
  <si>
    <t>4.1.5</t>
  </si>
  <si>
    <t>6.1.2</t>
  </si>
  <si>
    <t>7.1.1</t>
  </si>
  <si>
    <t>sqm</t>
  </si>
  <si>
    <t>14.1.1</t>
  </si>
  <si>
    <t>Sqm</t>
  </si>
  <si>
    <t>13.87.1</t>
  </si>
  <si>
    <t>13.99.1</t>
  </si>
  <si>
    <t>Painting with synthetic enamel paint of approved brand and manufacture of required colour to give an even shade : One or more coats on old work</t>
  </si>
  <si>
    <t>Providing and applying white cement based putty of average thickness 1 mm, of approved brand and manufacturer, over the plastered wall surface to prepare the surface even and smooth complete.</t>
  </si>
  <si>
    <t>Horticulture DSR 2.2(DSR 2020)</t>
  </si>
  <si>
    <t>Supply and stacking of good earth (red earth) at site including royalty chargesand carriage upto 5 km lead complete (earth measured in stacks will be reduced by 20% for payment)</t>
  </si>
  <si>
    <t>CuM</t>
  </si>
  <si>
    <t>Horticulture DSR 2.25(DSR 2020)</t>
  </si>
  <si>
    <t>Supplying and stacking of well decayed cattle manure at site including royalty and carriage upto 5 k.m. lead complete (Cattle manure measured in stacks will reduced by 8% for Payment)</t>
  </si>
  <si>
    <t>Total of Schedule Items as per DSR 2023</t>
  </si>
  <si>
    <t>Quote percentage (%) above/below +/- on total amount of DSR 2023 Rates excluding GST mentioned above  (to be quoted by Bidder)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</si>
  <si>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</si>
  <si>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</si>
  <si>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</si>
  <si>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</si>
  <si>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</si>
  <si>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</si>
  <si>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</si>
  <si>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</si>
  <si>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</si>
  <si>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</si>
  <si>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</si>
  <si>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</si>
  <si>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</si>
  <si>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</si>
  <si>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</si>
  <si>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</si>
  <si>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NON-SCHEDULE ITEMS</t>
  </si>
  <si>
    <t>Neem Cake</t>
  </si>
  <si>
    <t>(GRAND SUMMARY)</t>
  </si>
  <si>
    <t>Description</t>
  </si>
  <si>
    <t>Total Price (INR)</t>
  </si>
  <si>
    <t>TOTAL SCHEDULE NO. I</t>
  </si>
  <si>
    <t>TOTAL SCHEDULE NO. II</t>
  </si>
  <si>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</si>
  <si>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</si>
  <si>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</si>
  <si>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</si>
  <si>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</si>
  <si>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</si>
  <si>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</si>
  <si>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</si>
  <si>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</si>
  <si>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</si>
  <si>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</si>
  <si>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</si>
  <si>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</si>
  <si>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</si>
  <si>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</si>
  <si>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</si>
  <si>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</si>
  <si>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</si>
  <si>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</si>
  <si>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</si>
  <si>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</si>
  <si>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</si>
  <si>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</si>
  <si>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</si>
  <si>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</si>
  <si>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</si>
  <si>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</si>
  <si>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</si>
  <si>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</si>
  <si>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</si>
  <si>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</si>
  <si>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</si>
  <si>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</si>
  <si>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</si>
  <si>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</si>
  <si>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</si>
  <si>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</si>
  <si>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</si>
  <si>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</si>
  <si>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</si>
  <si>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</si>
  <si>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</si>
  <si>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</si>
  <si>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</si>
  <si>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</si>
  <si>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</si>
  <si>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AMC-II for De-Weeding, Grass Cutting and Jungle Clearance and  Civil Maintenance Works at Raichur 765/400KV Substation</t>
  </si>
  <si>
    <t xml:space="preserve">Specification No: Ref: SR-I/C&amp;M/WC-4140/2025  </t>
  </si>
  <si>
    <t>1.1.2</t>
  </si>
  <si>
    <t>2.25 (a)</t>
  </si>
  <si>
    <t>11.48.2</t>
  </si>
  <si>
    <t>13.1.2</t>
  </si>
  <si>
    <t>13.82.2</t>
  </si>
  <si>
    <t>13.85.3</t>
  </si>
  <si>
    <t>13.111.1</t>
  </si>
  <si>
    <t>21.1.1.2</t>
  </si>
  <si>
    <t>21.3.1</t>
  </si>
  <si>
    <t>21.3.2</t>
  </si>
  <si>
    <t xml:space="preserve">CARRIAGE OF MATERIALS By Mechanical Transport including loading,unloading and stacking of Earth upto 1KM
</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</si>
  <si>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 All kinds of soil</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</si>
  <si>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</si>
  <si>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 xml:space="preserve">Excavating, supplying and filling of local earth (including royalty) by mechanical transport upto a lead of 5km also including ramming and watering of the earth in layers not exceeding 20 cm in trenches, plinth, sides of foundation etc. complete. </t>
  </si>
  <si>
    <t>Providing and laying in position cement concrete of specified grade excluding the cost of centering and shuttering - All work up to plinth level : 
1:2:4 (1 cement : 2 coarse sand (zone-III) : 4 graded stone aggregate 20 mm nominal size)</t>
  </si>
  <si>
    <t xml:space="preserve">Providing and laying in position cement concrete of specified grade excluding the cost of centering and shuttering - All work up to plinth level :
1:3:6 (1 Cement : 3 coarse sand (zone-III) derived from natural sources : 6 graded stone aggregate 20 mm nominal size derived from natural sources) </t>
  </si>
  <si>
    <t xml:space="preserve">Brick work with common burnt clay F.P.S. (non modular) bricks of class designation 7.5 in foundation and plinth in:6.1.2 Cement mortar 1:6 (1 cement : 6 coarse sand) </t>
  </si>
  <si>
    <t>Random rubble masonry with hard stone in foundation and plinth including levelling up with cement concrete 1:6:12 (1 cement : 6 coarse sand : 12 graded stone aggregate 20 mm nominal size) upto plinth level with :
Cement mortar 1:6 (1 cement : 6 coarse sand)</t>
  </si>
  <si>
    <t xml:space="preserve">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</si>
  <si>
    <t>Providing and laying rectified Glazed Ceramic floor tiles of size 300x300 mm or more (thickness to be specified by the manufacturer), of 1st quality conforming to IS : 15622, of approved make, in all colours, shades, except White, Ivory, Grey, Fume Red Brown, laid on 20 mm thick Cement Mortar 1:4 (1 Cement : 4 Coarse sand), jointing with grey cement slurry @ 3.3 kg/ sqm  including pointing the joints with white cement and matching pigments etc., complete.</t>
  </si>
  <si>
    <t xml:space="preserve">Grouting the joints of flooring tiles having joints of 3 mm width, using epoxy grout mix of 0.70 kg of organic coated filler of desired shade (0.10 kg of hardener and 0.20 kg of resin per kg), including filling / grouting and finishing complete as per direction of Engineer-in-charge.
Size of Tile 600x600 mm
</t>
  </si>
  <si>
    <t>CEMENT PLASTER (IN FINE SAND)  12 mm cement plaster of mix : 1:6 (1 cement: 6 fine sand)</t>
  </si>
  <si>
    <t xml:space="preserve">Wall painting with acrylic emulsion paint, having VOC (Volatile Organic Compound ) content less than 50 grams/ litre, of approved brand and manufacture, including applying additional coats wherever required, to achieve even shade and colour.
Two coats
</t>
  </si>
  <si>
    <t>Applying priming coats with primer of approved brand and manufacture, having low VOC (Volatile Organic Compound ) content  With water thinnable cement primer on wall surface having VOC content less than 50 grams/litre</t>
  </si>
  <si>
    <t>White washing with lime to give an even shade :  Old work (two or more coats)</t>
  </si>
  <si>
    <t xml:space="preserve"> Removing white or colour wash by scrapping and sand papering and preparing the surface smooth including necessary repairs to scratches etc. complete</t>
  </si>
  <si>
    <t>Finishing walls with Acrylic Smooth exterior paint of required shade : Old work (Two or more coat applied @ 1.67 ltr/ 10 sqm) on existing cement paint surface</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</si>
  <si>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 4 fine sand)</t>
  </si>
  <si>
    <t xml:space="preserve">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paneling, C.P. brass/ stainless steel screws, all complete as per architectural drawings and the directions of Engineer-in-charge. (Glazing, paneling and dash fasteners to be paid for separately) - For fixed portion : Powder coated aluminium (minimum thickness of powder coating 50 micron) </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</si>
  <si>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4.0 mm thickness (weight not less than 10 kg/ sqm)</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</si>
  <si>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5 mm thickness (weight not less than 12.50 kg/ sqm)</t>
  </si>
  <si>
    <t>cum</t>
  </si>
  <si>
    <t>kg</t>
  </si>
  <si>
    <t>(Part-A2)Sub-Total of Schedule Items as per DSR 2023</t>
  </si>
  <si>
    <t>(Part-A1+PartA2)Total of Schedule Items as per DSR 2023+Horticulture DSR 2020</t>
  </si>
  <si>
    <r>
      <rPr>
        <b/>
        <sz val="10"/>
        <rFont val="Book Antiqua"/>
        <family val="1"/>
      </rPr>
      <t>In Colony,  Stores and Other areas:</t>
    </r>
    <r>
      <rPr>
        <sz val="11"/>
        <color theme="1"/>
        <rFont val="Book Antiqua"/>
        <family val="1"/>
      </rPr>
      <t xml:space="preserve"> Clearing jungle including uprooting of rank vegetation, Grass, brush wood, saplings etc., </t>
    </r>
    <r>
      <rPr>
        <b/>
        <sz val="10"/>
        <rFont val="Book Antiqua"/>
        <family val="1"/>
      </rPr>
      <t>by MANUAL or MECHANICAL</t>
    </r>
    <r>
      <rPr>
        <sz val="11"/>
        <color theme="1"/>
        <rFont val="Book Antiqua"/>
        <family val="1"/>
      </rPr>
      <t xml:space="preserve"> means  and disposal of rubbish outside the periphery of substation including transportation as directed by the Engineer-in-charge. The area for disposal of rubbis / grass etc outside the substation premises shall be arranged by the bidder at his own cost   (a total 6 operations in 2 years)</t>
    </r>
  </si>
  <si>
    <r>
      <rPr>
        <b/>
        <sz val="10"/>
        <rFont val="Book Antiqua"/>
        <family val="1"/>
      </rPr>
      <t xml:space="preserve">In Switch yard Non Metal Area: </t>
    </r>
    <r>
      <rPr>
        <sz val="11"/>
        <color theme="1"/>
        <rFont val="Book Antiqua"/>
        <family val="1"/>
      </rPr>
      <t xml:space="preserve">Clearing jungle including uprooting of rank vegetation, Grass, brush wood, saplings etc., by </t>
    </r>
    <r>
      <rPr>
        <b/>
        <sz val="10"/>
        <rFont val="Book Antiqua"/>
        <family val="1"/>
      </rPr>
      <t xml:space="preserve">MANUAL or </t>
    </r>
    <r>
      <rPr>
        <b/>
        <sz val="10"/>
        <color theme="9" tint="-0.499984740745262"/>
        <rFont val="Book Antiqua"/>
        <family val="1"/>
      </rPr>
      <t>MECHANICAL means</t>
    </r>
    <r>
      <rPr>
        <sz val="11"/>
        <color theme="1"/>
        <rFont val="Book Antiqua"/>
        <family val="1"/>
      </rPr>
      <t xml:space="preserve"> </t>
    </r>
    <r>
      <rPr>
        <u/>
        <sz val="10"/>
        <color theme="9" tint="-0.499984740745262"/>
        <rFont val="Book Antiqua"/>
        <family val="1"/>
      </rPr>
      <t xml:space="preserve">as per available clearance to charged portion </t>
    </r>
    <r>
      <rPr>
        <sz val="11"/>
        <color theme="1"/>
        <rFont val="Book Antiqua"/>
        <family val="1"/>
      </rPr>
      <t>and disposal of rubbish outside the periphery of substation including transportation as directed by the Engineer-in-charge. The area for disposal of rubbish/grass etc. outside the substation premises shall be arranged by the contractor at his own cost. 
(i) Non-metal (open road and road side berms in switchyard).  road sides, other open grounds / spaces in the substation premises including road berms and around the buildings inside the switchyard fence.)  (a total 6 operations in 2 years)</t>
    </r>
  </si>
  <si>
    <r>
      <rPr>
        <b/>
        <sz val="11"/>
        <color theme="1"/>
        <rFont val="Book Antiqua"/>
        <family val="1"/>
      </rPr>
      <t>In Switch yard (metal area):</t>
    </r>
    <r>
      <rPr>
        <sz val="11"/>
        <color theme="1"/>
        <rFont val="Book Antiqua"/>
        <family val="1"/>
      </rPr>
      <t xml:space="preserve"> Grass clearing, de-weeding, uprooting of rank vegetation, brush wood, saplings by manual and disposal of rubbish outside the periphery of POWERGRID premises including transportation, levelling the metal neatly after removal of grass/weeds as directed by the Engineer-in-charge. The area for disposal of rubbish/grass etc. outside the substation premises shall be arranged by the contractor at his own cost.                                                                    (i) In metal spread area of switchyard ( Area for payment shall be arrived by multiplying the total metal area (excluding road) with a multiplying factor 0.15). However, the contractor is allowed to maintain the metalled area grass free by sparying antiweed chemicals of approved brands at his own cost.  (a total 6 operations in 2 years)</t>
    </r>
  </si>
  <si>
    <t>Supply and Delivery of following chemicals/fertilisers</t>
  </si>
  <si>
    <t>a</t>
  </si>
  <si>
    <t>D.A.P.</t>
  </si>
  <si>
    <t>Monocrotophos</t>
  </si>
  <si>
    <t>ltr</t>
  </si>
  <si>
    <t>Urea</t>
  </si>
  <si>
    <t>Roger</t>
  </si>
  <si>
    <t>Rose Mix</t>
  </si>
  <si>
    <t>NS</t>
  </si>
  <si>
    <t>Total of Non-Schedule Items</t>
  </si>
  <si>
    <t>b</t>
  </si>
  <si>
    <t>c</t>
  </si>
  <si>
    <t>d</t>
  </si>
  <si>
    <t>e</t>
  </si>
  <si>
    <t>f</t>
  </si>
  <si>
    <t xml:space="preserve">(Part-A1)Sub-Total for Schedule Items </t>
  </si>
  <si>
    <r>
      <t xml:space="preserve">Supply &amp; Installation Charges- </t>
    </r>
    <r>
      <rPr>
        <b/>
        <sz val="10"/>
        <color rgb="FF000000"/>
        <rFont val="Book Antiqua"/>
      </rPr>
      <t>Schedule Civil Items</t>
    </r>
    <r>
      <rPr>
        <sz val="10"/>
        <color rgb="FF000000"/>
        <rFont val="Book Antiqua"/>
      </rPr>
      <t xml:space="preserve"> for AMC-II Package for de-weeding, grass cutting and jungle clearance &amp; civil Maintenance works at Raichur Station</t>
    </r>
  </si>
  <si>
    <r>
      <t xml:space="preserve">Supply &amp; Installation Charges- </t>
    </r>
    <r>
      <rPr>
        <b/>
        <sz val="10"/>
        <color rgb="FF000000"/>
        <rFont val="Book Antiqua"/>
      </rPr>
      <t>Non-Schedule Civil Items</t>
    </r>
    <r>
      <rPr>
        <sz val="10"/>
        <color rgb="FF000000"/>
        <rFont val="Book Antiqua"/>
      </rPr>
      <t xml:space="preserve"> for AMC-II Package for de-weeding, grass cutting and jungle clearance &amp; civil Maintenance works at Raichur Station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</si>
</sst>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67">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b/>
      <sz val="10"/>
      <name val="Calibri"/>
      <family val="2"/>
      <scheme val="minor"/>
    </font>
    <font>
      <sz val="22"/>
      <color rgb="FFFF0000"/>
      <name val="Arial"/>
      <family val="2"/>
    </font>
    <font>
      <sz val="12"/>
      <name val="Calibri"/>
      <family val="2"/>
      <scheme val="minor"/>
    </font>
    <font>
      <sz val="10"/>
      <name val="Book Antiqua"/>
    </font>
    <font>
      <sz val="12"/>
      <color theme="1"/>
      <name val="Arial"/>
      <family val="2"/>
    </font>
    <font>
      <sz val="8"/>
      <name val="Arial"/>
      <family val="2"/>
    </font>
    <font>
      <sz val="11"/>
      <color rgb="FF000000"/>
      <name val="Book Antiqua"/>
      <family val="1"/>
    </font>
    <font>
      <sz val="11"/>
      <color rgb="FF03074A"/>
      <name val="Book Antiqua"/>
      <family val="1"/>
    </font>
    <font>
      <sz val="11"/>
      <color theme="1"/>
      <name val="Book Antiqua"/>
      <family val="1"/>
    </font>
    <font>
      <sz val="10"/>
      <color rgb="FF000000"/>
      <name val="Book Antiqua"/>
    </font>
    <font>
      <b/>
      <sz val="10"/>
      <color rgb="FF000000"/>
      <name val="Book Antiqua"/>
    </font>
    <font>
      <sz val="10"/>
      <color theme="1"/>
      <name val="Book Antiqua"/>
      <family val="1"/>
    </font>
    <font>
      <b/>
      <sz val="10"/>
      <color theme="9" tint="-0.499984740745262"/>
      <name val="Book Antiqua"/>
      <family val="1"/>
    </font>
    <font>
      <u/>
      <sz val="10"/>
      <color theme="9" tint="-0.499984740745262"/>
      <name val="Book Antiqua"/>
      <family val="1"/>
    </font>
    <font>
      <b/>
      <sz val="11"/>
      <color theme="1"/>
      <name val="Book Antiqua"/>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40"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40" fillId="0" borderId="0"/>
    <xf numFmtId="0" fontId="40"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55" fillId="0" borderId="0" applyFont="0" applyFill="0" applyBorder="0" applyAlignment="0" applyProtection="0"/>
  </cellStyleXfs>
  <cellXfs count="378">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3" fillId="0" borderId="0" xfId="0" applyFont="1"/>
    <xf numFmtId="0" fontId="43" fillId="0" borderId="0" xfId="0" applyFont="1" applyAlignment="1">
      <alignment horizontal="center" vertical="top"/>
    </xf>
    <xf numFmtId="0" fontId="43" fillId="0" borderId="0" xfId="0" applyFont="1" applyAlignment="1">
      <alignment horizontal="center"/>
    </xf>
    <xf numFmtId="0" fontId="43" fillId="0" borderId="0" xfId="0" applyFont="1" applyAlignment="1">
      <alignment vertical="top"/>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0" fontId="41" fillId="0" borderId="12"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2" fontId="45" fillId="0" borderId="18" xfId="0" applyNumberFormat="1" applyFont="1" applyBorder="1" applyAlignment="1" applyProtection="1">
      <alignment vertical="center" wrapText="1"/>
      <protection hidden="1"/>
    </xf>
    <xf numFmtId="10" fontId="44" fillId="5" borderId="18" xfId="0" applyNumberFormat="1" applyFont="1" applyFill="1" applyBorder="1" applyAlignment="1" applyProtection="1">
      <alignment vertical="center" wrapText="1"/>
      <protection locked="0" hidden="1"/>
    </xf>
    <xf numFmtId="0" fontId="46" fillId="0" borderId="18" xfId="0" applyFont="1" applyBorder="1" applyProtection="1">
      <protection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164" fontId="0" fillId="0" borderId="18" xfId="7" applyFont="1" applyBorder="1" applyAlignment="1">
      <alignment horizontal="center" vertical="center"/>
    </xf>
    <xf numFmtId="164" fontId="28" fillId="0" borderId="18" xfId="7" applyFont="1" applyBorder="1" applyAlignment="1">
      <alignment horizontal="center" vertical="center" wrapText="1"/>
    </xf>
    <xf numFmtId="164" fontId="0" fillId="0" borderId="18" xfId="7" applyFont="1" applyBorder="1" applyAlignment="1">
      <alignment horizontal="center" vertical="top"/>
    </xf>
    <xf numFmtId="164" fontId="28" fillId="6" borderId="18" xfId="7" applyFont="1" applyFill="1" applyBorder="1" applyAlignment="1">
      <alignment horizontal="center" vertical="center"/>
    </xf>
    <xf numFmtId="164" fontId="28" fillId="7" borderId="18" xfId="7" applyFont="1" applyFill="1" applyBorder="1" applyAlignment="1">
      <alignment horizontal="center" vertical="center"/>
    </xf>
    <xf numFmtId="164" fontId="28"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164" fontId="5" fillId="0" borderId="18" xfId="18" applyFont="1" applyBorder="1" applyAlignment="1" applyProtection="1">
      <alignment vertical="center"/>
      <protection hidden="1"/>
    </xf>
    <xf numFmtId="9" fontId="49" fillId="5" borderId="41" xfId="0" applyNumberFormat="1" applyFont="1" applyFill="1" applyBorder="1" applyAlignment="1" applyProtection="1">
      <alignment horizontal="center" vertical="center" wrapText="1"/>
      <protection locked="0"/>
    </xf>
    <xf numFmtId="9" fontId="49"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2" fontId="43" fillId="0" borderId="0" xfId="0" applyNumberFormat="1" applyFont="1" applyAlignment="1">
      <alignment vertical="top"/>
    </xf>
    <xf numFmtId="0" fontId="43" fillId="0" borderId="18" xfId="0" applyFont="1" applyBorder="1" applyAlignment="1">
      <alignment horizontal="right" vertical="top"/>
    </xf>
    <xf numFmtId="10" fontId="44" fillId="0" borderId="18" xfId="0" applyNumberFormat="1"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2" fontId="43" fillId="0" borderId="18" xfId="0" applyNumberFormat="1" applyFont="1" applyBorder="1" applyAlignment="1">
      <alignment vertical="center"/>
    </xf>
    <xf numFmtId="2" fontId="43" fillId="0" borderId="18" xfId="0" applyNumberFormat="1" applyFont="1" applyBorder="1" applyAlignment="1">
      <alignment horizontal="right" vertical="center"/>
    </xf>
    <xf numFmtId="164" fontId="43" fillId="0" borderId="0" xfId="0" applyNumberFormat="1" applyFont="1"/>
    <xf numFmtId="0" fontId="31" fillId="0" borderId="18" xfId="0" applyFont="1" applyBorder="1" applyAlignment="1" applyProtection="1">
      <alignment vertical="center" wrapText="1"/>
      <protection hidden="1"/>
    </xf>
    <xf numFmtId="2" fontId="50" fillId="0" borderId="18" xfId="0" applyNumberFormat="1" applyFont="1" applyBorder="1" applyAlignment="1" applyProtection="1">
      <alignment horizontal="right" vertical="center" wrapText="1"/>
      <protection hidden="1"/>
    </xf>
    <xf numFmtId="2" fontId="38" fillId="0" borderId="18" xfId="37" applyNumberFormat="1" applyFont="1" applyBorder="1" applyAlignment="1">
      <alignment horizontal="right" vertical="center" readingOrder="1"/>
    </xf>
    <xf numFmtId="2" fontId="54" fillId="0" borderId="18" xfId="37" applyNumberFormat="1" applyFont="1" applyBorder="1" applyAlignment="1">
      <alignment horizontal="center" vertical="center" readingOrder="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54" fillId="0" borderId="18" xfId="0" applyFont="1" applyBorder="1" applyAlignment="1" applyProtection="1">
      <alignment horizontal="center" vertical="center" wrapText="1"/>
      <protection hidden="1"/>
    </xf>
    <xf numFmtId="0" fontId="56" fillId="5" borderId="18" xfId="0" applyFont="1" applyFill="1" applyBorder="1" applyAlignment="1" applyProtection="1">
      <alignment horizontal="center"/>
      <protection locked="0"/>
    </xf>
    <xf numFmtId="0" fontId="56" fillId="5" borderId="18" xfId="0" applyFont="1" applyFill="1" applyBorder="1" applyProtection="1">
      <protection locked="0"/>
    </xf>
    <xf numFmtId="0" fontId="57" fillId="0" borderId="18" xfId="0" applyFont="1" applyBorder="1" applyAlignment="1">
      <alignment horizontal="center" vertical="center" wrapText="1"/>
    </xf>
    <xf numFmtId="0" fontId="1" fillId="0" borderId="18" xfId="0" applyFont="1" applyBorder="1" applyAlignment="1">
      <alignment horizontal="center" vertical="center"/>
    </xf>
    <xf numFmtId="3" fontId="39" fillId="0" borderId="18" xfId="17" applyNumberFormat="1" applyFont="1" applyBorder="1" applyAlignment="1">
      <alignment horizontal="center" vertical="center" readingOrder="1"/>
    </xf>
    <xf numFmtId="1" fontId="38" fillId="0" borderId="18" xfId="37" applyNumberFormat="1" applyFont="1" applyBorder="1" applyAlignment="1">
      <alignment horizontal="right" vertical="center" readingOrder="1"/>
    </xf>
    <xf numFmtId="1" fontId="3" fillId="0" borderId="18" xfId="0" applyNumberFormat="1" applyFont="1" applyBorder="1" applyAlignment="1" applyProtection="1">
      <alignment horizontal="right" vertical="center"/>
      <protection hidden="1"/>
    </xf>
    <xf numFmtId="0" fontId="58" fillId="0" borderId="18" xfId="0" applyFont="1" applyBorder="1" applyAlignment="1">
      <alignment horizontal="justify" vertical="center" wrapText="1"/>
    </xf>
    <xf numFmtId="0" fontId="58" fillId="0" borderId="18" xfId="0" applyFont="1" applyBorder="1" applyAlignment="1">
      <alignment horizontal="center" vertical="center" wrapText="1"/>
    </xf>
    <xf numFmtId="2" fontId="58" fillId="0" borderId="18" xfId="0" applyNumberFormat="1" applyFont="1" applyBorder="1" applyAlignment="1">
      <alignment horizontal="center" vertical="center" wrapText="1"/>
    </xf>
    <xf numFmtId="9" fontId="38" fillId="0" borderId="18" xfId="53" applyFont="1" applyFill="1" applyBorder="1" applyAlignment="1">
      <alignment horizontal="center" vertical="center"/>
    </xf>
    <xf numFmtId="2" fontId="59" fillId="0" borderId="18" xfId="0" applyNumberFormat="1" applyFont="1" applyBorder="1" applyAlignment="1">
      <alignment horizontal="center" vertical="center" wrapText="1"/>
    </xf>
    <xf numFmtId="0" fontId="60" fillId="0" borderId="0" xfId="0" applyFont="1" applyAlignment="1">
      <alignment horizontal="center" vertical="center" wrapText="1"/>
    </xf>
    <xf numFmtId="2" fontId="28" fillId="0" borderId="0" xfId="0" applyNumberFormat="1" applyFont="1" applyAlignment="1">
      <alignment horizontal="center" vertical="center"/>
    </xf>
    <xf numFmtId="2" fontId="43" fillId="0" borderId="0" xfId="0" applyNumberFormat="1" applyFont="1"/>
    <xf numFmtId="0" fontId="5" fillId="0" borderId="14" xfId="0" applyFont="1" applyBorder="1" applyAlignment="1" applyProtection="1">
      <alignment horizontal="left" vertical="center"/>
      <protection hidden="1"/>
    </xf>
    <xf numFmtId="0" fontId="44" fillId="0" borderId="0" xfId="0" applyFont="1" applyProtection="1">
      <protection hidden="1"/>
    </xf>
    <xf numFmtId="0" fontId="0" fillId="0" borderId="37" xfId="0" applyBorder="1" applyAlignment="1">
      <alignment horizontal="left"/>
    </xf>
    <xf numFmtId="164" fontId="28" fillId="0" borderId="14" xfId="7" applyFont="1" applyBorder="1" applyAlignment="1">
      <alignment horizontal="center" vertical="center" wrapText="1"/>
    </xf>
    <xf numFmtId="0" fontId="44" fillId="0" borderId="0" xfId="0" applyFont="1" applyAlignment="1" applyProtection="1">
      <alignment vertical="center"/>
      <protection hidden="1"/>
    </xf>
    <xf numFmtId="0" fontId="0" fillId="0" borderId="54" xfId="0" applyBorder="1" applyAlignment="1">
      <alignment vertical="center"/>
    </xf>
    <xf numFmtId="164" fontId="0" fillId="0" borderId="54" xfId="7" applyFont="1" applyBorder="1" applyAlignment="1">
      <alignment horizontal="center" vertical="center"/>
    </xf>
    <xf numFmtId="0" fontId="44" fillId="0" borderId="54" xfId="0" applyFont="1" applyBorder="1" applyAlignment="1" applyProtection="1">
      <alignment vertical="center"/>
      <protection hidden="1"/>
    </xf>
    <xf numFmtId="0" fontId="44" fillId="0" borderId="54" xfId="0" applyFont="1" applyBorder="1" applyProtection="1">
      <protection hidden="1"/>
    </xf>
    <xf numFmtId="164" fontId="44" fillId="0" borderId="54" xfId="7" applyFont="1" applyBorder="1" applyProtection="1">
      <protection hidden="1"/>
    </xf>
    <xf numFmtId="0" fontId="44" fillId="0" borderId="54" xfId="0" applyFont="1" applyBorder="1" applyAlignment="1" applyProtection="1">
      <alignment horizontal="center"/>
      <protection hidden="1"/>
    </xf>
    <xf numFmtId="0" fontId="60" fillId="0" borderId="18" xfId="0" applyFont="1" applyBorder="1" applyAlignment="1">
      <alignment horizontal="center" vertical="center" wrapText="1"/>
    </xf>
    <xf numFmtId="2" fontId="60" fillId="0" borderId="18" xfId="0" applyNumberFormat="1" applyFont="1" applyBorder="1" applyAlignment="1">
      <alignment horizontal="center" vertical="center" wrapText="1"/>
    </xf>
    <xf numFmtId="2" fontId="60" fillId="0" borderId="18" xfId="0" applyNumberFormat="1" applyFont="1" applyBorder="1" applyAlignment="1">
      <alignment horizontal="left" vertical="center" wrapText="1" indent="2"/>
    </xf>
    <xf numFmtId="0" fontId="60" fillId="0" borderId="18" xfId="0" applyFont="1" applyBorder="1" applyAlignment="1">
      <alignment horizontal="left" vertical="top" wrapText="1"/>
    </xf>
    <xf numFmtId="0" fontId="60" fillId="0" borderId="18" xfId="0" applyFont="1" applyBorder="1" applyAlignment="1">
      <alignment horizontal="left" vertical="center" wrapText="1"/>
    </xf>
    <xf numFmtId="0" fontId="60" fillId="7" borderId="18" xfId="0" applyFont="1" applyFill="1" applyBorder="1" applyAlignment="1">
      <alignment horizontal="left" vertical="top" wrapText="1"/>
    </xf>
    <xf numFmtId="2" fontId="63" fillId="0" borderId="18"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2" fontId="43" fillId="7" borderId="18" xfId="0" applyNumberFormat="1" applyFont="1" applyFill="1" applyBorder="1" applyAlignment="1">
      <alignment vertical="center"/>
    </xf>
    <xf numFmtId="0" fontId="42"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52" fillId="0" borderId="37" xfId="0" applyFont="1" applyBorder="1" applyAlignment="1" applyProtection="1">
      <alignment horizontal="right" vertical="center"/>
      <protection hidden="1"/>
    </xf>
    <xf numFmtId="0" fontId="52" fillId="0" borderId="3" xfId="0" applyFont="1" applyBorder="1" applyAlignment="1" applyProtection="1">
      <alignment horizontal="right" vertical="center"/>
      <protection hidden="1"/>
    </xf>
    <xf numFmtId="0" fontId="52" fillId="0" borderId="11" xfId="0" applyFont="1" applyBorder="1" applyAlignment="1" applyProtection="1">
      <alignment horizontal="right" vertical="center"/>
      <protection hidden="1"/>
    </xf>
    <xf numFmtId="0" fontId="51" fillId="0" borderId="0" xfId="0" applyFont="1" applyAlignment="1">
      <alignment horizontal="center" vertical="center" wrapText="1"/>
    </xf>
    <xf numFmtId="0" fontId="51" fillId="0" borderId="18" xfId="0" applyFont="1" applyBorder="1" applyAlignment="1">
      <alignment horizontal="left" vertical="center" wrapText="1"/>
    </xf>
    <xf numFmtId="0" fontId="44" fillId="0" borderId="18" xfId="0" applyFont="1" applyBorder="1" applyAlignment="1" applyProtection="1">
      <alignment horizontal="left" vertical="center"/>
      <protection hidden="1"/>
    </xf>
    <xf numFmtId="0" fontId="44" fillId="0" borderId="18" xfId="0" applyFont="1" applyBorder="1" applyAlignment="1" applyProtection="1">
      <alignment vertical="center"/>
      <protection hidden="1"/>
    </xf>
    <xf numFmtId="0" fontId="53" fillId="6" borderId="0" xfId="0" applyFont="1" applyFill="1" applyAlignment="1">
      <alignment horizontal="center" vertical="top"/>
    </xf>
    <xf numFmtId="0" fontId="46" fillId="0" borderId="18" xfId="0" applyFont="1" applyBorder="1" applyAlignment="1">
      <alignment horizontal="left" vertical="center"/>
    </xf>
    <xf numFmtId="0" fontId="45" fillId="0" borderId="18" xfId="0" applyFont="1" applyBorder="1" applyAlignment="1" applyProtection="1">
      <alignment horizontal="right" vertical="center" wrapText="1"/>
      <protection hidden="1"/>
    </xf>
    <xf numFmtId="0" fontId="41" fillId="0" borderId="18" xfId="0" applyFont="1" applyBorder="1" applyAlignment="1" applyProtection="1">
      <alignment horizontal="right" vertical="center"/>
      <protection hidden="1"/>
    </xf>
    <xf numFmtId="0" fontId="41" fillId="0" borderId="37" xfId="0" applyFont="1" applyBorder="1" applyAlignment="1" applyProtection="1">
      <alignment horizontal="right" vertical="center" wrapText="1"/>
      <protection hidden="1"/>
    </xf>
    <xf numFmtId="0" fontId="41" fillId="0" borderId="3" xfId="0" applyFont="1" applyBorder="1" applyAlignment="1" applyProtection="1">
      <alignment horizontal="right" vertical="center" wrapText="1"/>
      <protection hidden="1"/>
    </xf>
    <xf numFmtId="0" fontId="41" fillId="0" borderId="11" xfId="0" applyFont="1" applyBorder="1" applyAlignment="1" applyProtection="1">
      <alignment horizontal="right" vertical="center" wrapText="1"/>
      <protection hidden="1"/>
    </xf>
    <xf numFmtId="0" fontId="49"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8" fillId="6" borderId="39" xfId="0" applyFont="1" applyFill="1" applyBorder="1" applyAlignment="1" applyProtection="1">
      <alignment horizontal="center" vertical="center"/>
      <protection hidden="1"/>
    </xf>
    <xf numFmtId="0" fontId="5" fillId="0" borderId="18" xfId="0" applyFont="1" applyBorder="1" applyAlignment="1" applyProtection="1">
      <alignment horizontal="right" vertical="center"/>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61" fillId="0" borderId="18" xfId="0" applyFont="1" applyBorder="1" applyAlignment="1" applyProtection="1">
      <alignment horizontal="justify" vertical="center" wrapText="1"/>
      <protection hidden="1"/>
    </xf>
    <xf numFmtId="0" fontId="1" fillId="0" borderId="18" xfId="0" applyFont="1" applyBorder="1" applyAlignment="1" applyProtection="1">
      <alignment horizontal="justify" vertical="center" wrapText="1"/>
      <protection hidden="1"/>
    </xf>
    <xf numFmtId="0" fontId="18" fillId="0" borderId="18" xfId="0" applyFont="1" applyBorder="1" applyAlignment="1" applyProtection="1">
      <alignment horizontal="left" vertical="center"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0" fillId="0" borderId="12" xfId="0" applyBorder="1" applyAlignment="1">
      <alignment vertical="center"/>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5-26/WC-4140(VVD)-AMC-2-deweeding%20jungle%20clearance-RaichurSS/Approvals/Approvals/BOQ.xlsx" TargetMode="External"/><Relationship Id="rId1" Type="http://schemas.openxmlformats.org/officeDocument/2006/relationships/externalLinkPath" Target="/personal/sr1_powergrid_in/Documents/RHQ/C&amp;M/Works/2025-26/WC-4140(VVD)-AMC-2-deweeding%20jungle%20clearance-RaichurSS/Approvals/Approvals/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stract"/>
      <sheetName val="PART A BOQ"/>
      <sheetName val="PART A ESTIMATION"/>
      <sheetName val="PART B BOQ"/>
      <sheetName val="PART B ESTIMATION"/>
    </sheetNames>
    <sheetDataSet>
      <sheetData sheetId="0" refreshError="1"/>
      <sheetData sheetId="1" refreshError="1"/>
      <sheetData sheetId="2" refreshError="1"/>
      <sheetData sheetId="3" refreshError="1"/>
      <sheetData sheetId="4">
        <row r="71">
          <cell r="J71">
            <v>134654.1</v>
          </cell>
        </row>
        <row r="101">
          <cell r="J101">
            <v>623261.39999999991</v>
          </cell>
        </row>
        <row r="121">
          <cell r="J121">
            <v>154394.44650000002</v>
          </cell>
        </row>
        <row r="125">
          <cell r="J125">
            <v>1500</v>
          </cell>
        </row>
        <row r="128">
          <cell r="J128">
            <v>500</v>
          </cell>
        </row>
        <row r="131">
          <cell r="J131">
            <v>10</v>
          </cell>
        </row>
        <row r="134">
          <cell r="J134">
            <v>250</v>
          </cell>
        </row>
        <row r="137">
          <cell r="J137">
            <v>20</v>
          </cell>
        </row>
        <row r="140">
          <cell r="J140">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opLeftCell="B1" zoomScaleNormal="100" zoomScaleSheetLayoutView="100" workbookViewId="0">
      <selection activeCell="D11" sqref="D11"/>
    </sheetView>
  </sheetViews>
  <sheetFormatPr defaultColWidth="9.140625"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73" t="s">
        <v>355</v>
      </c>
      <c r="C1" s="273"/>
      <c r="D1" s="273"/>
      <c r="E1" s="124"/>
    </row>
    <row r="2" spans="2:5" ht="32.25" customHeight="1">
      <c r="B2" s="273" t="s">
        <v>356</v>
      </c>
      <c r="C2" s="273"/>
      <c r="D2" s="273"/>
      <c r="E2" s="123"/>
    </row>
    <row r="3" spans="2:5" ht="20.25" customHeight="1">
      <c r="B3" s="274" t="s">
        <v>0</v>
      </c>
      <c r="C3" s="274"/>
      <c r="D3" s="274"/>
    </row>
    <row r="4" spans="2:5" ht="17.25" thickBot="1">
      <c r="B4" s="85"/>
      <c r="C4" s="85"/>
      <c r="D4" s="86"/>
    </row>
    <row r="5" spans="2:5" ht="32.25" customHeight="1">
      <c r="B5" s="87" t="s">
        <v>1</v>
      </c>
      <c r="C5" s="88"/>
      <c r="D5" s="113" t="s">
        <v>2</v>
      </c>
    </row>
    <row r="6" spans="2:5" ht="36" hidden="1" customHeight="1">
      <c r="B6" s="89"/>
      <c r="C6" s="90"/>
      <c r="D6" s="119"/>
    </row>
    <row r="7" spans="2:5" ht="31.5" hidden="1" customHeight="1">
      <c r="B7" s="91" t="str">
        <f>IF(D5= "Joint Venture Bid", "Total Nos. of  Partners in the JV [excluding the Lead Partner]", "")</f>
        <v/>
      </c>
      <c r="C7" s="92"/>
      <c r="D7" s="120" t="s">
        <v>3</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4</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5</v>
      </c>
      <c r="C14" s="106"/>
      <c r="D14" s="116"/>
      <c r="E14" s="84" t="b">
        <f>ISBLANK(D14)</f>
        <v>1</v>
      </c>
    </row>
    <row r="15" spans="2:5" ht="23.25" customHeight="1">
      <c r="B15" s="105" t="s">
        <v>6</v>
      </c>
      <c r="C15" s="106"/>
      <c r="D15" s="115"/>
      <c r="E15" s="84" t="b">
        <f>ISBLANK(D15)</f>
        <v>1</v>
      </c>
    </row>
    <row r="16" spans="2:5" ht="25.5" customHeight="1">
      <c r="B16" s="105" t="s">
        <v>7</v>
      </c>
      <c r="C16" s="106"/>
      <c r="D16" s="116"/>
      <c r="E16" s="84" t="b">
        <f>ISBLANK(D16)</f>
        <v>1</v>
      </c>
    </row>
    <row r="17" spans="2:6" ht="23.25" customHeight="1">
      <c r="B17" s="105" t="s">
        <v>8</v>
      </c>
      <c r="C17" s="106"/>
      <c r="D17" s="117"/>
      <c r="E17" s="84" t="b">
        <f>ISBLANK(D17)</f>
        <v>1</v>
      </c>
    </row>
    <row r="18" spans="2:6" ht="19.5" customHeight="1">
      <c r="B18" s="107"/>
      <c r="C18" s="108"/>
      <c r="D18" s="109"/>
      <c r="F18" s="204"/>
    </row>
    <row r="19" spans="2:6" ht="21.75" customHeight="1">
      <c r="B19" s="105" t="s">
        <v>9</v>
      </c>
      <c r="C19" s="106"/>
      <c r="D19" s="122"/>
      <c r="E19" s="84" t="b">
        <f>ISBLANK(D19)</f>
        <v>1</v>
      </c>
    </row>
    <row r="20" spans="2:6" ht="22.5" customHeight="1" thickBot="1">
      <c r="B20" s="110" t="s">
        <v>10</v>
      </c>
      <c r="C20" s="111"/>
      <c r="D20" s="118"/>
      <c r="E20" s="84" t="b">
        <f>ISBLANK(D20)</f>
        <v>1</v>
      </c>
      <c r="F20" s="204" t="str">
        <f>IF(COUNTIF(E11:E20,"TRUE"),"False","Sheet OK")</f>
        <v>False</v>
      </c>
    </row>
    <row r="21" spans="2:6" ht="28.5">
      <c r="D21" s="205" t="str">
        <f>IF(F20="False","ENTER DETAILS","Sheet OK")</f>
        <v>ENTER DETAILS</v>
      </c>
    </row>
  </sheetData>
  <sheetProtection algorithmName="SHA-512" hashValue="vKoyfEqUobJGRyPgxRaDrLMhwgvgig1pJZyCj6cvaOdZFPkwgqsGCyopzrN4ZGRufoTuNg5bFIoXjFULdgTGGA==" saltValue="+ikwacDBxmzF5e3/hwrtpw==" spinCount="100000" sheet="1" formatColumns="0" formatRows="0" selectLockedCells="1"/>
  <customSheetViews>
    <customSheetView guid="{6F637C86-117D-4792-B5D4-37E20B1C50B5}" hiddenRows="1" hiddenColumns="1" topLeftCell="B1">
      <selection activeCell="D11" sqref="D11"/>
      <pageMargins left="0" right="0" top="0" bottom="0" header="0" footer="0"/>
      <pageSetup scale="105" orientation="portrait" r:id="rId1"/>
      <headerFooter alignWithMargins="0"/>
    </customSheetView>
    <customSheetView guid="{DF819C10-7533-4A2E-B278-90B3B38A4AE6}" hiddenRows="1" hiddenColumns="1" topLeftCell="B18">
      <selection activeCell="D30" sqref="D30"/>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9CE94B9F-4902-4B08-AE4E-74E93D8E789E}" hiddenRows="1" hiddenColumns="1" topLeftCell="B45">
      <selection activeCell="D30" sqref="D30"/>
      <pageMargins left="0" right="0" top="0" bottom="0" header="0" footer="0"/>
      <pageSetup scale="105" orientation="portrait" r:id="rId9"/>
      <headerFooter alignWithMargins="0"/>
    </customSheetView>
    <customSheetView guid="{A60C0BDD-7FB1-4EBA-A0E1-529280DA1A28}" hiddenRows="1" hiddenColumns="1" topLeftCell="B1">
      <selection activeCell="D11" sqref="D11"/>
      <pageMargins left="0" right="0" top="0" bottom="0" header="0" footer="0"/>
      <pageSetup scale="105" orientation="portrait" r:id="rId10"/>
      <headerFooter alignWithMargins="0"/>
    </customSheetView>
    <customSheetView guid="{27F75044-6024-4403-9A39-D72B9CCD332B}" showPageBreaks="1" printArea="1" hiddenRows="1" hiddenColumns="1" topLeftCell="B1">
      <selection activeCell="D5" sqref="D5"/>
      <pageMargins left="0" right="0" top="0" bottom="0" header="0" footer="0"/>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7" t="e">
        <f>#REF!</f>
        <v>#REF!</v>
      </c>
      <c r="B3" s="277"/>
      <c r="C3" s="277"/>
      <c r="D3" s="277"/>
      <c r="E3" s="277"/>
      <c r="F3" s="54"/>
      <c r="G3" s="54"/>
      <c r="H3" s="54"/>
    </row>
    <row r="4" spans="1:9" ht="20.100000000000001" customHeight="1">
      <c r="A4" s="72"/>
      <c r="H4" s="22"/>
      <c r="I4" s="23"/>
    </row>
    <row r="5" spans="1:9" ht="20.100000000000001" customHeight="1">
      <c r="A5" s="278" t="s">
        <v>12</v>
      </c>
      <c r="B5" s="278"/>
      <c r="C5" s="278"/>
      <c r="D5" s="278"/>
      <c r="E5" s="278"/>
      <c r="F5" s="24"/>
      <c r="H5" s="22"/>
      <c r="I5" s="23"/>
    </row>
    <row r="6" spans="1:9" ht="20.100000000000001" customHeight="1">
      <c r="A6" s="76"/>
      <c r="H6" s="22"/>
      <c r="I6" s="23"/>
    </row>
    <row r="7" spans="1:9" ht="20.100000000000001" customHeight="1">
      <c r="A7" s="63" t="s">
        <v>13</v>
      </c>
      <c r="E7" s="65" t="s">
        <v>13</v>
      </c>
      <c r="H7" s="22"/>
      <c r="I7" s="23"/>
    </row>
    <row r="8" spans="1:9" ht="36" customHeight="1">
      <c r="A8" s="279" t="e">
        <f>#REF!</f>
        <v>#REF!</v>
      </c>
      <c r="B8" s="279"/>
      <c r="C8" s="279"/>
      <c r="D8" s="279"/>
      <c r="E8" s="66" t="e">
        <f>#REF!</f>
        <v>#REF!</v>
      </c>
      <c r="H8" s="22"/>
      <c r="I8" s="23"/>
    </row>
    <row r="9" spans="1:9">
      <c r="A9" s="77" t="s">
        <v>14</v>
      </c>
      <c r="B9" s="280" t="e">
        <f>#REF!</f>
        <v>#REF!</v>
      </c>
      <c r="C9" s="280"/>
      <c r="D9" s="280"/>
      <c r="E9" s="66" t="e">
        <f>#REF!</f>
        <v>#REF!</v>
      </c>
      <c r="H9" s="22"/>
      <c r="I9" s="23"/>
    </row>
    <row r="10" spans="1:9">
      <c r="A10" s="77" t="s">
        <v>15</v>
      </c>
      <c r="B10" s="275" t="e">
        <f>#REF!</f>
        <v>#REF!</v>
      </c>
      <c r="C10" s="275"/>
      <c r="D10" s="275"/>
      <c r="E10" s="66" t="e">
        <f>#REF!</f>
        <v>#REF!</v>
      </c>
      <c r="H10" s="22"/>
      <c r="I10" s="23"/>
    </row>
    <row r="11" spans="1:9">
      <c r="B11" s="275" t="e">
        <f>#REF!</f>
        <v>#REF!</v>
      </c>
      <c r="C11" s="275"/>
      <c r="D11" s="275"/>
      <c r="E11" s="66" t="e">
        <f>#REF!</f>
        <v>#REF!</v>
      </c>
    </row>
    <row r="12" spans="1:9">
      <c r="A12" s="76"/>
      <c r="B12" s="275" t="e">
        <f>#REF!</f>
        <v>#REF!</v>
      </c>
      <c r="C12" s="275"/>
      <c r="D12" s="275"/>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6" t="s">
        <v>17</v>
      </c>
      <c r="B16" s="276"/>
      <c r="C16" s="276"/>
      <c r="D16" s="276"/>
      <c r="E16" s="276"/>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Bidder'!D19</f>
        <v>0</v>
      </c>
      <c r="C24" s="82"/>
      <c r="D24" s="69" t="s">
        <v>19</v>
      </c>
      <c r="E24" s="83">
        <f>'Name of Bidder'!D16</f>
        <v>0</v>
      </c>
    </row>
    <row r="25" spans="1:5" ht="33" customHeight="1">
      <c r="A25" s="68" t="s">
        <v>20</v>
      </c>
      <c r="B25" s="83">
        <f>'Name of Bidder'!D20</f>
        <v>0</v>
      </c>
      <c r="C25" s="82"/>
      <c r="D25" s="69" t="s">
        <v>21</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5" t="s">
        <v>22</v>
      </c>
      <c r="B1" s="286"/>
      <c r="C1" s="286"/>
      <c r="D1" s="286"/>
      <c r="E1" s="286"/>
      <c r="F1" s="286"/>
      <c r="G1" s="286"/>
      <c r="H1" s="286"/>
      <c r="I1" s="287"/>
    </row>
    <row r="2" spans="1:9" ht="31.5" customHeight="1">
      <c r="A2" s="18" t="s">
        <v>23</v>
      </c>
      <c r="B2" s="281" t="s">
        <v>24</v>
      </c>
      <c r="C2" s="281"/>
      <c r="D2" s="281"/>
      <c r="E2" s="281"/>
      <c r="F2" s="281"/>
      <c r="G2" s="281"/>
      <c r="H2" s="281"/>
      <c r="I2" s="282"/>
    </row>
    <row r="3" spans="1:9" ht="36" customHeight="1">
      <c r="A3" s="18" t="s">
        <v>25</v>
      </c>
      <c r="B3" s="281" t="s">
        <v>26</v>
      </c>
      <c r="C3" s="281"/>
      <c r="D3" s="281"/>
      <c r="E3" s="281"/>
      <c r="F3" s="281"/>
      <c r="G3" s="281"/>
      <c r="H3" s="281"/>
      <c r="I3" s="282"/>
    </row>
    <row r="4" spans="1:9" ht="36" customHeight="1">
      <c r="A4" s="18" t="s">
        <v>27</v>
      </c>
      <c r="B4" s="281" t="s">
        <v>28</v>
      </c>
      <c r="C4" s="281"/>
      <c r="D4" s="281"/>
      <c r="E4" s="281"/>
      <c r="F4" s="281"/>
      <c r="G4" s="281"/>
      <c r="H4" s="281"/>
      <c r="I4" s="282"/>
    </row>
    <row r="5" spans="1:9" ht="36" customHeight="1">
      <c r="A5" s="18" t="s">
        <v>29</v>
      </c>
      <c r="B5" s="281" t="s">
        <v>30</v>
      </c>
      <c r="C5" s="281"/>
      <c r="D5" s="281"/>
      <c r="E5" s="281"/>
      <c r="F5" s="281"/>
      <c r="G5" s="281"/>
      <c r="H5" s="281"/>
      <c r="I5" s="282"/>
    </row>
    <row r="6" spans="1:9" ht="19.5" customHeight="1">
      <c r="A6" s="19" t="s">
        <v>31</v>
      </c>
      <c r="B6" s="283" t="s">
        <v>32</v>
      </c>
      <c r="C6" s="283"/>
      <c r="D6" s="283"/>
      <c r="E6" s="283"/>
      <c r="F6" s="283"/>
      <c r="G6" s="283"/>
      <c r="H6" s="283"/>
      <c r="I6" s="284"/>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04" t="s">
        <v>33</v>
      </c>
      <c r="B35" s="304"/>
      <c r="C35" s="304"/>
      <c r="D35" s="304"/>
      <c r="E35" s="304"/>
      <c r="F35" s="304"/>
      <c r="G35" s="304"/>
      <c r="H35" s="304"/>
      <c r="I35" s="304"/>
      <c r="J35" s="1"/>
    </row>
    <row r="36" spans="1:16" ht="15.75">
      <c r="A36" s="297" t="s">
        <v>34</v>
      </c>
      <c r="B36" s="297"/>
      <c r="C36" s="297"/>
      <c r="D36" s="297"/>
      <c r="E36" s="297"/>
      <c r="F36" s="297"/>
      <c r="G36" s="297"/>
      <c r="H36" s="297"/>
      <c r="I36" s="297"/>
      <c r="J36" s="1"/>
      <c r="K36" s="58" t="e">
        <f>'Name of Bidder'!#REF!</f>
        <v>#REF!</v>
      </c>
      <c r="O36" s="55" t="e">
        <f>'Name of Bidder'!#REF!</f>
        <v>#REF!</v>
      </c>
    </row>
    <row r="37" spans="1:16" ht="18.75">
      <c r="A37" s="298" t="s">
        <v>35</v>
      </c>
      <c r="B37" s="298"/>
      <c r="C37" s="298"/>
      <c r="D37" s="298"/>
      <c r="E37" s="298"/>
      <c r="F37" s="298"/>
      <c r="G37" s="298"/>
      <c r="H37" s="298"/>
      <c r="I37" s="298"/>
      <c r="J37" s="1"/>
      <c r="K37" s="58" t="e">
        <f>'Name of Bidder'!#REF!</f>
        <v>#REF!</v>
      </c>
      <c r="O37" s="55" t="e">
        <f>'Name of Bidder'!#REF!</f>
        <v>#REF!</v>
      </c>
    </row>
    <row r="38" spans="1:16" ht="36" customHeight="1">
      <c r="A38" s="299" t="s">
        <v>36</v>
      </c>
      <c r="B38" s="299"/>
      <c r="C38" s="299"/>
      <c r="D38" s="299"/>
      <c r="E38" s="299"/>
      <c r="F38" s="299"/>
      <c r="G38" s="299"/>
      <c r="H38" s="299"/>
      <c r="I38" s="299"/>
      <c r="J38" s="1"/>
      <c r="K38" s="58" t="e">
        <f>'Name of Bidder'!#REF!</f>
        <v>#REF!</v>
      </c>
      <c r="O38" s="55" t="e">
        <f>'Name of Bidder'!#REF!</f>
        <v>#REF!</v>
      </c>
    </row>
    <row r="39" spans="1:16" ht="18.75">
      <c r="A39" s="298" t="s">
        <v>37</v>
      </c>
      <c r="B39" s="298"/>
      <c r="C39" s="298"/>
      <c r="D39" s="298"/>
      <c r="E39" s="298"/>
      <c r="F39" s="298"/>
      <c r="G39" s="298"/>
      <c r="H39" s="298"/>
      <c r="I39" s="298"/>
      <c r="J39" s="1"/>
      <c r="K39" s="58" t="e">
        <f>'Name of Bidder'!#REF!</f>
        <v>#REF!</v>
      </c>
      <c r="O39" s="55" t="e">
        <f>'Name of Bidder'!#REF!</f>
        <v>#REF!</v>
      </c>
    </row>
    <row r="40" spans="1:16" ht="15.75">
      <c r="A40" s="297" t="s">
        <v>38</v>
      </c>
      <c r="B40" s="297"/>
      <c r="C40" s="297"/>
      <c r="D40" s="297"/>
      <c r="E40" s="297"/>
      <c r="F40" s="297"/>
      <c r="G40" s="297"/>
      <c r="H40" s="297"/>
      <c r="I40" s="297"/>
      <c r="J40" s="1"/>
    </row>
    <row r="41" spans="1:16" ht="18.75" customHeight="1">
      <c r="A41" s="303">
        <f>'Name of Bidder'!D9</f>
        <v>0</v>
      </c>
      <c r="B41" s="303"/>
      <c r="C41" s="303"/>
      <c r="D41" s="303"/>
      <c r="E41" s="303"/>
      <c r="F41" s="303"/>
      <c r="G41" s="303"/>
      <c r="H41" s="303"/>
      <c r="I41" s="303"/>
      <c r="J41" s="1"/>
      <c r="K41" s="59" t="e">
        <f>'Name of Bidder'!#REF!</f>
        <v>#REF!</v>
      </c>
      <c r="M41" s="55" t="s">
        <v>39</v>
      </c>
      <c r="P41" s="55" t="s">
        <v>40</v>
      </c>
    </row>
    <row r="42" spans="1:16" ht="15.75" hidden="1">
      <c r="A42" s="297" t="e">
        <f>IF(#REF! = "Individual Firm", " ", " and ")</f>
        <v>#REF!</v>
      </c>
      <c r="B42" s="297"/>
      <c r="C42" s="297"/>
      <c r="D42" s="297"/>
      <c r="E42" s="297"/>
      <c r="F42" s="297"/>
      <c r="G42" s="297"/>
      <c r="H42" s="297"/>
      <c r="I42" s="297"/>
      <c r="J42" s="1"/>
    </row>
    <row r="43" spans="1:16" ht="15.75" hidden="1">
      <c r="A43" s="297" t="e">
        <f xml:space="preserve"> IF(#REF!= "Individual Firm", "",#REF!)</f>
        <v>#REF!</v>
      </c>
      <c r="B43" s="297"/>
      <c r="C43" s="297"/>
      <c r="D43" s="297"/>
      <c r="E43" s="297"/>
      <c r="F43" s="297"/>
      <c r="G43" s="297"/>
      <c r="H43" s="297"/>
      <c r="I43" s="297"/>
      <c r="J43" s="1"/>
    </row>
    <row r="44" spans="1:16" ht="39.950000000000003" hidden="1" customHeight="1">
      <c r="A44" s="299" t="e">
        <f>IF(#REF!= "Sole Bidder", "", "having its Registered Office at "&amp;IF(#REF!=1,#REF!&amp;" "&amp;#REF!&amp;" "&amp;#REF!,IF(#REF!=2,#REF!&amp;" &amp; "&amp;#REF!&amp;" "&amp;#REF!&amp;" and " &amp;#REF!&amp;" &amp; "&amp;#REF!&amp;" "&amp;#REF! &amp;IF(#REF!=2," respectively",""))))</f>
        <v>#REF!</v>
      </c>
      <c r="B44" s="299"/>
      <c r="C44" s="299"/>
      <c r="D44" s="299"/>
      <c r="E44" s="299"/>
      <c r="F44" s="299"/>
      <c r="G44" s="299"/>
      <c r="H44" s="299"/>
      <c r="I44" s="299"/>
      <c r="J44" s="1"/>
    </row>
    <row r="45" spans="1:16" ht="15.75">
      <c r="A45" s="297" t="s">
        <v>41</v>
      </c>
      <c r="B45" s="297"/>
      <c r="C45" s="297"/>
      <c r="D45" s="297"/>
      <c r="E45" s="297"/>
      <c r="F45" s="297"/>
      <c r="G45" s="297"/>
      <c r="H45" s="297"/>
      <c r="I45" s="297"/>
      <c r="J45" s="1"/>
    </row>
    <row r="46" spans="1:16" ht="18.75">
      <c r="A46" s="298" t="s">
        <v>42</v>
      </c>
      <c r="B46" s="298"/>
      <c r="C46" s="298"/>
      <c r="D46" s="298"/>
      <c r="E46" s="298"/>
      <c r="F46" s="298"/>
      <c r="G46" s="298"/>
      <c r="H46" s="298"/>
      <c r="I46" s="298"/>
      <c r="J46" s="1"/>
    </row>
    <row r="47" spans="1:16" ht="18.75">
      <c r="A47" s="298" t="s">
        <v>43</v>
      </c>
      <c r="B47" s="298"/>
      <c r="C47" s="298"/>
      <c r="D47" s="298"/>
      <c r="E47" s="298"/>
      <c r="F47" s="298"/>
      <c r="G47" s="298"/>
      <c r="H47" s="298"/>
      <c r="I47" s="298"/>
      <c r="J47" s="1"/>
    </row>
    <row r="48" spans="1:16" ht="69" customHeight="1">
      <c r="A48" s="301" t="e">
        <f>"POWERGRID intends to award, under laid-down organisational procedures, contract(s) for " &amp;#REF!</f>
        <v>#REF!</v>
      </c>
      <c r="B48" s="301"/>
      <c r="C48" s="301"/>
      <c r="D48" s="301"/>
      <c r="E48" s="301"/>
      <c r="F48" s="301"/>
      <c r="G48" s="301"/>
      <c r="H48" s="301"/>
      <c r="I48" s="30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8" t="s">
        <v>44</v>
      </c>
      <c r="B51" s="288"/>
      <c r="C51" s="288"/>
      <c r="D51" s="288"/>
      <c r="E51" s="295" t="s">
        <v>44</v>
      </c>
      <c r="F51" s="295"/>
      <c r="G51" s="295"/>
      <c r="H51" s="295"/>
      <c r="I51" s="295"/>
      <c r="J51" s="1"/>
    </row>
    <row r="52" spans="1:10" ht="33" customHeight="1">
      <c r="A52" s="293" t="s">
        <v>45</v>
      </c>
      <c r="B52" s="293"/>
      <c r="C52" s="293"/>
      <c r="D52" s="293"/>
      <c r="E52" s="294" t="s">
        <v>46</v>
      </c>
      <c r="F52" s="294"/>
      <c r="G52" s="294"/>
      <c r="H52" s="294"/>
      <c r="I52" s="294"/>
      <c r="J52" s="1"/>
    </row>
    <row r="53" spans="1:10" ht="22.5" customHeight="1">
      <c r="A53" s="56" t="s">
        <v>12</v>
      </c>
      <c r="B53" s="5"/>
      <c r="C53" s="5"/>
      <c r="D53" s="5"/>
      <c r="E53" s="5"/>
      <c r="F53" s="5"/>
      <c r="G53" s="5"/>
      <c r="H53" s="5"/>
      <c r="I53" s="57" t="s">
        <v>47</v>
      </c>
      <c r="J53" s="1"/>
    </row>
    <row r="54" spans="1:10" ht="100.5" customHeight="1">
      <c r="A54" s="30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2"/>
      <c r="C54" s="302"/>
      <c r="D54" s="302"/>
      <c r="E54" s="302"/>
      <c r="F54" s="302"/>
      <c r="G54" s="302"/>
      <c r="H54" s="302"/>
      <c r="I54" s="302"/>
    </row>
    <row r="55" spans="1:10" ht="8.1" customHeight="1">
      <c r="A55" s="7"/>
      <c r="B55" s="8"/>
      <c r="C55" s="8"/>
      <c r="D55" s="8"/>
      <c r="E55" s="8"/>
      <c r="F55" s="8"/>
      <c r="G55" s="8"/>
      <c r="H55" s="8"/>
      <c r="I55" s="8"/>
    </row>
    <row r="56" spans="1:10" ht="35.25" customHeight="1">
      <c r="A56" s="289" t="s">
        <v>48</v>
      </c>
      <c r="B56" s="289"/>
      <c r="C56" s="289"/>
      <c r="D56" s="289"/>
      <c r="E56" s="289"/>
      <c r="F56" s="289"/>
      <c r="G56" s="289"/>
      <c r="H56" s="289"/>
      <c r="I56" s="289"/>
    </row>
    <row r="57" spans="1:10" ht="8.1" customHeight="1">
      <c r="A57" s="9"/>
      <c r="B57" s="8"/>
      <c r="C57" s="8"/>
      <c r="D57" s="8"/>
      <c r="E57" s="8"/>
      <c r="F57" s="8"/>
      <c r="G57" s="8"/>
      <c r="H57" s="8"/>
      <c r="I57" s="8"/>
    </row>
    <row r="58" spans="1:10" ht="15.75">
      <c r="A58" s="300" t="s">
        <v>49</v>
      </c>
      <c r="B58" s="300"/>
      <c r="C58" s="300"/>
      <c r="D58" s="300"/>
      <c r="E58" s="300"/>
      <c r="F58" s="300"/>
      <c r="G58" s="300"/>
      <c r="H58" s="300"/>
      <c r="I58" s="300"/>
    </row>
    <row r="59" spans="1:10" ht="8.1" customHeight="1">
      <c r="A59" s="9"/>
      <c r="B59" s="8"/>
      <c r="C59" s="8"/>
      <c r="D59" s="8"/>
      <c r="E59" s="8"/>
      <c r="F59" s="8"/>
      <c r="G59" s="8"/>
      <c r="H59" s="8"/>
      <c r="I59" s="8"/>
    </row>
    <row r="60" spans="1:10" ht="16.5">
      <c r="A60" s="296" t="s">
        <v>50</v>
      </c>
      <c r="B60" s="296"/>
      <c r="C60" s="296"/>
      <c r="D60" s="296"/>
      <c r="E60" s="296"/>
      <c r="F60" s="296"/>
      <c r="G60" s="296"/>
      <c r="H60" s="296"/>
      <c r="I60" s="296"/>
    </row>
    <row r="61" spans="1:10" ht="8.1" customHeight="1">
      <c r="A61" s="10"/>
      <c r="B61" s="8"/>
      <c r="C61" s="8"/>
      <c r="D61" s="8"/>
      <c r="E61" s="8"/>
      <c r="F61" s="8"/>
      <c r="G61" s="8"/>
      <c r="H61" s="8"/>
      <c r="I61" s="8"/>
    </row>
    <row r="62" spans="1:10" ht="37.5" customHeight="1">
      <c r="A62" s="11" t="s">
        <v>51</v>
      </c>
      <c r="B62" s="288" t="s">
        <v>52</v>
      </c>
      <c r="C62" s="288"/>
      <c r="D62" s="288"/>
      <c r="E62" s="288"/>
      <c r="F62" s="288"/>
      <c r="G62" s="288"/>
      <c r="H62" s="288"/>
      <c r="I62" s="288"/>
    </row>
    <row r="63" spans="1:10" ht="8.1" customHeight="1">
      <c r="A63" s="9"/>
      <c r="B63" s="8"/>
      <c r="C63" s="8"/>
      <c r="D63" s="8"/>
      <c r="E63" s="8"/>
      <c r="F63" s="8"/>
      <c r="G63" s="8"/>
      <c r="H63" s="8"/>
      <c r="I63" s="8"/>
    </row>
    <row r="64" spans="1:10" ht="79.5" customHeight="1">
      <c r="A64" s="8"/>
      <c r="B64" s="11" t="s">
        <v>53</v>
      </c>
      <c r="C64" s="288" t="s">
        <v>54</v>
      </c>
      <c r="D64" s="288"/>
      <c r="E64" s="288"/>
      <c r="F64" s="288"/>
      <c r="G64" s="288"/>
      <c r="H64" s="288"/>
      <c r="I64" s="288"/>
    </row>
    <row r="65" spans="1:10" ht="8.1" customHeight="1">
      <c r="A65" s="8"/>
      <c r="B65" s="11"/>
      <c r="C65" s="4"/>
      <c r="D65" s="4"/>
      <c r="E65" s="4"/>
      <c r="F65" s="4"/>
      <c r="G65" s="4"/>
      <c r="H65" s="4"/>
      <c r="I65" s="4"/>
    </row>
    <row r="66" spans="1:10" ht="109.5" customHeight="1">
      <c r="A66" s="8"/>
      <c r="B66" s="11" t="s">
        <v>55</v>
      </c>
      <c r="C66" s="288" t="s">
        <v>56</v>
      </c>
      <c r="D66" s="288"/>
      <c r="E66" s="288"/>
      <c r="F66" s="288"/>
      <c r="G66" s="288"/>
      <c r="H66" s="288"/>
      <c r="I66" s="288"/>
    </row>
    <row r="67" spans="1:10" ht="8.1" customHeight="1">
      <c r="A67" s="8"/>
      <c r="B67" s="11"/>
      <c r="C67" s="73"/>
      <c r="D67" s="4"/>
      <c r="E67" s="4"/>
      <c r="F67" s="4"/>
      <c r="G67" s="4"/>
      <c r="H67" s="4"/>
      <c r="I67" s="4"/>
    </row>
    <row r="68" spans="1:10" ht="50.25" customHeight="1">
      <c r="A68" s="8"/>
      <c r="B68" s="11" t="s">
        <v>57</v>
      </c>
      <c r="C68" s="288" t="s">
        <v>58</v>
      </c>
      <c r="D68" s="288"/>
      <c r="E68" s="288"/>
      <c r="F68" s="288"/>
      <c r="G68" s="288"/>
      <c r="H68" s="288"/>
      <c r="I68" s="288"/>
    </row>
    <row r="69" spans="1:10" ht="15.75">
      <c r="A69" s="9"/>
      <c r="B69" s="8"/>
      <c r="C69" s="8"/>
      <c r="D69" s="8"/>
      <c r="E69" s="8"/>
      <c r="F69" s="8"/>
      <c r="G69" s="8"/>
      <c r="H69" s="8"/>
      <c r="I69" s="8"/>
    </row>
    <row r="70" spans="1:10" ht="87" customHeight="1">
      <c r="A70" s="11" t="s">
        <v>59</v>
      </c>
      <c r="B70" s="288" t="s">
        <v>60</v>
      </c>
      <c r="C70" s="288"/>
      <c r="D70" s="288"/>
      <c r="E70" s="288"/>
      <c r="F70" s="288"/>
      <c r="G70" s="288"/>
      <c r="H70" s="288"/>
      <c r="I70" s="288"/>
    </row>
    <row r="71" spans="1:10" ht="8.1" customHeight="1">
      <c r="A71" s="10"/>
      <c r="B71" s="8"/>
      <c r="C71" s="8"/>
      <c r="D71" s="8"/>
      <c r="E71" s="8"/>
      <c r="F71" s="8"/>
      <c r="G71" s="8"/>
      <c r="H71" s="8"/>
      <c r="I71" s="8"/>
    </row>
    <row r="72" spans="1:10" ht="16.5">
      <c r="A72" s="296" t="s">
        <v>61</v>
      </c>
      <c r="B72" s="296"/>
      <c r="C72" s="296"/>
      <c r="D72" s="296"/>
      <c r="E72" s="296"/>
      <c r="F72" s="296"/>
      <c r="G72" s="296"/>
      <c r="H72" s="296"/>
      <c r="I72" s="296"/>
    </row>
    <row r="73" spans="1:10" ht="16.5">
      <c r="A73" s="10"/>
      <c r="B73" s="8"/>
      <c r="C73" s="8"/>
      <c r="D73" s="8"/>
      <c r="E73" s="8"/>
      <c r="F73" s="8"/>
      <c r="G73" s="8"/>
      <c r="H73" s="8"/>
      <c r="I73" s="8"/>
    </row>
    <row r="74" spans="1:10" ht="49.5" customHeight="1">
      <c r="A74" s="11" t="s">
        <v>51</v>
      </c>
      <c r="B74" s="288" t="s">
        <v>62</v>
      </c>
      <c r="C74" s="288"/>
      <c r="D74" s="288"/>
      <c r="E74" s="288"/>
      <c r="F74" s="288"/>
      <c r="G74" s="288"/>
      <c r="H74" s="288"/>
      <c r="I74" s="288"/>
    </row>
    <row r="75" spans="1:10" ht="45" customHeight="1">
      <c r="A75" s="4"/>
      <c r="B75" s="5"/>
      <c r="C75" s="5"/>
      <c r="D75" s="5"/>
      <c r="E75" s="5"/>
      <c r="F75" s="4"/>
      <c r="G75" s="5"/>
      <c r="H75" s="5"/>
      <c r="I75" s="5"/>
      <c r="J75" s="1"/>
    </row>
    <row r="76" spans="1:10" ht="21" customHeight="1">
      <c r="A76" s="288" t="s">
        <v>44</v>
      </c>
      <c r="B76" s="288"/>
      <c r="C76" s="288"/>
      <c r="D76" s="288"/>
      <c r="E76" s="295" t="s">
        <v>44</v>
      </c>
      <c r="F76" s="295"/>
      <c r="G76" s="295"/>
      <c r="H76" s="295"/>
      <c r="I76" s="295"/>
      <c r="J76" s="1"/>
    </row>
    <row r="77" spans="1:10" ht="33" customHeight="1">
      <c r="A77" s="293" t="s">
        <v>45</v>
      </c>
      <c r="B77" s="293"/>
      <c r="C77" s="293"/>
      <c r="D77" s="293"/>
      <c r="E77" s="294" t="s">
        <v>46</v>
      </c>
      <c r="F77" s="294"/>
      <c r="G77" s="294"/>
      <c r="H77" s="294"/>
      <c r="I77" s="294"/>
      <c r="J77" s="1"/>
    </row>
    <row r="78" spans="1:10" ht="20.25" customHeight="1">
      <c r="A78" s="56" t="s">
        <v>12</v>
      </c>
      <c r="B78" s="5"/>
      <c r="C78" s="5"/>
      <c r="D78" s="5"/>
      <c r="E78" s="5"/>
      <c r="F78" s="5"/>
      <c r="G78" s="5"/>
      <c r="H78" s="5"/>
      <c r="I78" s="57" t="s">
        <v>63</v>
      </c>
      <c r="J78" s="1"/>
    </row>
    <row r="79" spans="1:10" ht="36" customHeight="1">
      <c r="A79" s="292" t="s">
        <v>64</v>
      </c>
      <c r="B79" s="292"/>
      <c r="C79" s="292"/>
      <c r="D79" s="292"/>
      <c r="E79" s="292"/>
      <c r="F79" s="292"/>
      <c r="G79" s="292"/>
      <c r="H79" s="292"/>
      <c r="I79" s="292"/>
      <c r="J79" s="1"/>
    </row>
    <row r="80" spans="1:10" ht="125.25" customHeight="1">
      <c r="A80" s="8"/>
      <c r="B80" s="11" t="s">
        <v>65</v>
      </c>
      <c r="C80" s="288" t="s">
        <v>66</v>
      </c>
      <c r="D80" s="288"/>
      <c r="E80" s="288"/>
      <c r="F80" s="288"/>
      <c r="G80" s="288"/>
      <c r="H80" s="288"/>
      <c r="I80" s="288"/>
    </row>
    <row r="81" spans="1:10" ht="9.9499999999999993" customHeight="1">
      <c r="A81" s="8"/>
      <c r="B81" s="12"/>
      <c r="C81" s="9"/>
      <c r="D81" s="9"/>
      <c r="E81" s="9"/>
      <c r="F81" s="9"/>
      <c r="G81" s="9"/>
      <c r="H81" s="9"/>
      <c r="I81" s="9"/>
    </row>
    <row r="82" spans="1:10" ht="112.5" customHeight="1">
      <c r="A82" s="8"/>
      <c r="B82" s="11" t="s">
        <v>55</v>
      </c>
      <c r="C82" s="288" t="s">
        <v>67</v>
      </c>
      <c r="D82" s="288"/>
      <c r="E82" s="288"/>
      <c r="F82" s="288"/>
      <c r="G82" s="288"/>
      <c r="H82" s="288"/>
      <c r="I82" s="288"/>
    </row>
    <row r="83" spans="1:10" ht="9.9499999999999993" customHeight="1">
      <c r="A83" s="8"/>
      <c r="B83" s="11"/>
      <c r="C83" s="13"/>
      <c r="D83" s="13"/>
      <c r="E83" s="13"/>
      <c r="F83" s="13"/>
      <c r="G83" s="13"/>
      <c r="H83" s="13"/>
      <c r="I83" s="13"/>
    </row>
    <row r="84" spans="1:10" ht="134.25" customHeight="1">
      <c r="A84" s="8"/>
      <c r="B84" s="11" t="s">
        <v>57</v>
      </c>
      <c r="C84" s="288" t="s">
        <v>68</v>
      </c>
      <c r="D84" s="288"/>
      <c r="E84" s="288"/>
      <c r="F84" s="288"/>
      <c r="G84" s="288"/>
      <c r="H84" s="288"/>
      <c r="I84" s="288"/>
    </row>
    <row r="85" spans="1:10" ht="9.9499999999999993" customHeight="1">
      <c r="A85" s="8"/>
      <c r="B85" s="11"/>
      <c r="C85" s="13"/>
      <c r="D85" s="13"/>
      <c r="E85" s="13"/>
      <c r="F85" s="13"/>
      <c r="G85" s="13"/>
      <c r="H85" s="13"/>
      <c r="I85" s="13"/>
    </row>
    <row r="86" spans="1:10" ht="94.5" customHeight="1">
      <c r="A86" s="8"/>
      <c r="B86" s="11" t="s">
        <v>69</v>
      </c>
      <c r="C86" s="288" t="s">
        <v>70</v>
      </c>
      <c r="D86" s="288"/>
      <c r="E86" s="288"/>
      <c r="F86" s="288"/>
      <c r="G86" s="288"/>
      <c r="H86" s="288"/>
      <c r="I86" s="288"/>
    </row>
    <row r="87" spans="1:10" ht="9.9499999999999993" customHeight="1">
      <c r="A87" s="8"/>
      <c r="B87" s="11"/>
      <c r="C87" s="13"/>
      <c r="D87" s="13"/>
      <c r="E87" s="13"/>
      <c r="F87" s="13"/>
      <c r="G87" s="13"/>
      <c r="H87" s="13"/>
      <c r="I87" s="13"/>
    </row>
    <row r="88" spans="1:10" ht="81.75" customHeight="1">
      <c r="A88" s="8"/>
      <c r="B88" s="11" t="s">
        <v>71</v>
      </c>
      <c r="C88" s="288" t="s">
        <v>72</v>
      </c>
      <c r="D88" s="288"/>
      <c r="E88" s="288"/>
      <c r="F88" s="288"/>
      <c r="G88" s="288"/>
      <c r="H88" s="288"/>
      <c r="I88" s="288"/>
    </row>
    <row r="89" spans="1:10" ht="9.9499999999999993" customHeight="1">
      <c r="A89" s="8"/>
      <c r="B89" s="11"/>
      <c r="C89" s="13"/>
      <c r="D89" s="13"/>
      <c r="E89" s="13"/>
      <c r="F89" s="13"/>
      <c r="G89" s="13"/>
      <c r="H89" s="13"/>
      <c r="I89" s="13"/>
    </row>
    <row r="90" spans="1:10" ht="72" customHeight="1">
      <c r="A90" s="8"/>
      <c r="B90" s="11" t="s">
        <v>73</v>
      </c>
      <c r="C90" s="288" t="s">
        <v>74</v>
      </c>
      <c r="D90" s="288"/>
      <c r="E90" s="288"/>
      <c r="F90" s="288"/>
      <c r="G90" s="288"/>
      <c r="H90" s="288"/>
      <c r="I90" s="288"/>
    </row>
    <row r="91" spans="1:10" ht="8.1" customHeight="1">
      <c r="A91" s="8"/>
      <c r="B91" s="13"/>
      <c r="C91" s="13"/>
      <c r="D91" s="13"/>
      <c r="E91" s="13"/>
      <c r="F91" s="13"/>
      <c r="G91" s="13"/>
      <c r="H91" s="13"/>
      <c r="I91" s="13"/>
    </row>
    <row r="92" spans="1:10" ht="53.25" customHeight="1">
      <c r="A92" s="11" t="s">
        <v>59</v>
      </c>
      <c r="B92" s="288" t="s">
        <v>75</v>
      </c>
      <c r="C92" s="288"/>
      <c r="D92" s="288"/>
      <c r="E92" s="288"/>
      <c r="F92" s="288"/>
      <c r="G92" s="288"/>
      <c r="H92" s="288"/>
      <c r="I92" s="288"/>
    </row>
    <row r="93" spans="1:10" ht="62.25" customHeight="1">
      <c r="A93" s="4"/>
      <c r="B93" s="5"/>
      <c r="C93" s="5"/>
      <c r="D93" s="5"/>
      <c r="E93" s="5"/>
      <c r="F93" s="4"/>
      <c r="G93" s="5"/>
      <c r="H93" s="5"/>
      <c r="I93" s="5"/>
      <c r="J93" s="1"/>
    </row>
    <row r="94" spans="1:10" ht="21" customHeight="1">
      <c r="A94" s="288" t="s">
        <v>44</v>
      </c>
      <c r="B94" s="288"/>
      <c r="C94" s="288"/>
      <c r="D94" s="288"/>
      <c r="E94" s="295" t="s">
        <v>44</v>
      </c>
      <c r="F94" s="295"/>
      <c r="G94" s="295"/>
      <c r="H94" s="295"/>
      <c r="I94" s="295"/>
      <c r="J94" s="1"/>
    </row>
    <row r="95" spans="1:10" ht="33" customHeight="1">
      <c r="A95" s="293" t="s">
        <v>45</v>
      </c>
      <c r="B95" s="293"/>
      <c r="C95" s="293"/>
      <c r="D95" s="293"/>
      <c r="E95" s="294" t="s">
        <v>46</v>
      </c>
      <c r="F95" s="294"/>
      <c r="G95" s="294"/>
      <c r="H95" s="294"/>
      <c r="I95" s="294"/>
      <c r="J95" s="1"/>
    </row>
    <row r="96" spans="1:10" ht="20.25" customHeight="1">
      <c r="A96" s="56" t="s">
        <v>12</v>
      </c>
      <c r="B96" s="5"/>
      <c r="C96" s="5"/>
      <c r="D96" s="5"/>
      <c r="E96" s="5"/>
      <c r="F96" s="5"/>
      <c r="G96" s="5"/>
      <c r="H96" s="5"/>
      <c r="I96" s="57" t="s">
        <v>76</v>
      </c>
      <c r="J96" s="1"/>
    </row>
    <row r="97" spans="1:10" ht="27.75" customHeight="1">
      <c r="A97" s="296" t="s">
        <v>77</v>
      </c>
      <c r="B97" s="296"/>
      <c r="C97" s="296"/>
      <c r="D97" s="296"/>
      <c r="E97" s="296"/>
      <c r="F97" s="296"/>
      <c r="G97" s="296"/>
      <c r="H97" s="296"/>
      <c r="I97" s="296"/>
    </row>
    <row r="98" spans="1:10" ht="21.75" customHeight="1">
      <c r="A98" s="9"/>
      <c r="B98" s="288"/>
      <c r="C98" s="288"/>
      <c r="D98" s="288"/>
      <c r="E98" s="288"/>
      <c r="F98" s="288"/>
      <c r="G98" s="288"/>
      <c r="H98" s="288"/>
      <c r="I98" s="288"/>
    </row>
    <row r="99" spans="1:10" ht="85.5" customHeight="1">
      <c r="A99" s="11" t="s">
        <v>51</v>
      </c>
      <c r="B99" s="288" t="s">
        <v>78</v>
      </c>
      <c r="C99" s="288"/>
      <c r="D99" s="288"/>
      <c r="E99" s="288"/>
      <c r="F99" s="288"/>
      <c r="G99" s="288"/>
      <c r="H99" s="288"/>
      <c r="I99" s="288"/>
    </row>
    <row r="100" spans="1:10" ht="15.75">
      <c r="A100" s="56"/>
      <c r="B100" s="5"/>
      <c r="C100" s="5"/>
      <c r="D100" s="5"/>
      <c r="E100" s="5"/>
      <c r="F100" s="5"/>
      <c r="G100" s="5"/>
      <c r="H100" s="5"/>
      <c r="I100" s="57"/>
      <c r="J100" s="1"/>
    </row>
    <row r="101" spans="1:10" ht="165.75" customHeight="1">
      <c r="A101" s="11" t="s">
        <v>59</v>
      </c>
      <c r="B101" s="288" t="s">
        <v>79</v>
      </c>
      <c r="C101" s="288"/>
      <c r="D101" s="288"/>
      <c r="E101" s="288"/>
      <c r="F101" s="288"/>
      <c r="G101" s="288"/>
      <c r="H101" s="288"/>
      <c r="I101" s="288"/>
    </row>
    <row r="102" spans="1:10" ht="18" customHeight="1">
      <c r="A102" s="11"/>
      <c r="B102" s="9"/>
      <c r="C102" s="9"/>
      <c r="D102" s="9"/>
      <c r="E102" s="9"/>
      <c r="F102" s="9"/>
      <c r="G102" s="9"/>
      <c r="H102" s="9"/>
      <c r="I102" s="9"/>
    </row>
    <row r="103" spans="1:10" ht="62.25" customHeight="1">
      <c r="A103" s="11" t="s">
        <v>80</v>
      </c>
      <c r="B103" s="288" t="s">
        <v>81</v>
      </c>
      <c r="C103" s="288"/>
      <c r="D103" s="288"/>
      <c r="E103" s="288"/>
      <c r="F103" s="288"/>
      <c r="G103" s="288"/>
      <c r="H103" s="288"/>
      <c r="I103" s="288"/>
    </row>
    <row r="104" spans="1:10" ht="15" customHeight="1">
      <c r="A104" s="9"/>
      <c r="B104" s="8"/>
      <c r="C104" s="8"/>
      <c r="D104" s="8"/>
      <c r="E104" s="8"/>
      <c r="F104" s="8"/>
      <c r="G104" s="8"/>
      <c r="H104" s="8"/>
      <c r="I104" s="8"/>
    </row>
    <row r="105" spans="1:10" ht="29.25" customHeight="1">
      <c r="A105" s="296" t="s">
        <v>82</v>
      </c>
      <c r="B105" s="296"/>
      <c r="C105" s="296"/>
      <c r="D105" s="296"/>
      <c r="E105" s="296"/>
      <c r="F105" s="296"/>
      <c r="G105" s="296"/>
      <c r="H105" s="296"/>
      <c r="I105" s="296"/>
    </row>
    <row r="106" spans="1:10" ht="29.25" customHeight="1">
      <c r="A106" s="10"/>
      <c r="B106" s="8"/>
      <c r="C106" s="8"/>
      <c r="D106" s="8"/>
      <c r="E106" s="8"/>
      <c r="F106" s="8"/>
      <c r="G106" s="8"/>
      <c r="H106" s="8"/>
      <c r="I106" s="8"/>
    </row>
    <row r="107" spans="1:10" ht="54.75" customHeight="1">
      <c r="A107" s="11" t="s">
        <v>51</v>
      </c>
      <c r="B107" s="289" t="s">
        <v>83</v>
      </c>
      <c r="C107" s="289"/>
      <c r="D107" s="289"/>
      <c r="E107" s="289"/>
      <c r="F107" s="289"/>
      <c r="G107" s="289"/>
      <c r="H107" s="289"/>
      <c r="I107" s="289"/>
    </row>
    <row r="108" spans="1:10" ht="15" customHeight="1">
      <c r="A108" s="11"/>
      <c r="B108" s="8"/>
      <c r="C108" s="8"/>
      <c r="D108" s="8"/>
      <c r="E108" s="8"/>
      <c r="F108" s="8"/>
      <c r="G108" s="8"/>
      <c r="H108" s="8"/>
      <c r="I108" s="8"/>
    </row>
    <row r="109" spans="1:10" ht="66.75" customHeight="1">
      <c r="A109" s="11" t="s">
        <v>59</v>
      </c>
      <c r="B109" s="289" t="s">
        <v>84</v>
      </c>
      <c r="C109" s="289"/>
      <c r="D109" s="289"/>
      <c r="E109" s="289"/>
      <c r="F109" s="289"/>
      <c r="G109" s="289"/>
      <c r="H109" s="289"/>
      <c r="I109" s="289"/>
    </row>
    <row r="110" spans="1:10" ht="15" customHeight="1">
      <c r="A110" s="9"/>
      <c r="B110" s="8"/>
      <c r="C110" s="8"/>
      <c r="D110" s="8"/>
      <c r="E110" s="8"/>
      <c r="F110" s="8"/>
      <c r="G110" s="8"/>
      <c r="H110" s="8"/>
      <c r="I110" s="8"/>
    </row>
    <row r="111" spans="1:10" ht="25.5" customHeight="1">
      <c r="A111" s="296" t="s">
        <v>85</v>
      </c>
      <c r="B111" s="296"/>
      <c r="C111" s="296"/>
      <c r="D111" s="296"/>
      <c r="E111" s="296"/>
      <c r="F111" s="296"/>
      <c r="G111" s="296"/>
      <c r="H111" s="296"/>
      <c r="I111" s="296"/>
    </row>
    <row r="112" spans="1:10" ht="22.5" customHeight="1">
      <c r="A112" s="10"/>
      <c r="B112" s="8"/>
      <c r="C112" s="8"/>
      <c r="D112" s="8"/>
      <c r="E112" s="8"/>
      <c r="F112" s="8"/>
      <c r="G112" s="8"/>
      <c r="H112" s="8"/>
      <c r="I112" s="8"/>
    </row>
    <row r="113" spans="1:10" ht="58.5" customHeight="1">
      <c r="A113" s="11" t="s">
        <v>51</v>
      </c>
      <c r="B113" s="289" t="s">
        <v>86</v>
      </c>
      <c r="C113" s="289"/>
      <c r="D113" s="289"/>
      <c r="E113" s="289"/>
      <c r="F113" s="289"/>
      <c r="G113" s="289"/>
      <c r="H113" s="289"/>
      <c r="I113" s="28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8" t="s">
        <v>44</v>
      </c>
      <c r="B116" s="288"/>
      <c r="C116" s="288"/>
      <c r="D116" s="288"/>
      <c r="E116" s="295" t="s">
        <v>44</v>
      </c>
      <c r="F116" s="295"/>
      <c r="G116" s="295"/>
      <c r="H116" s="295"/>
      <c r="I116" s="295"/>
      <c r="J116" s="1"/>
    </row>
    <row r="117" spans="1:10" ht="33" customHeight="1">
      <c r="A117" s="293" t="s">
        <v>45</v>
      </c>
      <c r="B117" s="293"/>
      <c r="C117" s="293"/>
      <c r="D117" s="293"/>
      <c r="E117" s="294" t="s">
        <v>46</v>
      </c>
      <c r="F117" s="294"/>
      <c r="G117" s="294"/>
      <c r="H117" s="294"/>
      <c r="I117" s="294"/>
      <c r="J117" s="1"/>
    </row>
    <row r="118" spans="1:10" ht="19.5" customHeight="1">
      <c r="A118" s="56" t="s">
        <v>12</v>
      </c>
      <c r="B118" s="5"/>
      <c r="C118" s="5"/>
      <c r="D118" s="5"/>
      <c r="E118" s="5"/>
      <c r="F118" s="5"/>
      <c r="G118" s="5"/>
      <c r="H118" s="5"/>
      <c r="I118" s="57" t="s">
        <v>87</v>
      </c>
    </row>
    <row r="119" spans="1:10" ht="60.75" customHeight="1">
      <c r="A119" s="11" t="s">
        <v>59</v>
      </c>
      <c r="B119" s="289" t="s">
        <v>88</v>
      </c>
      <c r="C119" s="289"/>
      <c r="D119" s="289"/>
      <c r="E119" s="289"/>
      <c r="F119" s="289"/>
      <c r="G119" s="289"/>
      <c r="H119" s="289"/>
      <c r="I119" s="289"/>
    </row>
    <row r="120" spans="1:10" ht="15.95" customHeight="1">
      <c r="A120" s="9"/>
      <c r="B120" s="8"/>
      <c r="C120" s="8"/>
      <c r="D120" s="8"/>
      <c r="E120" s="8"/>
      <c r="F120" s="8"/>
      <c r="G120" s="8"/>
      <c r="H120" s="8"/>
      <c r="I120" s="8"/>
    </row>
    <row r="121" spans="1:10" ht="26.25" customHeight="1">
      <c r="A121" s="296" t="s">
        <v>89</v>
      </c>
      <c r="B121" s="296"/>
      <c r="C121" s="296"/>
      <c r="D121" s="296"/>
      <c r="E121" s="296"/>
      <c r="F121" s="296"/>
      <c r="G121" s="296"/>
      <c r="H121" s="296"/>
      <c r="I121" s="296"/>
    </row>
    <row r="122" spans="1:10" ht="24.75" customHeight="1">
      <c r="A122" s="9"/>
      <c r="B122" s="8"/>
      <c r="C122" s="8"/>
      <c r="D122" s="8"/>
      <c r="E122" s="8"/>
      <c r="F122" s="8"/>
      <c r="G122" s="8"/>
      <c r="H122" s="8"/>
      <c r="I122" s="8"/>
    </row>
    <row r="123" spans="1:10" ht="39.75" customHeight="1">
      <c r="A123" s="11" t="s">
        <v>51</v>
      </c>
      <c r="B123" s="289" t="s">
        <v>90</v>
      </c>
      <c r="C123" s="289"/>
      <c r="D123" s="289"/>
      <c r="E123" s="289"/>
      <c r="F123" s="289"/>
      <c r="G123" s="289"/>
      <c r="H123" s="289"/>
      <c r="I123" s="289"/>
    </row>
    <row r="124" spans="1:10" ht="25.5" customHeight="1">
      <c r="A124" s="8"/>
      <c r="B124" s="8"/>
      <c r="C124" s="8"/>
      <c r="D124" s="8"/>
      <c r="E124" s="8"/>
      <c r="F124" s="8"/>
      <c r="G124" s="8"/>
      <c r="H124" s="8"/>
      <c r="I124" s="8"/>
      <c r="J124" s="1"/>
    </row>
    <row r="125" spans="1:10" ht="43.5" customHeight="1">
      <c r="A125" s="11" t="s">
        <v>59</v>
      </c>
      <c r="B125" s="289" t="s">
        <v>91</v>
      </c>
      <c r="C125" s="289"/>
      <c r="D125" s="289"/>
      <c r="E125" s="289"/>
      <c r="F125" s="289"/>
      <c r="G125" s="289"/>
      <c r="H125" s="289"/>
      <c r="I125" s="289"/>
    </row>
    <row r="126" spans="1:10" ht="21.75" customHeight="1">
      <c r="A126" s="10"/>
      <c r="B126" s="8"/>
      <c r="C126" s="8"/>
      <c r="D126" s="8"/>
      <c r="E126" s="8"/>
      <c r="F126" s="8"/>
      <c r="G126" s="8"/>
      <c r="H126" s="8"/>
      <c r="I126" s="8"/>
    </row>
    <row r="127" spans="1:10" ht="25.5" customHeight="1">
      <c r="A127" s="296" t="s">
        <v>92</v>
      </c>
      <c r="B127" s="296"/>
      <c r="C127" s="296"/>
      <c r="D127" s="296"/>
      <c r="E127" s="296"/>
      <c r="F127" s="296"/>
      <c r="G127" s="296"/>
      <c r="H127" s="296"/>
      <c r="I127" s="296"/>
    </row>
    <row r="128" spans="1:10" ht="23.25" customHeight="1">
      <c r="A128" s="9"/>
      <c r="B128" s="8"/>
      <c r="C128" s="8"/>
      <c r="D128" s="8"/>
      <c r="E128" s="8"/>
      <c r="F128" s="8"/>
      <c r="G128" s="8"/>
      <c r="H128" s="8"/>
      <c r="I128" s="8"/>
    </row>
    <row r="129" spans="1:10" ht="88.5" customHeight="1">
      <c r="A129" s="289" t="s">
        <v>93</v>
      </c>
      <c r="B129" s="289"/>
      <c r="C129" s="289"/>
      <c r="D129" s="289"/>
      <c r="E129" s="289"/>
      <c r="F129" s="289"/>
      <c r="G129" s="289"/>
      <c r="H129" s="289"/>
      <c r="I129" s="289"/>
    </row>
    <row r="130" spans="1:10" ht="26.25" customHeight="1">
      <c r="A130" s="8"/>
      <c r="B130" s="8"/>
      <c r="C130" s="8"/>
      <c r="D130" s="8"/>
      <c r="E130" s="8"/>
      <c r="F130" s="8"/>
      <c r="G130" s="8"/>
      <c r="H130" s="8"/>
      <c r="I130" s="8"/>
    </row>
    <row r="131" spans="1:10" ht="21.75" customHeight="1">
      <c r="A131" s="296" t="s">
        <v>94</v>
      </c>
      <c r="B131" s="296"/>
      <c r="C131" s="296"/>
      <c r="D131" s="296"/>
      <c r="E131" s="296"/>
      <c r="F131" s="296"/>
      <c r="G131" s="296"/>
      <c r="H131" s="296"/>
      <c r="I131" s="296"/>
    </row>
    <row r="132" spans="1:10" ht="25.5" customHeight="1">
      <c r="A132" s="10"/>
      <c r="B132" s="8"/>
      <c r="C132" s="8"/>
      <c r="D132" s="8"/>
      <c r="E132" s="8"/>
      <c r="F132" s="8"/>
      <c r="G132" s="8"/>
      <c r="H132" s="8"/>
      <c r="I132" s="8"/>
    </row>
    <row r="133" spans="1:10" ht="69" customHeight="1">
      <c r="A133" s="11" t="s">
        <v>51</v>
      </c>
      <c r="B133" s="289" t="s">
        <v>95</v>
      </c>
      <c r="C133" s="289"/>
      <c r="D133" s="289"/>
      <c r="E133" s="289"/>
      <c r="F133" s="289"/>
      <c r="G133" s="289"/>
      <c r="H133" s="289"/>
      <c r="I133" s="289"/>
    </row>
    <row r="134" spans="1:10" ht="21" customHeight="1">
      <c r="A134" s="11"/>
      <c r="B134" s="289"/>
      <c r="C134" s="289"/>
      <c r="D134" s="289"/>
      <c r="E134" s="289"/>
      <c r="F134" s="289"/>
      <c r="G134" s="289"/>
      <c r="H134" s="289"/>
      <c r="I134" s="289"/>
    </row>
    <row r="135" spans="1:10" ht="191.25" customHeight="1">
      <c r="A135" s="11" t="s">
        <v>59</v>
      </c>
      <c r="B135" s="289" t="s">
        <v>96</v>
      </c>
      <c r="C135" s="289"/>
      <c r="D135" s="289"/>
      <c r="E135" s="289"/>
      <c r="F135" s="289"/>
      <c r="G135" s="289"/>
      <c r="H135" s="289"/>
      <c r="I135" s="28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8" t="s">
        <v>44</v>
      </c>
      <c r="B138" s="288"/>
      <c r="C138" s="288"/>
      <c r="D138" s="288"/>
      <c r="E138" s="295" t="s">
        <v>44</v>
      </c>
      <c r="F138" s="295"/>
      <c r="G138" s="295"/>
      <c r="H138" s="295"/>
      <c r="I138" s="295"/>
      <c r="J138" s="1"/>
    </row>
    <row r="139" spans="1:10" ht="37.5" customHeight="1">
      <c r="A139" s="293" t="s">
        <v>45</v>
      </c>
      <c r="B139" s="293"/>
      <c r="C139" s="293"/>
      <c r="D139" s="293"/>
      <c r="E139" s="294" t="s">
        <v>46</v>
      </c>
      <c r="F139" s="294"/>
      <c r="G139" s="294"/>
      <c r="H139" s="294"/>
      <c r="I139" s="294"/>
      <c r="J139" s="1"/>
    </row>
    <row r="140" spans="1:10" ht="20.25" customHeight="1">
      <c r="A140" s="56" t="s">
        <v>12</v>
      </c>
      <c r="B140" s="5"/>
      <c r="C140" s="5"/>
      <c r="D140" s="5"/>
      <c r="E140" s="5"/>
      <c r="F140" s="5"/>
      <c r="G140" s="5"/>
      <c r="H140" s="5"/>
      <c r="I140" s="57" t="s">
        <v>97</v>
      </c>
      <c r="J140" s="1"/>
    </row>
    <row r="141" spans="1:10" ht="70.5" customHeight="1">
      <c r="A141" s="11" t="s">
        <v>80</v>
      </c>
      <c r="B141" s="289" t="s">
        <v>98</v>
      </c>
      <c r="C141" s="289"/>
      <c r="D141" s="289"/>
      <c r="E141" s="289"/>
      <c r="F141" s="289"/>
      <c r="G141" s="289"/>
      <c r="H141" s="289"/>
      <c r="I141" s="289"/>
    </row>
    <row r="142" spans="1:10" ht="31.5" customHeight="1">
      <c r="A142" s="11"/>
      <c r="B142" s="289"/>
      <c r="C142" s="289"/>
      <c r="D142" s="289"/>
      <c r="E142" s="289"/>
      <c r="F142" s="289"/>
      <c r="G142" s="289"/>
      <c r="H142" s="289"/>
      <c r="I142" s="289"/>
    </row>
    <row r="143" spans="1:10" ht="141.75" customHeight="1">
      <c r="A143" s="11" t="s">
        <v>99</v>
      </c>
      <c r="B143" s="289" t="s">
        <v>100</v>
      </c>
      <c r="C143" s="289"/>
      <c r="D143" s="289"/>
      <c r="E143" s="289"/>
      <c r="F143" s="289"/>
      <c r="G143" s="289"/>
      <c r="H143" s="289"/>
      <c r="I143" s="289"/>
    </row>
    <row r="144" spans="1:10" ht="22.5" customHeight="1">
      <c r="A144" s="9"/>
      <c r="B144" s="289"/>
      <c r="C144" s="289"/>
      <c r="D144" s="289"/>
      <c r="E144" s="289"/>
      <c r="F144" s="289"/>
      <c r="G144" s="289"/>
      <c r="H144" s="289"/>
      <c r="I144" s="289"/>
    </row>
    <row r="145" spans="1:10" ht="74.25" customHeight="1">
      <c r="A145" s="11" t="s">
        <v>101</v>
      </c>
      <c r="B145" s="289" t="s">
        <v>102</v>
      </c>
      <c r="C145" s="289"/>
      <c r="D145" s="289"/>
      <c r="E145" s="289"/>
      <c r="F145" s="289"/>
      <c r="G145" s="289"/>
      <c r="H145" s="289"/>
      <c r="I145" s="28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89" t="s">
        <v>104</v>
      </c>
      <c r="C148" s="289"/>
      <c r="D148" s="289"/>
      <c r="E148" s="289"/>
      <c r="F148" s="289"/>
      <c r="G148" s="289"/>
      <c r="H148" s="289"/>
      <c r="I148" s="289"/>
    </row>
    <row r="149" spans="1:10" ht="15.95" customHeight="1">
      <c r="A149" s="11"/>
      <c r="B149" s="289"/>
      <c r="C149" s="289"/>
      <c r="D149" s="289"/>
      <c r="E149" s="289"/>
      <c r="F149" s="289"/>
      <c r="G149" s="289"/>
      <c r="H149" s="289"/>
      <c r="I149" s="289"/>
    </row>
    <row r="150" spans="1:10" ht="90" customHeight="1">
      <c r="A150" s="11" t="s">
        <v>105</v>
      </c>
      <c r="B150" s="289" t="s">
        <v>106</v>
      </c>
      <c r="C150" s="289"/>
      <c r="D150" s="289"/>
      <c r="E150" s="289"/>
      <c r="F150" s="289"/>
      <c r="G150" s="289"/>
      <c r="H150" s="289"/>
      <c r="I150" s="289"/>
    </row>
    <row r="151" spans="1:10" ht="15.95" customHeight="1">
      <c r="A151" s="11"/>
      <c r="B151" s="8"/>
      <c r="C151" s="8"/>
      <c r="D151" s="8"/>
      <c r="E151" s="8"/>
      <c r="F151" s="8"/>
      <c r="G151" s="8"/>
      <c r="H151" s="8"/>
      <c r="I151" s="8"/>
    </row>
    <row r="152" spans="1:10" ht="111.75" customHeight="1">
      <c r="A152" s="11" t="s">
        <v>107</v>
      </c>
      <c r="B152" s="289" t="s">
        <v>108</v>
      </c>
      <c r="C152" s="289"/>
      <c r="D152" s="289"/>
      <c r="E152" s="289"/>
      <c r="F152" s="289"/>
      <c r="G152" s="289"/>
      <c r="H152" s="289"/>
      <c r="I152" s="28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8" t="s">
        <v>44</v>
      </c>
      <c r="B155" s="288"/>
      <c r="C155" s="288"/>
      <c r="D155" s="288"/>
      <c r="E155" s="295" t="s">
        <v>44</v>
      </c>
      <c r="F155" s="295"/>
      <c r="G155" s="295"/>
      <c r="H155" s="295"/>
      <c r="I155" s="295"/>
      <c r="J155" s="1"/>
    </row>
    <row r="156" spans="1:10" ht="33" customHeight="1">
      <c r="A156" s="293" t="s">
        <v>45</v>
      </c>
      <c r="B156" s="293"/>
      <c r="C156" s="293"/>
      <c r="D156" s="293"/>
      <c r="E156" s="294" t="s">
        <v>46</v>
      </c>
      <c r="F156" s="294"/>
      <c r="G156" s="294"/>
      <c r="H156" s="294"/>
      <c r="I156" s="294"/>
      <c r="J156" s="1"/>
    </row>
    <row r="157" spans="1:10" ht="27" customHeight="1">
      <c r="A157" s="56" t="s">
        <v>12</v>
      </c>
      <c r="B157" s="5"/>
      <c r="C157" s="5"/>
      <c r="D157" s="5"/>
      <c r="E157" s="5"/>
      <c r="F157" s="5"/>
      <c r="G157" s="5"/>
      <c r="H157" s="5"/>
      <c r="I157" s="57" t="s">
        <v>109</v>
      </c>
      <c r="J157" s="1"/>
    </row>
    <row r="158" spans="1:10" ht="21" customHeight="1">
      <c r="A158" s="11" t="s">
        <v>110</v>
      </c>
      <c r="B158" s="289" t="s">
        <v>111</v>
      </c>
      <c r="C158" s="289"/>
      <c r="D158" s="289"/>
      <c r="E158" s="289"/>
      <c r="F158" s="289"/>
      <c r="G158" s="289"/>
      <c r="H158" s="289"/>
      <c r="I158" s="289"/>
    </row>
    <row r="159" spans="1:10" ht="30" customHeight="1">
      <c r="A159" s="11"/>
      <c r="B159" s="8"/>
      <c r="C159" s="8"/>
      <c r="D159" s="8"/>
      <c r="E159" s="8"/>
      <c r="F159" s="8"/>
      <c r="G159" s="8"/>
      <c r="H159" s="8"/>
      <c r="I159" s="8"/>
    </row>
    <row r="160" spans="1:10" ht="74.25" customHeight="1">
      <c r="A160" s="11" t="s">
        <v>112</v>
      </c>
      <c r="B160" s="289" t="s">
        <v>113</v>
      </c>
      <c r="C160" s="289"/>
      <c r="D160" s="289"/>
      <c r="E160" s="289"/>
      <c r="F160" s="289"/>
      <c r="G160" s="289"/>
      <c r="H160" s="289"/>
      <c r="I160" s="289"/>
    </row>
    <row r="161" spans="1:10" ht="13.5" customHeight="1">
      <c r="A161" s="9"/>
      <c r="B161" s="8"/>
      <c r="C161" s="8"/>
      <c r="D161" s="8"/>
      <c r="E161" s="8"/>
      <c r="F161" s="8"/>
      <c r="G161" s="8"/>
      <c r="H161" s="8"/>
      <c r="I161" s="8"/>
    </row>
    <row r="162" spans="1:10" ht="16.5">
      <c r="A162" s="296" t="s">
        <v>114</v>
      </c>
      <c r="B162" s="296"/>
      <c r="C162" s="296"/>
      <c r="D162" s="296"/>
      <c r="E162" s="296"/>
      <c r="F162" s="296"/>
      <c r="G162" s="296"/>
      <c r="H162" s="296"/>
      <c r="I162" s="296"/>
    </row>
    <row r="163" spans="1:10" ht="30" customHeight="1">
      <c r="A163" s="9"/>
      <c r="B163" s="8"/>
      <c r="C163" s="8"/>
      <c r="D163" s="8"/>
      <c r="E163" s="8"/>
      <c r="F163" s="8"/>
      <c r="G163" s="8"/>
      <c r="H163" s="8"/>
      <c r="I163" s="8"/>
    </row>
    <row r="164" spans="1:10" ht="60" customHeight="1">
      <c r="A164" s="289" t="s">
        <v>115</v>
      </c>
      <c r="B164" s="289"/>
      <c r="C164" s="289"/>
      <c r="D164" s="289"/>
      <c r="E164" s="289"/>
      <c r="F164" s="289"/>
      <c r="G164" s="289"/>
      <c r="H164" s="289"/>
      <c r="I164" s="289"/>
    </row>
    <row r="165" spans="1:10" ht="11.25" customHeight="1">
      <c r="A165" s="10"/>
      <c r="B165" s="8"/>
      <c r="C165" s="8"/>
      <c r="D165" s="8"/>
      <c r="E165" s="8"/>
      <c r="F165" s="8"/>
      <c r="G165" s="8"/>
      <c r="H165" s="8"/>
      <c r="I165" s="8"/>
    </row>
    <row r="166" spans="1:10" ht="27.75" customHeight="1">
      <c r="A166" s="296" t="s">
        <v>116</v>
      </c>
      <c r="B166" s="296"/>
      <c r="C166" s="296"/>
      <c r="D166" s="296"/>
      <c r="E166" s="296"/>
      <c r="F166" s="296"/>
      <c r="G166" s="296"/>
      <c r="H166" s="296"/>
      <c r="I166" s="296"/>
    </row>
    <row r="167" spans="1:10" ht="12.75" customHeight="1">
      <c r="A167" s="9"/>
      <c r="B167" s="8"/>
      <c r="C167" s="8"/>
      <c r="D167" s="8"/>
      <c r="E167" s="8"/>
      <c r="F167" s="8"/>
      <c r="G167" s="8"/>
      <c r="H167" s="8"/>
      <c r="I167" s="8"/>
    </row>
    <row r="168" spans="1:10" ht="74.25" customHeight="1">
      <c r="A168" s="11" t="s">
        <v>51</v>
      </c>
      <c r="B168" s="289" t="s">
        <v>117</v>
      </c>
      <c r="C168" s="289"/>
      <c r="D168" s="289"/>
      <c r="E168" s="289"/>
      <c r="F168" s="289"/>
      <c r="G168" s="289"/>
      <c r="H168" s="289"/>
      <c r="I168" s="289"/>
    </row>
    <row r="169" spans="1:10" ht="23.25" customHeight="1">
      <c r="A169" s="12"/>
      <c r="B169" s="8"/>
      <c r="C169" s="8"/>
      <c r="D169" s="8"/>
      <c r="E169" s="8"/>
      <c r="F169" s="8"/>
      <c r="G169" s="8"/>
      <c r="H169" s="8"/>
      <c r="I169" s="8"/>
    </row>
    <row r="170" spans="1:10" ht="36" customHeight="1">
      <c r="A170" s="11" t="s">
        <v>59</v>
      </c>
      <c r="B170" s="289" t="s">
        <v>118</v>
      </c>
      <c r="C170" s="289"/>
      <c r="D170" s="289"/>
      <c r="E170" s="289"/>
      <c r="F170" s="289"/>
      <c r="G170" s="289"/>
      <c r="H170" s="289"/>
      <c r="I170" s="289"/>
    </row>
    <row r="171" spans="1:10" ht="21" customHeight="1">
      <c r="J171" s="1"/>
    </row>
    <row r="172" spans="1:10">
      <c r="J172" s="1"/>
    </row>
    <row r="173" spans="1:10" ht="52.5" customHeight="1">
      <c r="A173" s="11" t="s">
        <v>80</v>
      </c>
      <c r="B173" s="289" t="s">
        <v>119</v>
      </c>
      <c r="C173" s="289"/>
      <c r="D173" s="289"/>
      <c r="E173" s="289"/>
      <c r="F173" s="289"/>
      <c r="G173" s="289"/>
      <c r="H173" s="289"/>
      <c r="I173" s="289"/>
    </row>
    <row r="174" spans="1:10" ht="20.25" customHeight="1">
      <c r="A174" s="11"/>
      <c r="B174" s="8"/>
      <c r="C174" s="8"/>
      <c r="D174" s="8"/>
      <c r="E174" s="8"/>
      <c r="F174" s="8"/>
      <c r="G174" s="8"/>
      <c r="H174" s="8"/>
      <c r="I174" s="8"/>
    </row>
    <row r="175" spans="1:10" ht="40.5" customHeight="1">
      <c r="A175" s="11" t="s">
        <v>99</v>
      </c>
      <c r="B175" s="289" t="s">
        <v>120</v>
      </c>
      <c r="C175" s="289"/>
      <c r="D175" s="289"/>
      <c r="E175" s="289"/>
      <c r="F175" s="289"/>
      <c r="G175" s="289"/>
      <c r="H175" s="289"/>
      <c r="I175" s="289"/>
    </row>
    <row r="176" spans="1:10" ht="21.75" customHeight="1">
      <c r="A176" s="11"/>
      <c r="B176" s="8"/>
      <c r="C176" s="8"/>
      <c r="D176" s="8"/>
      <c r="E176" s="8"/>
      <c r="F176" s="8"/>
      <c r="G176" s="8"/>
      <c r="H176" s="8"/>
      <c r="I176" s="8"/>
    </row>
    <row r="177" spans="1:10" ht="88.5" customHeight="1">
      <c r="A177" s="11" t="s">
        <v>101</v>
      </c>
      <c r="B177" s="289" t="s">
        <v>121</v>
      </c>
      <c r="C177" s="289"/>
      <c r="D177" s="289"/>
      <c r="E177" s="289"/>
      <c r="F177" s="289"/>
      <c r="G177" s="289"/>
      <c r="H177" s="289"/>
      <c r="I177" s="289"/>
    </row>
    <row r="178" spans="1:10" ht="18" customHeight="1">
      <c r="A178" s="11"/>
      <c r="B178" s="8"/>
      <c r="C178" s="8"/>
      <c r="D178" s="8"/>
      <c r="E178" s="8"/>
      <c r="F178" s="8"/>
      <c r="G178" s="8"/>
      <c r="H178" s="8"/>
      <c r="I178" s="8"/>
    </row>
    <row r="179" spans="1:10" ht="63" customHeight="1">
      <c r="A179" s="11" t="s">
        <v>122</v>
      </c>
      <c r="B179" s="289" t="s">
        <v>123</v>
      </c>
      <c r="C179" s="289"/>
      <c r="D179" s="289"/>
      <c r="E179" s="289"/>
      <c r="F179" s="289"/>
      <c r="G179" s="289"/>
      <c r="H179" s="289"/>
      <c r="I179" s="28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8" t="s">
        <v>44</v>
      </c>
      <c r="B182" s="288"/>
      <c r="C182" s="288"/>
      <c r="D182" s="288"/>
      <c r="E182" s="295" t="s">
        <v>44</v>
      </c>
      <c r="F182" s="295"/>
      <c r="G182" s="295"/>
      <c r="H182" s="295"/>
      <c r="I182" s="295"/>
      <c r="J182" s="1"/>
    </row>
    <row r="183" spans="1:10" ht="33" customHeight="1">
      <c r="A183" s="293" t="s">
        <v>45</v>
      </c>
      <c r="B183" s="293"/>
      <c r="C183" s="293"/>
      <c r="D183" s="293"/>
      <c r="E183" s="294" t="s">
        <v>46</v>
      </c>
      <c r="F183" s="294"/>
      <c r="G183" s="294"/>
      <c r="H183" s="294"/>
      <c r="I183" s="294"/>
      <c r="J183" s="1"/>
    </row>
    <row r="184" spans="1:10" ht="22.5" customHeight="1">
      <c r="A184" s="56" t="s">
        <v>12</v>
      </c>
      <c r="B184" s="5"/>
      <c r="C184" s="5"/>
      <c r="D184" s="5"/>
      <c r="E184" s="5"/>
      <c r="F184" s="5"/>
      <c r="G184" s="5"/>
      <c r="H184" s="5"/>
      <c r="I184" s="57" t="s">
        <v>124</v>
      </c>
      <c r="J184" s="1"/>
    </row>
    <row r="185" spans="1:10" ht="53.25" customHeight="1">
      <c r="A185" s="11" t="s">
        <v>103</v>
      </c>
      <c r="B185" s="289" t="s">
        <v>125</v>
      </c>
      <c r="C185" s="289"/>
      <c r="D185" s="289"/>
      <c r="E185" s="289"/>
      <c r="F185" s="289"/>
      <c r="G185" s="289"/>
      <c r="H185" s="289"/>
      <c r="I185" s="28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0" t="s">
        <v>45</v>
      </c>
      <c r="C189" s="290"/>
      <c r="D189" s="290"/>
      <c r="E189" s="290"/>
      <c r="F189" s="291" t="s">
        <v>46</v>
      </c>
      <c r="G189" s="290"/>
      <c r="H189" s="290"/>
      <c r="I189" s="290"/>
    </row>
    <row r="190" spans="1:10" ht="21.95" customHeight="1">
      <c r="A190" s="8"/>
      <c r="B190" s="15"/>
      <c r="C190" s="9"/>
      <c r="D190" s="9"/>
      <c r="E190" s="9"/>
      <c r="F190" s="16"/>
      <c r="G190" s="16"/>
      <c r="H190" s="16"/>
      <c r="I190" s="16"/>
    </row>
    <row r="191" spans="1:10" ht="21.95" customHeight="1">
      <c r="A191" s="8"/>
      <c r="B191" s="288" t="s">
        <v>127</v>
      </c>
      <c r="C191" s="288"/>
      <c r="D191" s="288"/>
      <c r="E191" s="288"/>
      <c r="F191" s="288" t="s">
        <v>127</v>
      </c>
      <c r="G191" s="288"/>
      <c r="H191" s="288"/>
      <c r="I191" s="2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2" t="str">
        <f>"Name : "&amp;'Name of Bidder'!D16</f>
        <v xml:space="preserve">Name : </v>
      </c>
      <c r="G194" s="292"/>
      <c r="H194" s="292"/>
      <c r="I194" s="292"/>
    </row>
    <row r="195" spans="1:9" ht="21.95" customHeight="1">
      <c r="A195" s="8"/>
      <c r="B195" s="5" t="s">
        <v>21</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8" t="s">
        <v>129</v>
      </c>
      <c r="C197" s="288"/>
      <c r="D197" s="288"/>
      <c r="E197" s="288"/>
      <c r="F197" s="288" t="s">
        <v>129</v>
      </c>
      <c r="G197" s="288"/>
      <c r="H197" s="288"/>
      <c r="I197" s="28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8" t="s">
        <v>130</v>
      </c>
      <c r="C201" s="288"/>
      <c r="D201" s="288"/>
      <c r="E201" s="288"/>
      <c r="F201" s="288" t="s">
        <v>130</v>
      </c>
      <c r="G201" s="288"/>
      <c r="H201" s="288"/>
      <c r="I201" s="28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09">
        <v>155885</v>
      </c>
      <c r="B3" s="310"/>
      <c r="C3" s="32"/>
      <c r="D3" s="33"/>
      <c r="E3" s="32"/>
      <c r="F3" s="309">
        <v>4960</v>
      </c>
      <c r="G3" s="310"/>
      <c r="H3" s="32"/>
      <c r="I3" s="33"/>
      <c r="K3" s="309">
        <v>10352</v>
      </c>
      <c r="L3" s="310"/>
      <c r="M3" s="32"/>
      <c r="N3" s="33"/>
      <c r="P3" s="309">
        <v>691647</v>
      </c>
      <c r="Q3" s="310"/>
      <c r="R3" s="32"/>
      <c r="S3" s="33"/>
      <c r="U3" s="31" t="s">
        <v>133</v>
      </c>
    </row>
    <row r="4" spans="1:27" hidden="1">
      <c r="A4" s="316"/>
      <c r="B4" s="317"/>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1" t="str">
        <f>IF(OR((A3&gt;9999999999),(A3&lt;0)),"Invalid Entry - More than 1000 crore OR -ve value",IF(A3=0, "",+CONCATENATE(U2,B13,D13,B12,D12,B11,D11,B10,D10,B9,D9,B8," Only")))</f>
        <v>USD One Lac Fifty Five Thousand Eight Hundred Eighty Five Only</v>
      </c>
      <c r="B6" s="312"/>
      <c r="C6" s="312"/>
      <c r="D6" s="313"/>
      <c r="E6" s="37"/>
      <c r="F6" s="311" t="str">
        <f>IF(OR((F3&gt;9999999999),(F3&lt;0)),"Invalid Entry - More than 1000 crore OR -ve value",IF(F3=0, "",+CONCATENATE(U3, G13,I13,G12,I12,G11,I11,G10,I10,G9,I9,G8," Only")))</f>
        <v>EURO Four Thousand Nine Hundred Sixty Only</v>
      </c>
      <c r="G6" s="312"/>
      <c r="H6" s="312"/>
      <c r="I6" s="313"/>
      <c r="J6" s="37"/>
      <c r="K6" s="311" t="str">
        <f>IF(OR((K3&gt;9999999999),(K3&lt;0)),"Invalid Entry - More than 1000 crore OR -ve value",IF(K3=0, "",+CONCATENATE(U4, L13,N13,L12,N12,L11,N11,L10,N10,L9,N9,L8," Only")))</f>
        <v>RMB Ten Thousand Three Hundred Fifty Two Only</v>
      </c>
      <c r="L6" s="312"/>
      <c r="M6" s="312"/>
      <c r="N6" s="313"/>
      <c r="P6" s="311" t="str">
        <f>IF(OR((P3&gt;9999999999),(P3&lt;0)),"Invalid Entry - More than 1000 crore OR -ve value",IF(P3=0, "",+CONCATENATE(U5, Q13,S13,Q12,S12,Q11,S11,Q10,S10,Q9,S9,Q8," Only")))</f>
        <v>INR Six Lac Ninety One Thousand Six Hundred Forty Seven Only</v>
      </c>
      <c r="Q6" s="312"/>
      <c r="R6" s="312"/>
      <c r="S6" s="313"/>
      <c r="U6" s="305" t="str">
        <f>VLOOKUP(1,T30:Y45,6,FALSE)</f>
        <v>USD 155885/- + EURO 4960/- + RMB 10352/- + INR 691647/-</v>
      </c>
      <c r="V6" s="305"/>
      <c r="W6" s="305"/>
      <c r="X6" s="305"/>
      <c r="Y6" s="305"/>
      <c r="Z6" s="305"/>
      <c r="AA6" s="305"/>
    </row>
    <row r="7" spans="1:27" ht="70.5" hidden="1" customHeight="1" thickBot="1">
      <c r="A7" s="34"/>
      <c r="B7" s="35"/>
      <c r="C7" s="35"/>
      <c r="D7" s="36"/>
      <c r="E7" s="35"/>
      <c r="F7" s="34"/>
      <c r="G7" s="35"/>
      <c r="H7" s="35"/>
      <c r="I7" s="36"/>
      <c r="K7" s="34"/>
      <c r="L7" s="35"/>
      <c r="M7" s="35"/>
      <c r="N7" s="36"/>
      <c r="P7" s="34"/>
      <c r="Q7" s="35"/>
      <c r="R7" s="35"/>
      <c r="S7" s="36"/>
      <c r="U7" s="306" t="str">
        <f>VLOOKUP(1,T10:Y25,6,FALSE)</f>
        <v>USD One Lac Fifty Five Thousand Eight Hundred Eighty Five Only plus EURO Four Thousand Nine Hundred Sixty Only plus RMB Ten Thousand Three Hundred Fifty Two Only plus INR Six Lac Ninety One Thousand Six Hundred Forty Seven Only</v>
      </c>
      <c r="V7" s="307"/>
      <c r="W7" s="307"/>
      <c r="X7" s="307"/>
      <c r="Y7" s="307"/>
      <c r="Z7" s="307"/>
      <c r="AA7" s="30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4" t="e">
        <f>#REF!</f>
        <v>#REF!</v>
      </c>
      <c r="B124" s="315"/>
      <c r="C124" s="32"/>
      <c r="D124" s="33"/>
    </row>
    <row r="125" spans="1:19">
      <c r="A125" s="316"/>
      <c r="B125" s="317"/>
      <c r="C125" s="32"/>
      <c r="D125" s="33"/>
    </row>
    <row r="126" spans="1:19">
      <c r="A126" s="34"/>
      <c r="B126" s="35"/>
      <c r="C126" s="35"/>
      <c r="D126" s="36"/>
    </row>
    <row r="127" spans="1:19" ht="69" customHeight="1">
      <c r="A127" s="311" t="e">
        <f>IF(OR((A124&gt;9999999999),(A124&lt;0)),"Invalid Entry - More than 1000 crore OR -ve value",IF(A124=0, "",+CONCATENATE(A122," ", U123,B134,D134,B133,D133,B132,D132,B131,D131,B130,D130,B129," Only")))</f>
        <v>#REF!</v>
      </c>
      <c r="B127" s="312"/>
      <c r="C127" s="312"/>
      <c r="D127" s="31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1"/>
  <sheetViews>
    <sheetView tabSelected="1" view="pageBreakPreview" zoomScale="90" zoomScaleNormal="90" zoomScaleSheetLayoutView="90" workbookViewId="0">
      <pane ySplit="11" topLeftCell="A39" activePane="bottomLeft" state="frozen"/>
      <selection pane="bottomLeft" activeCell="O7" sqref="O7"/>
    </sheetView>
  </sheetViews>
  <sheetFormatPr defaultRowHeight="12.75"/>
  <cols>
    <col min="1" max="1" width="2.42578125" style="125" customWidth="1"/>
    <col min="2" max="2" width="5" style="126" customWidth="1"/>
    <col min="3" max="3" width="11.7109375" style="126" customWidth="1"/>
    <col min="4" max="4" width="12" style="127" customWidth="1"/>
    <col min="5" max="5" width="14.42578125" style="125" customWidth="1"/>
    <col min="6" max="6" width="17" style="127" customWidth="1"/>
    <col min="7" max="7" width="12" style="127" customWidth="1"/>
    <col min="8" max="8" width="17.85546875" style="125" customWidth="1"/>
    <col min="9" max="9" width="51.85546875" style="125" customWidth="1"/>
    <col min="10" max="10" width="10.5703125" style="125" customWidth="1"/>
    <col min="11" max="11" width="16.7109375" style="125" customWidth="1"/>
    <col min="12" max="12" width="15.7109375" style="125" customWidth="1"/>
    <col min="13" max="13" width="13" style="125" customWidth="1"/>
    <col min="14" max="14" width="16.5703125" style="125" customWidth="1"/>
    <col min="15" max="15" width="18.5703125" style="125" customWidth="1"/>
    <col min="16" max="16" width="17.140625" style="125" customWidth="1"/>
    <col min="17" max="17" width="12.5703125" style="125" customWidth="1"/>
    <col min="18" max="16384" width="9.140625" style="125"/>
  </cols>
  <sheetData>
    <row r="1" spans="1:16" ht="15.75">
      <c r="B1" s="324" t="str">
        <f>'Name of Bidder'!B1:D1</f>
        <v>AMC-II for De-Weeding, Grass Cutting and Jungle Clearance and  Civil Maintenance Works at Raichur 765/400KV Substation</v>
      </c>
      <c r="C1" s="324"/>
      <c r="D1" s="324"/>
      <c r="E1" s="324"/>
      <c r="F1" s="324"/>
      <c r="G1" s="324"/>
      <c r="H1" s="324"/>
      <c r="I1" s="324"/>
      <c r="J1" s="324"/>
      <c r="K1" s="324"/>
    </row>
    <row r="2" spans="1:16" ht="15.75">
      <c r="B2" s="324" t="str">
        <f>'Name of Bidder'!B2:D2</f>
        <v xml:space="preserve">Specification No: Ref: SR-I/C&amp;M/WC-4140/2025  </v>
      </c>
      <c r="C2" s="324"/>
      <c r="D2" s="324"/>
      <c r="E2" s="324"/>
      <c r="F2" s="324"/>
      <c r="G2" s="324"/>
      <c r="H2" s="324"/>
      <c r="I2" s="324"/>
      <c r="J2" s="324"/>
      <c r="K2" s="324"/>
    </row>
    <row r="3" spans="1:16" ht="15.75">
      <c r="B3" s="324" t="s">
        <v>241</v>
      </c>
      <c r="C3" s="324"/>
      <c r="D3" s="324"/>
      <c r="E3" s="324"/>
      <c r="F3" s="324"/>
      <c r="G3" s="324"/>
      <c r="H3" s="324"/>
      <c r="I3" s="324"/>
      <c r="J3" s="324"/>
      <c r="K3" s="324"/>
    </row>
    <row r="4" spans="1:16" customFormat="1" ht="44.25" customHeight="1">
      <c r="A4" s="318" t="s">
        <v>242</v>
      </c>
      <c r="B4" s="319"/>
      <c r="C4" s="320"/>
      <c r="D4" s="325">
        <f>'Name of Bidder'!D9</f>
        <v>0</v>
      </c>
      <c r="E4" s="325"/>
      <c r="F4" s="325"/>
      <c r="G4" s="325"/>
      <c r="H4" s="325"/>
      <c r="I4" s="325"/>
      <c r="J4" s="325"/>
      <c r="K4" s="325"/>
      <c r="L4" s="327" t="s">
        <v>243</v>
      </c>
      <c r="M4" s="327"/>
      <c r="N4" s="327"/>
    </row>
    <row r="5" spans="1:16" customFormat="1" ht="15.75">
      <c r="A5" s="326" t="s">
        <v>14</v>
      </c>
      <c r="B5" s="326"/>
      <c r="C5" s="326"/>
      <c r="D5" s="325">
        <f>'Name of Bidder'!D9</f>
        <v>0</v>
      </c>
      <c r="E5" s="325"/>
      <c r="F5" s="325"/>
      <c r="G5" s="325"/>
      <c r="H5" s="325"/>
      <c r="I5" s="325"/>
      <c r="J5" s="325"/>
      <c r="K5" s="325"/>
      <c r="L5" s="327" t="s">
        <v>244</v>
      </c>
      <c r="M5" s="327"/>
      <c r="N5" s="327"/>
    </row>
    <row r="6" spans="1:16" customFormat="1" ht="15.75">
      <c r="A6" s="326" t="s">
        <v>15</v>
      </c>
      <c r="B6" s="329"/>
      <c r="C6" s="329"/>
      <c r="D6" s="325">
        <f>'Name of Bidder'!D10</f>
        <v>0</v>
      </c>
      <c r="E6" s="325"/>
      <c r="F6" s="325"/>
      <c r="G6" s="325"/>
      <c r="H6" s="325"/>
      <c r="I6" s="325"/>
      <c r="J6" s="325"/>
      <c r="K6" s="325"/>
      <c r="L6" s="327" t="s">
        <v>245</v>
      </c>
      <c r="M6" s="327"/>
      <c r="N6" s="327"/>
    </row>
    <row r="7" spans="1:16" customFormat="1" ht="15.75">
      <c r="A7" s="142"/>
      <c r="B7" s="142"/>
      <c r="C7" s="142"/>
      <c r="D7" s="325">
        <f>'Name of Bidder'!D11</f>
        <v>0</v>
      </c>
      <c r="E7" s="325"/>
      <c r="F7" s="325"/>
      <c r="G7" s="325"/>
      <c r="H7" s="325"/>
      <c r="I7" s="325"/>
      <c r="J7" s="325"/>
      <c r="K7" s="325"/>
      <c r="L7" s="143" t="s">
        <v>246</v>
      </c>
      <c r="M7" s="143"/>
      <c r="N7" s="143"/>
    </row>
    <row r="8" spans="1:16" customFormat="1" ht="15.75">
      <c r="A8" s="142"/>
      <c r="B8" s="142"/>
      <c r="C8" s="142"/>
      <c r="D8" s="325">
        <f>'Name of Bidder'!D12</f>
        <v>0</v>
      </c>
      <c r="E8" s="325"/>
      <c r="F8" s="325"/>
      <c r="G8" s="325"/>
      <c r="H8" s="325"/>
      <c r="I8" s="325"/>
      <c r="J8" s="325"/>
      <c r="K8" s="325"/>
      <c r="L8" s="143" t="s">
        <v>247</v>
      </c>
      <c r="M8" s="143"/>
      <c r="N8" s="143"/>
    </row>
    <row r="10" spans="1:16" ht="90">
      <c r="B10" s="133" t="s">
        <v>248</v>
      </c>
      <c r="C10" s="133" t="s">
        <v>249</v>
      </c>
      <c r="D10" s="133" t="s">
        <v>250</v>
      </c>
      <c r="E10" s="129" t="s">
        <v>251</v>
      </c>
      <c r="F10" s="134" t="s">
        <v>252</v>
      </c>
      <c r="G10" s="129" t="s">
        <v>253</v>
      </c>
      <c r="H10" s="134" t="s">
        <v>254</v>
      </c>
      <c r="I10" s="133" t="s">
        <v>255</v>
      </c>
      <c r="J10" s="133" t="s">
        <v>256</v>
      </c>
      <c r="K10" s="133" t="s">
        <v>257</v>
      </c>
      <c r="L10" s="133" t="s">
        <v>258</v>
      </c>
      <c r="M10" s="133" t="s">
        <v>259</v>
      </c>
      <c r="N10" s="133" t="s">
        <v>260</v>
      </c>
      <c r="O10" s="133" t="s">
        <v>261</v>
      </c>
      <c r="P10" s="133" t="s">
        <v>262</v>
      </c>
    </row>
    <row r="11" spans="1:16" ht="15">
      <c r="B11" s="130">
        <v>1</v>
      </c>
      <c r="C11" s="130">
        <v>2</v>
      </c>
      <c r="D11" s="130">
        <v>3</v>
      </c>
      <c r="E11" s="130">
        <v>4</v>
      </c>
      <c r="F11" s="129">
        <v>5</v>
      </c>
      <c r="G11" s="131">
        <v>6</v>
      </c>
      <c r="H11" s="131">
        <v>7</v>
      </c>
      <c r="I11" s="132">
        <v>8</v>
      </c>
      <c r="J11" s="135">
        <v>9</v>
      </c>
      <c r="K11" s="135">
        <v>10</v>
      </c>
      <c r="L11" s="135">
        <v>11</v>
      </c>
      <c r="M11" s="135">
        <v>12</v>
      </c>
      <c r="N11" s="135" t="s">
        <v>263</v>
      </c>
      <c r="O11" s="135" t="s">
        <v>264</v>
      </c>
      <c r="P11" s="136" t="s">
        <v>265</v>
      </c>
    </row>
    <row r="12" spans="1:16" ht="109.5" customHeight="1">
      <c r="B12" s="130">
        <v>1</v>
      </c>
      <c r="C12" s="264" t="s">
        <v>357</v>
      </c>
      <c r="D12" s="237"/>
      <c r="E12" s="237"/>
      <c r="F12" s="238"/>
      <c r="G12" s="248">
        <v>0.18</v>
      </c>
      <c r="H12" s="239"/>
      <c r="I12" s="267" t="s">
        <v>367</v>
      </c>
      <c r="J12" s="264" t="s">
        <v>388</v>
      </c>
      <c r="K12" s="246">
        <v>50</v>
      </c>
      <c r="L12" s="247">
        <v>217.55</v>
      </c>
      <c r="M12" s="234">
        <f>ROUND(L12/1.18,2)</f>
        <v>184.36</v>
      </c>
      <c r="N12" s="228">
        <f>ROUND(L12/1.18,2)</f>
        <v>184.36</v>
      </c>
      <c r="O12" s="228">
        <f>ROUND(N12*K12,2)</f>
        <v>9218</v>
      </c>
      <c r="P12" s="229">
        <f>ROUND(O12*18%,2)</f>
        <v>1659.24</v>
      </c>
    </row>
    <row r="13" spans="1:16" ht="115.5" customHeight="1">
      <c r="B13" s="130">
        <v>2</v>
      </c>
      <c r="C13" s="264" t="s">
        <v>266</v>
      </c>
      <c r="D13" s="237"/>
      <c r="E13" s="237"/>
      <c r="F13" s="238"/>
      <c r="G13" s="248">
        <v>0.18</v>
      </c>
      <c r="H13" s="239"/>
      <c r="I13" s="268" t="s">
        <v>368</v>
      </c>
      <c r="J13" s="264" t="s">
        <v>388</v>
      </c>
      <c r="K13" s="246">
        <v>150</v>
      </c>
      <c r="L13" s="247">
        <v>177.5</v>
      </c>
      <c r="M13" s="234">
        <f t="shared" ref="M13:M21" si="0">ROUND((L13/1.18),2)</f>
        <v>150.41999999999999</v>
      </c>
      <c r="N13" s="228">
        <f t="shared" ref="N13:N21" si="1">ROUND(L13/1.18,2)</f>
        <v>150.41999999999999</v>
      </c>
      <c r="O13" s="228">
        <f t="shared" ref="O13:O21" si="2">ROUND(N13*K13,2)</f>
        <v>22563</v>
      </c>
      <c r="P13" s="229">
        <f t="shared" ref="P13:P21" si="3">ROUND(O13*18%,2)</f>
        <v>4061.34</v>
      </c>
    </row>
    <row r="14" spans="1:16" ht="148.5">
      <c r="B14" s="130">
        <v>3</v>
      </c>
      <c r="C14" s="264" t="s">
        <v>267</v>
      </c>
      <c r="D14" s="237"/>
      <c r="E14" s="237"/>
      <c r="F14" s="238"/>
      <c r="G14" s="248">
        <v>0.18</v>
      </c>
      <c r="H14" s="239"/>
      <c r="I14" s="267" t="s">
        <v>369</v>
      </c>
      <c r="J14" s="264" t="s">
        <v>388</v>
      </c>
      <c r="K14" s="246">
        <v>150</v>
      </c>
      <c r="L14" s="247">
        <v>260.3</v>
      </c>
      <c r="M14" s="234">
        <f t="shared" si="0"/>
        <v>220.59</v>
      </c>
      <c r="N14" s="228">
        <f t="shared" si="1"/>
        <v>220.59</v>
      </c>
      <c r="O14" s="228">
        <f t="shared" si="2"/>
        <v>33088.5</v>
      </c>
      <c r="P14" s="229">
        <f t="shared" si="3"/>
        <v>5955.93</v>
      </c>
    </row>
    <row r="15" spans="1:16" ht="82.5">
      <c r="B15" s="130">
        <v>4</v>
      </c>
      <c r="C15" s="264" t="s">
        <v>358</v>
      </c>
      <c r="D15" s="237"/>
      <c r="E15" s="237"/>
      <c r="F15" s="238"/>
      <c r="G15" s="248">
        <v>0.18</v>
      </c>
      <c r="H15" s="239"/>
      <c r="I15" s="267" t="s">
        <v>370</v>
      </c>
      <c r="J15" s="264" t="s">
        <v>388</v>
      </c>
      <c r="K15" s="246">
        <v>100</v>
      </c>
      <c r="L15" s="249">
        <v>700.5</v>
      </c>
      <c r="M15" s="234">
        <f t="shared" si="0"/>
        <v>593.64</v>
      </c>
      <c r="N15" s="228">
        <f t="shared" si="1"/>
        <v>593.64</v>
      </c>
      <c r="O15" s="228">
        <f t="shared" si="2"/>
        <v>59364</v>
      </c>
      <c r="P15" s="229">
        <f t="shared" si="3"/>
        <v>10685.52</v>
      </c>
    </row>
    <row r="16" spans="1:16" ht="82.5">
      <c r="B16" s="130">
        <v>5</v>
      </c>
      <c r="C16" s="264" t="s">
        <v>268</v>
      </c>
      <c r="D16" s="237"/>
      <c r="E16" s="237"/>
      <c r="F16" s="238"/>
      <c r="G16" s="248">
        <v>0.18</v>
      </c>
      <c r="H16" s="239"/>
      <c r="I16" s="267" t="s">
        <v>371</v>
      </c>
      <c r="J16" s="264" t="s">
        <v>388</v>
      </c>
      <c r="K16" s="246">
        <v>70</v>
      </c>
      <c r="L16" s="250">
        <v>7878.5</v>
      </c>
      <c r="M16" s="234">
        <f t="shared" si="0"/>
        <v>6676.69</v>
      </c>
      <c r="N16" s="228">
        <f t="shared" si="1"/>
        <v>6676.69</v>
      </c>
      <c r="O16" s="228">
        <f t="shared" si="2"/>
        <v>467368.3</v>
      </c>
      <c r="P16" s="229">
        <f t="shared" si="3"/>
        <v>84126.29</v>
      </c>
    </row>
    <row r="17" spans="2:16" ht="99">
      <c r="B17" s="130">
        <v>6</v>
      </c>
      <c r="C17" s="264" t="s">
        <v>269</v>
      </c>
      <c r="D17" s="237"/>
      <c r="E17" s="237"/>
      <c r="F17" s="238"/>
      <c r="G17" s="248">
        <v>0.18</v>
      </c>
      <c r="H17" s="239"/>
      <c r="I17" s="267" t="s">
        <v>372</v>
      </c>
      <c r="J17" s="264" t="s">
        <v>388</v>
      </c>
      <c r="K17" s="246">
        <v>50</v>
      </c>
      <c r="L17" s="250">
        <v>7294.7</v>
      </c>
      <c r="M17" s="234">
        <f t="shared" si="0"/>
        <v>6181.95</v>
      </c>
      <c r="N17" s="228">
        <f t="shared" si="1"/>
        <v>6181.95</v>
      </c>
      <c r="O17" s="228">
        <f t="shared" si="2"/>
        <v>309097.5</v>
      </c>
      <c r="P17" s="229">
        <f t="shared" si="3"/>
        <v>55637.55</v>
      </c>
    </row>
    <row r="18" spans="2:16" ht="66">
      <c r="B18" s="130">
        <v>7</v>
      </c>
      <c r="C18" s="264" t="s">
        <v>270</v>
      </c>
      <c r="D18" s="237"/>
      <c r="E18" s="237"/>
      <c r="F18" s="238"/>
      <c r="G18" s="248">
        <v>0.18</v>
      </c>
      <c r="H18" s="239"/>
      <c r="I18" s="267" t="s">
        <v>373</v>
      </c>
      <c r="J18" s="264" t="s">
        <v>388</v>
      </c>
      <c r="K18" s="246">
        <v>15</v>
      </c>
      <c r="L18" s="247">
        <v>7132.25</v>
      </c>
      <c r="M18" s="234">
        <f t="shared" si="0"/>
        <v>6044.28</v>
      </c>
      <c r="N18" s="228">
        <f t="shared" si="1"/>
        <v>6044.28</v>
      </c>
      <c r="O18" s="228">
        <f t="shared" si="2"/>
        <v>90664.2</v>
      </c>
      <c r="P18" s="229">
        <f t="shared" si="3"/>
        <v>16319.56</v>
      </c>
    </row>
    <row r="19" spans="2:16" ht="99">
      <c r="B19" s="130">
        <v>8</v>
      </c>
      <c r="C19" s="264" t="s">
        <v>271</v>
      </c>
      <c r="D19" s="237"/>
      <c r="E19" s="237"/>
      <c r="F19" s="238"/>
      <c r="G19" s="248">
        <v>0.18</v>
      </c>
      <c r="H19" s="239"/>
      <c r="I19" s="267" t="s">
        <v>374</v>
      </c>
      <c r="J19" s="264" t="s">
        <v>388</v>
      </c>
      <c r="K19" s="246">
        <v>50</v>
      </c>
      <c r="L19" s="247">
        <v>7311.25</v>
      </c>
      <c r="M19" s="234">
        <f t="shared" si="0"/>
        <v>6195.97</v>
      </c>
      <c r="N19" s="228">
        <f t="shared" si="1"/>
        <v>6195.97</v>
      </c>
      <c r="O19" s="228">
        <f>ROUND(N19*K19,2)</f>
        <v>309798.5</v>
      </c>
      <c r="P19" s="229">
        <f>ROUND(O19*18%,2)</f>
        <v>55763.73</v>
      </c>
    </row>
    <row r="20" spans="2:16" ht="181.5">
      <c r="B20" s="130">
        <v>9</v>
      </c>
      <c r="C20" s="264">
        <v>8.31</v>
      </c>
      <c r="D20" s="237"/>
      <c r="E20" s="237"/>
      <c r="F20" s="238"/>
      <c r="G20" s="248">
        <v>0.18</v>
      </c>
      <c r="H20" s="239"/>
      <c r="I20" s="269" t="s">
        <v>375</v>
      </c>
      <c r="J20" s="264" t="s">
        <v>272</v>
      </c>
      <c r="K20" s="246">
        <v>50</v>
      </c>
      <c r="L20" s="247">
        <v>1267.95</v>
      </c>
      <c r="M20" s="234">
        <f t="shared" si="0"/>
        <v>1074.53</v>
      </c>
      <c r="N20" s="228">
        <f t="shared" si="1"/>
        <v>1074.53</v>
      </c>
      <c r="O20" s="228">
        <f>ROUND(N20*K20,2)</f>
        <v>53726.5</v>
      </c>
      <c r="P20" s="229">
        <f>ROUND(O20*18%,2)</f>
        <v>9670.77</v>
      </c>
    </row>
    <row r="21" spans="2:16" ht="165">
      <c r="B21" s="130">
        <v>10</v>
      </c>
      <c r="C21" s="265">
        <v>11.4</v>
      </c>
      <c r="D21" s="237"/>
      <c r="E21" s="237"/>
      <c r="F21" s="238"/>
      <c r="G21" s="248">
        <v>0.18</v>
      </c>
      <c r="H21" s="239"/>
      <c r="I21" s="267" t="s">
        <v>376</v>
      </c>
      <c r="J21" s="264" t="s">
        <v>272</v>
      </c>
      <c r="K21" s="246">
        <v>100</v>
      </c>
      <c r="L21" s="247">
        <v>1439.4</v>
      </c>
      <c r="M21" s="234">
        <f t="shared" si="0"/>
        <v>1219.83</v>
      </c>
      <c r="N21" s="228">
        <f t="shared" si="1"/>
        <v>1219.83</v>
      </c>
      <c r="O21" s="228">
        <f t="shared" si="2"/>
        <v>121983</v>
      </c>
      <c r="P21" s="229">
        <f t="shared" si="3"/>
        <v>21956.94</v>
      </c>
    </row>
    <row r="22" spans="2:16" ht="132">
      <c r="B22" s="130">
        <v>11</v>
      </c>
      <c r="C22" s="264" t="s">
        <v>359</v>
      </c>
      <c r="D22" s="237"/>
      <c r="E22" s="237"/>
      <c r="F22" s="238"/>
      <c r="G22" s="248">
        <v>0.18</v>
      </c>
      <c r="H22" s="239"/>
      <c r="I22" s="267" t="s">
        <v>377</v>
      </c>
      <c r="J22" s="264" t="s">
        <v>272</v>
      </c>
      <c r="K22" s="246">
        <v>200</v>
      </c>
      <c r="L22" s="247">
        <v>309.05</v>
      </c>
      <c r="M22" s="234">
        <f t="shared" ref="M22:M39" si="4">ROUND((L22/1.18),2)</f>
        <v>261.91000000000003</v>
      </c>
      <c r="N22" s="228">
        <f t="shared" ref="N22:N39" si="5">ROUND(L22/1.18,2)</f>
        <v>261.91000000000003</v>
      </c>
      <c r="O22" s="228">
        <f t="shared" ref="O22:O39" si="6">ROUND(N22*K22,2)</f>
        <v>52382</v>
      </c>
      <c r="P22" s="229">
        <f t="shared" ref="P22:P39" si="7">ROUND(O22*18%,2)</f>
        <v>9428.76</v>
      </c>
    </row>
    <row r="23" spans="2:16" ht="33">
      <c r="B23" s="130">
        <v>12</v>
      </c>
      <c r="C23" s="264" t="s">
        <v>360</v>
      </c>
      <c r="D23" s="237"/>
      <c r="E23" s="237"/>
      <c r="F23" s="238"/>
      <c r="G23" s="248">
        <v>0.18</v>
      </c>
      <c r="H23" s="239"/>
      <c r="I23" s="267" t="s">
        <v>378</v>
      </c>
      <c r="J23" s="264" t="s">
        <v>272</v>
      </c>
      <c r="K23" s="246">
        <v>200</v>
      </c>
      <c r="L23" s="247">
        <v>333.35</v>
      </c>
      <c r="M23" s="234">
        <f t="shared" si="4"/>
        <v>282.5</v>
      </c>
      <c r="N23" s="228">
        <f t="shared" si="5"/>
        <v>282.5</v>
      </c>
      <c r="O23" s="228">
        <f t="shared" si="6"/>
        <v>56500</v>
      </c>
      <c r="P23" s="229">
        <f t="shared" si="7"/>
        <v>10170</v>
      </c>
    </row>
    <row r="24" spans="2:16" ht="66">
      <c r="B24" s="130">
        <v>13</v>
      </c>
      <c r="C24" s="266">
        <v>13.8</v>
      </c>
      <c r="D24" s="237"/>
      <c r="E24" s="237"/>
      <c r="F24" s="238"/>
      <c r="G24" s="248">
        <v>0.18</v>
      </c>
      <c r="H24" s="239"/>
      <c r="I24" s="267" t="s">
        <v>278</v>
      </c>
      <c r="J24" s="264" t="s">
        <v>272</v>
      </c>
      <c r="K24" s="246">
        <v>200</v>
      </c>
      <c r="L24" s="247">
        <v>156.05000000000001</v>
      </c>
      <c r="M24" s="234">
        <f t="shared" si="4"/>
        <v>132.25</v>
      </c>
      <c r="N24" s="228">
        <f t="shared" si="5"/>
        <v>132.25</v>
      </c>
      <c r="O24" s="228">
        <f t="shared" si="6"/>
        <v>26450</v>
      </c>
      <c r="P24" s="229">
        <f t="shared" si="7"/>
        <v>4761</v>
      </c>
    </row>
    <row r="25" spans="2:16" ht="132">
      <c r="B25" s="130">
        <v>14</v>
      </c>
      <c r="C25" s="264" t="s">
        <v>361</v>
      </c>
      <c r="D25" s="237"/>
      <c r="E25" s="237"/>
      <c r="F25" s="238"/>
      <c r="G25" s="248">
        <v>0.18</v>
      </c>
      <c r="H25" s="239"/>
      <c r="I25" s="267" t="s">
        <v>379</v>
      </c>
      <c r="J25" s="264" t="s">
        <v>272</v>
      </c>
      <c r="K25" s="246">
        <v>1000</v>
      </c>
      <c r="L25" s="247">
        <v>137.44999999999999</v>
      </c>
      <c r="M25" s="234">
        <f t="shared" si="4"/>
        <v>116.48</v>
      </c>
      <c r="N25" s="228">
        <f t="shared" si="5"/>
        <v>116.48</v>
      </c>
      <c r="O25" s="228">
        <f t="shared" si="6"/>
        <v>116480</v>
      </c>
      <c r="P25" s="229">
        <f t="shared" si="7"/>
        <v>20966.400000000001</v>
      </c>
    </row>
    <row r="26" spans="2:16" ht="180" customHeight="1">
      <c r="B26" s="130">
        <v>15</v>
      </c>
      <c r="C26" s="264" t="s">
        <v>362</v>
      </c>
      <c r="D26" s="237"/>
      <c r="E26" s="237"/>
      <c r="F26" s="238"/>
      <c r="G26" s="248">
        <v>0.18</v>
      </c>
      <c r="H26" s="239"/>
      <c r="I26" s="267" t="s">
        <v>380</v>
      </c>
      <c r="J26" s="264" t="s">
        <v>272</v>
      </c>
      <c r="K26" s="246">
        <v>1000</v>
      </c>
      <c r="L26" s="247">
        <v>73.95</v>
      </c>
      <c r="M26" s="234">
        <f t="shared" si="4"/>
        <v>62.67</v>
      </c>
      <c r="N26" s="228">
        <f t="shared" si="5"/>
        <v>62.67</v>
      </c>
      <c r="O26" s="228">
        <f t="shared" si="6"/>
        <v>62670</v>
      </c>
      <c r="P26" s="229">
        <f t="shared" si="7"/>
        <v>11280.6</v>
      </c>
    </row>
    <row r="27" spans="2:16" ht="94.5" customHeight="1">
      <c r="B27" s="130">
        <v>16</v>
      </c>
      <c r="C27" s="264" t="s">
        <v>275</v>
      </c>
      <c r="D27" s="237"/>
      <c r="E27" s="237"/>
      <c r="F27" s="238"/>
      <c r="G27" s="248">
        <v>0.18</v>
      </c>
      <c r="H27" s="239"/>
      <c r="I27" s="267" t="s">
        <v>381</v>
      </c>
      <c r="J27" s="264" t="s">
        <v>272</v>
      </c>
      <c r="K27" s="246">
        <v>1000</v>
      </c>
      <c r="L27" s="247">
        <v>22.85</v>
      </c>
      <c r="M27" s="234">
        <f t="shared" si="4"/>
        <v>19.36</v>
      </c>
      <c r="N27" s="228">
        <f t="shared" si="5"/>
        <v>19.36</v>
      </c>
      <c r="O27" s="228">
        <f t="shared" si="6"/>
        <v>19360</v>
      </c>
      <c r="P27" s="229">
        <f t="shared" si="7"/>
        <v>3484.8</v>
      </c>
    </row>
    <row r="28" spans="2:16" ht="153.75" customHeight="1">
      <c r="B28" s="130">
        <v>17</v>
      </c>
      <c r="C28" s="264">
        <v>13.88</v>
      </c>
      <c r="D28" s="237"/>
      <c r="E28" s="237"/>
      <c r="F28" s="238"/>
      <c r="G28" s="248">
        <v>0.18</v>
      </c>
      <c r="H28" s="239"/>
      <c r="I28" s="267" t="s">
        <v>382</v>
      </c>
      <c r="J28" s="264" t="s">
        <v>272</v>
      </c>
      <c r="K28" s="246">
        <v>1000</v>
      </c>
      <c r="L28" s="247">
        <v>19.75</v>
      </c>
      <c r="M28" s="234">
        <f t="shared" si="4"/>
        <v>16.739999999999998</v>
      </c>
      <c r="N28" s="228">
        <f t="shared" si="5"/>
        <v>16.739999999999998</v>
      </c>
      <c r="O28" s="228">
        <f t="shared" si="6"/>
        <v>16740</v>
      </c>
      <c r="P28" s="229">
        <f t="shared" si="7"/>
        <v>3013.2</v>
      </c>
    </row>
    <row r="29" spans="2:16" ht="41.25" customHeight="1">
      <c r="B29" s="130">
        <v>18</v>
      </c>
      <c r="C29" s="264" t="s">
        <v>276</v>
      </c>
      <c r="D29" s="237"/>
      <c r="E29" s="237"/>
      <c r="F29" s="238"/>
      <c r="G29" s="248">
        <v>0.18</v>
      </c>
      <c r="H29" s="239"/>
      <c r="I29" s="267" t="s">
        <v>277</v>
      </c>
      <c r="J29" s="264" t="s">
        <v>272</v>
      </c>
      <c r="K29" s="246">
        <v>500</v>
      </c>
      <c r="L29" s="247">
        <v>102.8</v>
      </c>
      <c r="M29" s="234">
        <f t="shared" si="4"/>
        <v>87.12</v>
      </c>
      <c r="N29" s="228">
        <f t="shared" si="5"/>
        <v>87.12</v>
      </c>
      <c r="O29" s="228">
        <f t="shared" si="6"/>
        <v>43560</v>
      </c>
      <c r="P29" s="229">
        <f t="shared" si="7"/>
        <v>7840.8</v>
      </c>
    </row>
    <row r="30" spans="2:16" ht="58.5" customHeight="1">
      <c r="B30" s="130">
        <v>19</v>
      </c>
      <c r="C30" s="264" t="s">
        <v>363</v>
      </c>
      <c r="D30" s="237"/>
      <c r="E30" s="237"/>
      <c r="F30" s="238"/>
      <c r="G30" s="248">
        <v>0.18</v>
      </c>
      <c r="H30" s="239"/>
      <c r="I30" s="267" t="s">
        <v>383</v>
      </c>
      <c r="J30" s="264" t="s">
        <v>272</v>
      </c>
      <c r="K30" s="246">
        <v>600</v>
      </c>
      <c r="L30" s="247">
        <v>120.75</v>
      </c>
      <c r="M30" s="234">
        <f t="shared" si="4"/>
        <v>102.33</v>
      </c>
      <c r="N30" s="228">
        <f t="shared" si="5"/>
        <v>102.33</v>
      </c>
      <c r="O30" s="228">
        <f t="shared" si="6"/>
        <v>61398</v>
      </c>
      <c r="P30" s="229">
        <f t="shared" si="7"/>
        <v>11051.64</v>
      </c>
    </row>
    <row r="31" spans="2:16" ht="99" customHeight="1">
      <c r="B31" s="130">
        <v>20</v>
      </c>
      <c r="C31" s="264" t="s">
        <v>273</v>
      </c>
      <c r="D31" s="237"/>
      <c r="E31" s="237"/>
      <c r="F31" s="238"/>
      <c r="G31" s="248">
        <v>0.18</v>
      </c>
      <c r="H31" s="239"/>
      <c r="I31" s="267" t="s">
        <v>384</v>
      </c>
      <c r="J31" s="264" t="s">
        <v>272</v>
      </c>
      <c r="K31" s="246">
        <v>300</v>
      </c>
      <c r="L31" s="271">
        <v>547.4</v>
      </c>
      <c r="M31" s="234">
        <f t="shared" si="4"/>
        <v>463.9</v>
      </c>
      <c r="N31" s="228">
        <f t="shared" si="5"/>
        <v>463.9</v>
      </c>
      <c r="O31" s="272">
        <f t="shared" si="6"/>
        <v>139170</v>
      </c>
      <c r="P31" s="229">
        <f t="shared" si="7"/>
        <v>25050.6</v>
      </c>
    </row>
    <row r="32" spans="2:16" ht="63" customHeight="1">
      <c r="B32" s="130">
        <v>21</v>
      </c>
      <c r="C32" s="264" t="s">
        <v>364</v>
      </c>
      <c r="D32" s="237"/>
      <c r="E32" s="237"/>
      <c r="F32" s="238"/>
      <c r="G32" s="248">
        <v>0.18</v>
      </c>
      <c r="H32" s="239"/>
      <c r="I32" s="267" t="s">
        <v>385</v>
      </c>
      <c r="J32" s="264" t="s">
        <v>389</v>
      </c>
      <c r="K32" s="246">
        <v>100</v>
      </c>
      <c r="L32" s="247">
        <v>530.9</v>
      </c>
      <c r="M32" s="234">
        <f t="shared" si="4"/>
        <v>449.92</v>
      </c>
      <c r="N32" s="228">
        <f t="shared" si="5"/>
        <v>449.92</v>
      </c>
      <c r="O32" s="228">
        <f t="shared" si="6"/>
        <v>44992</v>
      </c>
      <c r="P32" s="229">
        <f t="shared" si="7"/>
        <v>8098.56</v>
      </c>
    </row>
    <row r="33" spans="1:19" ht="84.75" customHeight="1">
      <c r="B33" s="130">
        <v>22</v>
      </c>
      <c r="C33" s="264" t="s">
        <v>365</v>
      </c>
      <c r="D33" s="237"/>
      <c r="E33" s="237"/>
      <c r="F33" s="238"/>
      <c r="G33" s="248">
        <v>0.18</v>
      </c>
      <c r="H33" s="239"/>
      <c r="I33" s="267" t="s">
        <v>386</v>
      </c>
      <c r="J33" s="264" t="s">
        <v>272</v>
      </c>
      <c r="K33" s="246">
        <v>10</v>
      </c>
      <c r="L33" s="247">
        <v>1176.8</v>
      </c>
      <c r="M33" s="234">
        <f t="shared" si="4"/>
        <v>997.29</v>
      </c>
      <c r="N33" s="228">
        <f t="shared" si="5"/>
        <v>997.29</v>
      </c>
      <c r="O33" s="228">
        <f t="shared" si="6"/>
        <v>9972.9</v>
      </c>
      <c r="P33" s="229">
        <f t="shared" si="7"/>
        <v>1795.12</v>
      </c>
    </row>
    <row r="34" spans="1:19" ht="84.75" customHeight="1">
      <c r="B34" s="130">
        <v>23</v>
      </c>
      <c r="C34" s="264" t="s">
        <v>366</v>
      </c>
      <c r="D34" s="237"/>
      <c r="E34" s="237"/>
      <c r="F34" s="238"/>
      <c r="G34" s="248">
        <v>0.18</v>
      </c>
      <c r="H34" s="239"/>
      <c r="I34" s="267" t="s">
        <v>387</v>
      </c>
      <c r="J34" s="264" t="s">
        <v>272</v>
      </c>
      <c r="K34" s="246">
        <v>10</v>
      </c>
      <c r="L34" s="247">
        <v>1505.25</v>
      </c>
      <c r="M34" s="234">
        <f t="shared" ref="M34" si="8">ROUND((L34/1.18),2)</f>
        <v>1275.6400000000001</v>
      </c>
      <c r="N34" s="228">
        <f t="shared" ref="N34" si="9">ROUND(L34/1.18,2)</f>
        <v>1275.6400000000001</v>
      </c>
      <c r="O34" s="228">
        <f t="shared" ref="O34" si="10">ROUND(N34*K34,2)</f>
        <v>12756.4</v>
      </c>
      <c r="P34" s="229">
        <f t="shared" ref="P34" si="11">ROUND(O34*18%,2)</f>
        <v>2296.15</v>
      </c>
    </row>
    <row r="35" spans="1:19" ht="14.25" customHeight="1">
      <c r="D35" s="126"/>
      <c r="E35" s="128"/>
      <c r="F35" s="126"/>
      <c r="G35" s="126"/>
      <c r="H35" s="128"/>
      <c r="I35" s="321" t="s">
        <v>284</v>
      </c>
      <c r="J35" s="322"/>
      <c r="K35" s="322"/>
      <c r="L35" s="322"/>
      <c r="M35" s="322"/>
      <c r="N35" s="323"/>
      <c r="O35" s="137">
        <f>SUM(O12:O34)</f>
        <v>2139302.7999999998</v>
      </c>
      <c r="P35" s="137">
        <f>SUM(P12:P34)</f>
        <v>385074.5</v>
      </c>
    </row>
    <row r="36" spans="1:19" ht="5.25" hidden="1" customHeight="1">
      <c r="D36" s="126"/>
      <c r="E36" s="128"/>
      <c r="F36" s="126"/>
      <c r="G36" s="126"/>
      <c r="H36" s="128"/>
      <c r="I36" s="332"/>
      <c r="J36" s="333"/>
      <c r="K36" s="333"/>
      <c r="L36" s="333"/>
      <c r="M36" s="333"/>
      <c r="N36" s="334"/>
      <c r="O36" s="137"/>
      <c r="P36" s="137"/>
    </row>
    <row r="37" spans="1:19" ht="15" customHeight="1">
      <c r="D37" s="126"/>
      <c r="E37" s="128"/>
      <c r="F37" s="126"/>
      <c r="G37" s="126"/>
      <c r="H37" s="128"/>
      <c r="I37" s="332" t="s">
        <v>410</v>
      </c>
      <c r="J37" s="333"/>
      <c r="K37" s="333"/>
      <c r="L37" s="333"/>
      <c r="M37" s="333"/>
      <c r="N37" s="334"/>
      <c r="O37" s="137">
        <f>O35+O36</f>
        <v>2139302.7999999998</v>
      </c>
      <c r="P37" s="137">
        <f>P35+P36</f>
        <v>385074.5</v>
      </c>
    </row>
    <row r="38" spans="1:19" ht="84.75" customHeight="1">
      <c r="B38" s="130"/>
      <c r="C38" s="246" t="s">
        <v>279</v>
      </c>
      <c r="D38" s="237"/>
      <c r="E38" s="237"/>
      <c r="F38" s="238"/>
      <c r="G38" s="248">
        <v>0.18</v>
      </c>
      <c r="H38" s="239"/>
      <c r="I38" s="245" t="s">
        <v>280</v>
      </c>
      <c r="J38" s="246" t="s">
        <v>281</v>
      </c>
      <c r="K38" s="246">
        <v>60</v>
      </c>
      <c r="L38" s="247">
        <v>608.41</v>
      </c>
      <c r="M38" s="234">
        <f t="shared" ref="M38" si="12">ROUND((L38/1.18),2)</f>
        <v>515.6</v>
      </c>
      <c r="N38" s="228">
        <f t="shared" ref="N38" si="13">ROUND(L38/1.18,2)</f>
        <v>515.6</v>
      </c>
      <c r="O38" s="228">
        <f t="shared" ref="O38" si="14">ROUND(N38*K38,2)</f>
        <v>30936</v>
      </c>
      <c r="P38" s="229">
        <f t="shared" ref="P38" si="15">ROUND(O38*18%,2)</f>
        <v>5568.48</v>
      </c>
    </row>
    <row r="39" spans="1:19" ht="129.75" customHeight="1">
      <c r="B39" s="130">
        <v>23</v>
      </c>
      <c r="C39" s="246" t="s">
        <v>282</v>
      </c>
      <c r="D39" s="237"/>
      <c r="E39" s="237"/>
      <c r="F39" s="238"/>
      <c r="G39" s="248">
        <v>0.18</v>
      </c>
      <c r="H39" s="239"/>
      <c r="I39" s="245" t="s">
        <v>283</v>
      </c>
      <c r="J39" s="246" t="s">
        <v>281</v>
      </c>
      <c r="K39" s="246">
        <v>60</v>
      </c>
      <c r="L39" s="247">
        <v>292.05</v>
      </c>
      <c r="M39" s="234">
        <f t="shared" si="4"/>
        <v>247.5</v>
      </c>
      <c r="N39" s="228">
        <f t="shared" si="5"/>
        <v>247.5</v>
      </c>
      <c r="O39" s="228">
        <f t="shared" si="6"/>
        <v>14850</v>
      </c>
      <c r="P39" s="229">
        <f t="shared" si="7"/>
        <v>2673</v>
      </c>
    </row>
    <row r="40" spans="1:19" ht="3" customHeight="1"/>
    <row r="41" spans="1:19" hidden="1">
      <c r="Q41" s="252"/>
      <c r="S41" s="125">
        <f>O42*1.18</f>
        <v>54027.479999999996</v>
      </c>
    </row>
    <row r="42" spans="1:19" ht="15">
      <c r="D42" s="126"/>
      <c r="E42" s="128"/>
      <c r="F42" s="126"/>
      <c r="G42" s="126"/>
      <c r="H42" s="128"/>
      <c r="I42" s="321" t="s">
        <v>390</v>
      </c>
      <c r="J42" s="322"/>
      <c r="K42" s="322"/>
      <c r="L42" s="322"/>
      <c r="M42" s="322"/>
      <c r="N42" s="323"/>
      <c r="O42" s="137">
        <f>SUM(O38:O39)</f>
        <v>45786</v>
      </c>
      <c r="P42" s="137">
        <f>SUM(P38:P39)</f>
        <v>8241.48</v>
      </c>
    </row>
    <row r="43" spans="1:19" ht="15">
      <c r="D43" s="126"/>
      <c r="E43" s="128"/>
      <c r="F43" s="126"/>
      <c r="G43" s="126"/>
      <c r="H43" s="128"/>
      <c r="I43" s="321" t="s">
        <v>391</v>
      </c>
      <c r="J43" s="322"/>
      <c r="K43" s="322"/>
      <c r="L43" s="322"/>
      <c r="M43" s="322"/>
      <c r="N43" s="323"/>
      <c r="O43" s="137">
        <f>O37+O42</f>
        <v>2185088.7999999998</v>
      </c>
      <c r="P43" s="137">
        <f>P37+P42</f>
        <v>393315.98</v>
      </c>
    </row>
    <row r="44" spans="1:19" ht="45" customHeight="1">
      <c r="D44" s="126"/>
      <c r="E44" s="128"/>
      <c r="F44" s="126"/>
      <c r="G44" s="126"/>
      <c r="H44" s="224"/>
      <c r="I44" s="332" t="s">
        <v>285</v>
      </c>
      <c r="J44" s="333"/>
      <c r="K44" s="333"/>
      <c r="L44" s="333"/>
      <c r="M44" s="333"/>
      <c r="N44" s="334"/>
      <c r="O44" s="138"/>
      <c r="P44" s="226"/>
    </row>
    <row r="45" spans="1:19" ht="15">
      <c r="D45" s="126"/>
      <c r="E45" s="128"/>
      <c r="F45" s="126"/>
      <c r="G45" s="126"/>
      <c r="H45" s="128"/>
      <c r="I45" s="331" t="s">
        <v>286</v>
      </c>
      <c r="J45" s="331"/>
      <c r="K45" s="331"/>
      <c r="L45" s="331"/>
      <c r="M45" s="331"/>
      <c r="N45" s="331"/>
      <c r="O45" s="137">
        <f>O43*O44</f>
        <v>0</v>
      </c>
      <c r="P45" s="225">
        <f>ROUND(O45*18%,2)</f>
        <v>0</v>
      </c>
    </row>
    <row r="46" spans="1:19" ht="15">
      <c r="D46" s="126"/>
      <c r="E46" s="128"/>
      <c r="F46" s="126"/>
      <c r="G46" s="126"/>
      <c r="H46" s="128"/>
      <c r="I46" s="331" t="s">
        <v>287</v>
      </c>
      <c r="J46" s="331"/>
      <c r="K46" s="331"/>
      <c r="L46" s="331"/>
      <c r="M46" s="331"/>
      <c r="N46" s="331"/>
      <c r="O46" s="141">
        <f>O43+O45</f>
        <v>2185088.7999999998</v>
      </c>
      <c r="P46" s="139"/>
    </row>
    <row r="47" spans="1:19" ht="15">
      <c r="D47" s="126"/>
      <c r="E47" s="128"/>
      <c r="F47" s="126"/>
      <c r="G47" s="126"/>
      <c r="H47" s="128"/>
      <c r="I47" s="330" t="s">
        <v>288</v>
      </c>
      <c r="J47" s="330"/>
      <c r="K47" s="330"/>
      <c r="L47" s="330"/>
      <c r="M47" s="330"/>
      <c r="N47" s="330"/>
      <c r="O47" s="140"/>
      <c r="P47" s="141">
        <f>P45+P43</f>
        <v>393315.98</v>
      </c>
    </row>
    <row r="48" spans="1:19" ht="35.25" customHeight="1">
      <c r="A48" s="328" t="str">
        <f>IF(O44="","As the %variation w.r.t total DSR Amount cell left Blank the bid is considered as Non-responsive","Sheet OK")</f>
        <v>As the %variation w.r.t total DSR Amount cell left Blank the bid is considered as Non-responsive</v>
      </c>
      <c r="B48" s="328"/>
      <c r="C48" s="328"/>
      <c r="D48" s="328"/>
      <c r="E48" s="328"/>
      <c r="F48" s="328"/>
      <c r="G48" s="328"/>
      <c r="H48" s="328"/>
      <c r="I48" s="328"/>
      <c r="J48" s="328"/>
      <c r="K48" s="328"/>
      <c r="L48" s="328"/>
      <c r="M48" s="328"/>
      <c r="N48" s="328"/>
      <c r="O48" s="328"/>
      <c r="P48" s="328"/>
    </row>
    <row r="49" spans="2:16">
      <c r="B49" s="125"/>
      <c r="C49" s="125"/>
      <c r="D49" s="126"/>
      <c r="E49" s="128"/>
      <c r="F49" s="126"/>
      <c r="G49" s="126"/>
      <c r="H49" s="128"/>
      <c r="I49" s="128"/>
      <c r="J49" s="128"/>
      <c r="K49" s="128"/>
      <c r="L49" s="128"/>
      <c r="N49" s="128"/>
    </row>
    <row r="50" spans="2:16">
      <c r="B50" s="125"/>
      <c r="C50" s="125"/>
      <c r="D50" s="126"/>
      <c r="E50" s="128"/>
      <c r="F50" s="126"/>
      <c r="G50" s="126"/>
      <c r="H50" s="128"/>
      <c r="I50" s="128"/>
      <c r="J50" s="128"/>
      <c r="K50" s="128"/>
      <c r="L50" s="128"/>
      <c r="N50" s="128"/>
    </row>
    <row r="51" spans="2:16" ht="27.75" customHeight="1">
      <c r="B51" s="125"/>
      <c r="C51" s="125"/>
      <c r="D51" s="126"/>
      <c r="E51" s="128"/>
      <c r="F51" s="126"/>
      <c r="G51" s="126"/>
      <c r="H51" s="128"/>
      <c r="I51" s="128"/>
      <c r="J51" s="128"/>
      <c r="K51" s="128"/>
      <c r="L51" s="128"/>
      <c r="N51" s="128"/>
      <c r="P51" s="230"/>
    </row>
    <row r="52" spans="2:16">
      <c r="B52" s="125"/>
      <c r="C52" s="125"/>
      <c r="D52" s="126"/>
      <c r="E52" s="128"/>
      <c r="F52" s="126"/>
      <c r="G52" s="126"/>
      <c r="H52" s="128"/>
      <c r="I52" s="128"/>
      <c r="J52" s="128"/>
      <c r="K52" s="128"/>
      <c r="L52" s="128"/>
      <c r="N52" s="128"/>
      <c r="P52" s="251"/>
    </row>
    <row r="53" spans="2:16">
      <c r="B53" s="125"/>
      <c r="C53" s="125"/>
      <c r="D53" s="126"/>
      <c r="E53" s="128"/>
      <c r="F53" s="126"/>
      <c r="G53" s="126"/>
      <c r="H53" s="128"/>
      <c r="I53" s="128"/>
      <c r="J53" s="128"/>
      <c r="K53" s="128"/>
      <c r="L53" s="128"/>
      <c r="N53" s="128"/>
    </row>
    <row r="54" spans="2:16">
      <c r="B54" s="125"/>
      <c r="C54" s="125"/>
      <c r="D54" s="126"/>
      <c r="E54" s="128"/>
      <c r="F54" s="126"/>
      <c r="G54" s="126"/>
      <c r="H54" s="128"/>
      <c r="I54" s="128"/>
      <c r="J54" s="128"/>
      <c r="K54" s="128"/>
      <c r="L54" s="128"/>
      <c r="N54" s="128"/>
    </row>
    <row r="55" spans="2:16">
      <c r="B55" s="125"/>
      <c r="C55" s="125"/>
      <c r="D55" s="126"/>
      <c r="E55" s="128"/>
      <c r="F55" s="126"/>
      <c r="G55" s="126"/>
      <c r="H55" s="128"/>
      <c r="I55" s="128"/>
      <c r="J55" s="128"/>
      <c r="K55" s="128"/>
      <c r="L55" s="128"/>
      <c r="N55" s="128"/>
    </row>
    <row r="56" spans="2:16">
      <c r="B56" s="125"/>
      <c r="C56" s="125"/>
      <c r="D56" s="126"/>
      <c r="E56" s="128"/>
      <c r="F56" s="126"/>
      <c r="G56" s="126"/>
      <c r="H56" s="128"/>
      <c r="I56" s="128"/>
      <c r="J56" s="128"/>
      <c r="K56" s="128"/>
      <c r="L56" s="128"/>
      <c r="N56" s="128"/>
      <c r="O56" s="230"/>
    </row>
    <row r="57" spans="2:16">
      <c r="B57" s="125"/>
      <c r="C57" s="125"/>
      <c r="D57" s="126"/>
      <c r="E57" s="128"/>
      <c r="F57" s="126"/>
      <c r="G57" s="126"/>
      <c r="H57" s="128"/>
      <c r="I57" s="128"/>
      <c r="J57" s="128"/>
      <c r="K57" s="128"/>
      <c r="L57" s="128"/>
      <c r="N57" s="128"/>
    </row>
    <row r="58" spans="2:16">
      <c r="B58" s="125"/>
      <c r="C58" s="125"/>
      <c r="D58" s="126"/>
      <c r="E58" s="128"/>
      <c r="F58" s="126"/>
      <c r="G58" s="126"/>
      <c r="H58" s="128"/>
      <c r="I58" s="128"/>
      <c r="J58" s="128"/>
      <c r="K58" s="128"/>
      <c r="L58" s="128"/>
      <c r="N58" s="128"/>
    </row>
    <row r="59" spans="2:16">
      <c r="B59" s="125"/>
      <c r="C59" s="125"/>
      <c r="D59" s="126"/>
      <c r="E59" s="128"/>
      <c r="F59" s="126"/>
      <c r="G59" s="126"/>
      <c r="H59" s="128"/>
      <c r="I59" s="128"/>
      <c r="J59" s="128"/>
      <c r="K59" s="128"/>
      <c r="L59" s="128"/>
      <c r="N59" s="128"/>
    </row>
    <row r="60" spans="2:16">
      <c r="B60" s="125"/>
      <c r="C60" s="125"/>
      <c r="D60" s="126"/>
      <c r="E60" s="128"/>
      <c r="F60" s="126"/>
      <c r="G60" s="126"/>
      <c r="H60" s="128"/>
      <c r="I60" s="128"/>
      <c r="J60" s="128"/>
      <c r="K60" s="128"/>
      <c r="L60" s="128"/>
      <c r="N60" s="128"/>
    </row>
    <row r="61" spans="2:16">
      <c r="B61" s="125"/>
      <c r="C61" s="125"/>
      <c r="D61" s="126"/>
      <c r="E61" s="128"/>
      <c r="F61" s="126"/>
      <c r="G61" s="126"/>
      <c r="H61" s="128"/>
      <c r="I61" s="128"/>
      <c r="J61" s="128"/>
      <c r="K61" s="128"/>
      <c r="L61" s="128"/>
      <c r="N61" s="128"/>
    </row>
    <row r="62" spans="2:16">
      <c r="B62" s="125"/>
      <c r="C62" s="125"/>
      <c r="D62" s="126"/>
      <c r="E62" s="128"/>
      <c r="F62" s="126"/>
      <c r="G62" s="126"/>
      <c r="H62" s="128"/>
      <c r="I62" s="128"/>
      <c r="J62" s="128"/>
      <c r="K62" s="128"/>
      <c r="L62" s="128"/>
      <c r="N62" s="128"/>
    </row>
    <row r="63" spans="2:16">
      <c r="B63" s="125"/>
      <c r="C63" s="125"/>
      <c r="D63" s="126"/>
      <c r="E63" s="128"/>
      <c r="F63" s="126"/>
      <c r="G63" s="126"/>
      <c r="H63" s="128"/>
      <c r="I63" s="128"/>
      <c r="J63" s="128"/>
      <c r="K63" s="128"/>
      <c r="L63" s="128"/>
      <c r="N63" s="128"/>
    </row>
    <row r="64" spans="2:16">
      <c r="B64" s="125"/>
      <c r="C64" s="125"/>
      <c r="D64" s="126"/>
      <c r="E64" s="128"/>
      <c r="F64" s="126"/>
      <c r="G64" s="126"/>
      <c r="H64" s="128"/>
      <c r="I64" s="128"/>
      <c r="J64" s="128"/>
      <c r="K64" s="128"/>
      <c r="L64" s="128"/>
      <c r="N64" s="128"/>
    </row>
    <row r="65" spans="2:14">
      <c r="B65" s="125"/>
      <c r="C65" s="125"/>
      <c r="D65" s="126"/>
      <c r="E65" s="128"/>
      <c r="F65" s="126"/>
      <c r="G65" s="126"/>
      <c r="H65" s="128"/>
      <c r="I65" s="128"/>
      <c r="J65" s="128"/>
      <c r="K65" s="128"/>
      <c r="L65" s="128"/>
      <c r="N65" s="128"/>
    </row>
    <row r="66" spans="2:14">
      <c r="B66" s="125"/>
      <c r="C66" s="125"/>
      <c r="D66" s="126"/>
      <c r="E66" s="128"/>
      <c r="F66" s="126"/>
      <c r="G66" s="126"/>
      <c r="H66" s="128"/>
      <c r="I66" s="128"/>
      <c r="J66" s="128"/>
      <c r="K66" s="128"/>
      <c r="L66" s="128"/>
      <c r="N66" s="128"/>
    </row>
    <row r="67" spans="2:14">
      <c r="B67" s="125"/>
      <c r="C67" s="125"/>
      <c r="D67" s="126"/>
      <c r="E67" s="128"/>
      <c r="F67" s="126"/>
      <c r="G67" s="126"/>
      <c r="H67" s="128"/>
      <c r="I67" s="128"/>
      <c r="J67" s="128"/>
      <c r="K67" s="128"/>
      <c r="L67" s="128"/>
      <c r="N67" s="128"/>
    </row>
    <row r="68" spans="2:14">
      <c r="B68" s="125"/>
      <c r="C68" s="125"/>
      <c r="D68" s="126"/>
      <c r="E68" s="128"/>
      <c r="F68" s="126"/>
      <c r="G68" s="126"/>
      <c r="H68" s="128"/>
      <c r="I68" s="128"/>
      <c r="J68" s="128"/>
      <c r="K68" s="128"/>
      <c r="L68" s="128"/>
      <c r="N68" s="128"/>
    </row>
    <row r="69" spans="2:14">
      <c r="B69" s="125"/>
      <c r="C69" s="125"/>
      <c r="D69" s="126"/>
      <c r="E69" s="128"/>
      <c r="F69" s="126"/>
      <c r="G69" s="126"/>
      <c r="H69" s="128"/>
      <c r="I69" s="128"/>
      <c r="J69" s="128"/>
      <c r="K69" s="128"/>
      <c r="L69" s="128"/>
      <c r="N69" s="128"/>
    </row>
    <row r="70" spans="2:14">
      <c r="B70" s="125"/>
      <c r="C70" s="125"/>
      <c r="D70" s="126"/>
      <c r="E70" s="128"/>
      <c r="F70" s="126"/>
      <c r="G70" s="126"/>
      <c r="H70" s="128"/>
      <c r="I70" s="128"/>
      <c r="J70" s="128"/>
      <c r="K70" s="128"/>
      <c r="L70" s="128"/>
      <c r="N70" s="128"/>
    </row>
    <row r="71" spans="2:14">
      <c r="B71" s="125"/>
      <c r="C71" s="125"/>
      <c r="D71" s="126"/>
      <c r="E71" s="128"/>
      <c r="F71" s="126"/>
      <c r="G71" s="126"/>
      <c r="H71" s="128"/>
      <c r="I71" s="128"/>
      <c r="J71" s="128"/>
      <c r="K71" s="128"/>
      <c r="L71" s="128"/>
      <c r="N71" s="128"/>
    </row>
    <row r="72" spans="2:14">
      <c r="B72" s="125"/>
      <c r="C72" s="125"/>
      <c r="D72" s="126"/>
      <c r="E72" s="128"/>
      <c r="F72" s="126"/>
      <c r="G72" s="126"/>
      <c r="H72" s="128"/>
      <c r="I72" s="128"/>
      <c r="J72" s="128"/>
      <c r="K72" s="128"/>
      <c r="L72" s="128"/>
      <c r="N72" s="128"/>
    </row>
    <row r="73" spans="2:14">
      <c r="B73" s="125"/>
      <c r="C73" s="125"/>
      <c r="D73" s="126"/>
      <c r="E73" s="128"/>
      <c r="F73" s="126"/>
      <c r="G73" s="126"/>
      <c r="H73" s="128"/>
      <c r="I73" s="128"/>
      <c r="J73" s="128"/>
      <c r="K73" s="128"/>
      <c r="L73" s="128"/>
      <c r="N73" s="128"/>
    </row>
    <row r="74" spans="2:14">
      <c r="B74" s="125"/>
      <c r="C74" s="125"/>
      <c r="D74" s="126"/>
      <c r="E74" s="128"/>
      <c r="F74" s="126"/>
      <c r="G74" s="126"/>
      <c r="H74" s="128"/>
      <c r="I74" s="128"/>
      <c r="J74" s="128"/>
      <c r="K74" s="128"/>
      <c r="L74" s="128"/>
      <c r="N74" s="128"/>
    </row>
    <row r="75" spans="2:14">
      <c r="B75" s="125"/>
      <c r="C75" s="125"/>
      <c r="D75" s="126"/>
      <c r="E75" s="128"/>
      <c r="F75" s="126"/>
      <c r="G75" s="126"/>
      <c r="H75" s="128"/>
      <c r="I75" s="128"/>
      <c r="J75" s="128"/>
      <c r="K75" s="128"/>
      <c r="L75" s="128"/>
      <c r="N75" s="128"/>
    </row>
    <row r="76" spans="2:14">
      <c r="B76" s="125"/>
      <c r="C76" s="125"/>
      <c r="D76" s="126"/>
      <c r="E76" s="128"/>
      <c r="F76" s="126"/>
      <c r="G76" s="126"/>
      <c r="H76" s="128"/>
      <c r="I76" s="128"/>
      <c r="J76" s="128"/>
      <c r="K76" s="128"/>
      <c r="L76" s="128"/>
      <c r="N76" s="128"/>
    </row>
    <row r="77" spans="2:14">
      <c r="B77" s="125"/>
      <c r="C77" s="125"/>
      <c r="D77" s="126"/>
      <c r="E77" s="128"/>
      <c r="F77" s="126"/>
      <c r="G77" s="126"/>
      <c r="H77" s="128"/>
      <c r="I77" s="128"/>
      <c r="J77" s="128"/>
      <c r="K77" s="128"/>
      <c r="L77" s="128"/>
      <c r="N77" s="128"/>
    </row>
    <row r="78" spans="2:14">
      <c r="B78" s="125"/>
      <c r="C78" s="125"/>
      <c r="D78" s="126"/>
      <c r="E78" s="128"/>
      <c r="F78" s="126"/>
      <c r="G78" s="126"/>
      <c r="H78" s="128"/>
      <c r="I78" s="128"/>
      <c r="J78" s="128"/>
      <c r="K78" s="128"/>
      <c r="L78" s="128"/>
      <c r="N78" s="128"/>
    </row>
    <row r="79" spans="2:14">
      <c r="B79" s="125"/>
      <c r="C79" s="125"/>
      <c r="D79" s="126"/>
      <c r="E79" s="128"/>
      <c r="F79" s="126"/>
      <c r="G79" s="126"/>
      <c r="H79" s="128"/>
      <c r="I79" s="128"/>
      <c r="J79" s="128"/>
      <c r="K79" s="128"/>
      <c r="L79" s="128"/>
      <c r="N79" s="128"/>
    </row>
    <row r="80" spans="2:14">
      <c r="B80" s="125"/>
      <c r="C80" s="125"/>
      <c r="D80" s="126"/>
      <c r="E80" s="128"/>
      <c r="F80" s="126"/>
      <c r="G80" s="126"/>
      <c r="H80" s="128"/>
      <c r="I80" s="128"/>
      <c r="J80" s="128"/>
      <c r="K80" s="128"/>
      <c r="L80" s="128"/>
      <c r="N80" s="128"/>
    </row>
    <row r="81" spans="2:14">
      <c r="B81" s="125"/>
      <c r="C81" s="125"/>
      <c r="D81" s="126"/>
      <c r="E81" s="128"/>
      <c r="F81" s="126"/>
      <c r="G81" s="126"/>
      <c r="H81" s="128"/>
      <c r="I81" s="128"/>
      <c r="J81" s="128"/>
      <c r="K81" s="128"/>
      <c r="L81" s="128"/>
      <c r="N81" s="128"/>
    </row>
  </sheetData>
  <sheetProtection algorithmName="SHA-512" hashValue="stOTPaCRHsRJ+b9REGsYphIX8wDFEhuk5sSi7v9IlKczqrU4E9JcMK0d2dcduj6QY1+c6aYd/QrjoxXNbZP7Ew==" saltValue="Vh82AOrMBVwHKm88Cky2PQ=="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24">
    <mergeCell ref="A48:P48"/>
    <mergeCell ref="A6:C6"/>
    <mergeCell ref="D6:K6"/>
    <mergeCell ref="I47:N47"/>
    <mergeCell ref="I46:N46"/>
    <mergeCell ref="I45:N45"/>
    <mergeCell ref="I44:N44"/>
    <mergeCell ref="L6:N6"/>
    <mergeCell ref="I43:N43"/>
    <mergeCell ref="I36:N36"/>
    <mergeCell ref="I37:N37"/>
    <mergeCell ref="A4:C4"/>
    <mergeCell ref="I42:N42"/>
    <mergeCell ref="I35:N35"/>
    <mergeCell ref="B3:K3"/>
    <mergeCell ref="B1:K1"/>
    <mergeCell ref="D8:K8"/>
    <mergeCell ref="B2:K2"/>
    <mergeCell ref="A5:C5"/>
    <mergeCell ref="D5:K5"/>
    <mergeCell ref="D4:K4"/>
    <mergeCell ref="L4:N4"/>
    <mergeCell ref="D7:K7"/>
    <mergeCell ref="L5:N5"/>
  </mergeCells>
  <dataValidations count="1">
    <dataValidation type="decimal" operator="lessThan" allowBlank="1" showInputMessage="1" showErrorMessage="1" prompt="Please Enter Percentage. If left Balnk, the bid shall be considered as Non-responsive." sqref="O44"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rowBreaks count="1" manualBreakCount="1">
    <brk id="3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26"/>
  <sheetViews>
    <sheetView view="pageBreakPreview" zoomScale="80" zoomScaleNormal="80" zoomScaleSheetLayoutView="80" workbookViewId="0">
      <pane ySplit="9" topLeftCell="A12" activePane="bottomLeft" state="frozen"/>
      <selection pane="bottomLeft" activeCell="J12" sqref="J12"/>
    </sheetView>
  </sheetViews>
  <sheetFormatPr defaultRowHeight="13.5"/>
  <cols>
    <col min="1" max="1" width="5.85546875" style="211" customWidth="1"/>
    <col min="2" max="2" width="11.28515625" style="211" customWidth="1"/>
    <col min="3" max="3" width="12.7109375" style="211" customWidth="1"/>
    <col min="4" max="4" width="16.5703125" style="211" customWidth="1"/>
    <col min="5" max="5" width="10.85546875" style="211" customWidth="1"/>
    <col min="6" max="6" width="15" style="211" customWidth="1"/>
    <col min="7" max="7" width="67.5703125" style="211" customWidth="1"/>
    <col min="8" max="8" width="7.7109375" style="211" customWidth="1"/>
    <col min="9" max="9" width="14" style="211" customWidth="1"/>
    <col min="10" max="10" width="21.42578125" style="211" customWidth="1"/>
    <col min="11" max="11" width="24.42578125" style="211" customWidth="1"/>
    <col min="12" max="12" width="24.85546875" style="211" customWidth="1"/>
    <col min="13" max="13" width="25.28515625" style="211" customWidth="1"/>
    <col min="14" max="14" width="9.28515625" style="211" hidden="1" customWidth="1"/>
    <col min="15" max="15" width="7.42578125" style="211" hidden="1" customWidth="1"/>
    <col min="16" max="16" width="9.140625" style="211" customWidth="1"/>
    <col min="17" max="17" width="16.5703125" style="211" customWidth="1"/>
    <col min="18" max="31" width="9.140625" style="211" customWidth="1"/>
    <col min="32" max="16384" width="9.140625" style="211"/>
  </cols>
  <sheetData>
    <row r="1" spans="1:16" s="214" customFormat="1" ht="16.5" customHeight="1">
      <c r="A1" s="335" t="str">
        <f>'Name of Bidder'!B1</f>
        <v>AMC-II for De-Weeding, Grass Cutting and Jungle Clearance and  Civil Maintenance Works at Raichur 765/400KV Substation</v>
      </c>
      <c r="B1" s="335"/>
      <c r="C1" s="335"/>
      <c r="D1" s="335"/>
      <c r="E1" s="335"/>
      <c r="F1" s="335"/>
      <c r="G1" s="335"/>
      <c r="H1" s="335"/>
      <c r="I1" s="335"/>
      <c r="J1" s="335"/>
      <c r="K1" s="335"/>
      <c r="L1" s="335"/>
      <c r="M1" s="227"/>
    </row>
    <row r="2" spans="1:16" s="214" customFormat="1" ht="16.5" customHeight="1">
      <c r="A2" s="335" t="s">
        <v>289</v>
      </c>
      <c r="B2" s="335"/>
      <c r="C2" s="335"/>
      <c r="D2" s="335"/>
      <c r="E2" s="335"/>
      <c r="F2" s="335"/>
      <c r="G2" s="335"/>
      <c r="H2" s="335"/>
      <c r="I2" s="335"/>
      <c r="J2" s="335"/>
      <c r="K2" s="335"/>
      <c r="L2" s="335"/>
      <c r="M2" s="227"/>
    </row>
    <row r="3" spans="1:16" ht="15.75">
      <c r="A3" s="75" t="s">
        <v>290</v>
      </c>
      <c r="B3" s="75"/>
      <c r="C3" s="75"/>
      <c r="D3" s="336">
        <f>'Name of Bidder'!D9</f>
        <v>0</v>
      </c>
      <c r="E3" s="336"/>
      <c r="F3" s="336"/>
      <c r="G3" s="336"/>
      <c r="H3" s="336"/>
      <c r="I3" s="336"/>
      <c r="J3" s="337" t="s">
        <v>243</v>
      </c>
      <c r="K3" s="337"/>
      <c r="L3" s="337"/>
      <c r="M3" s="75"/>
    </row>
    <row r="4" spans="1:16" ht="15.75">
      <c r="A4" s="336" t="s">
        <v>15</v>
      </c>
      <c r="B4" s="336"/>
      <c r="C4" s="336"/>
      <c r="D4" s="336">
        <f>'Name of Bidder'!D10</f>
        <v>0</v>
      </c>
      <c r="E4" s="336"/>
      <c r="F4" s="336"/>
      <c r="G4" s="336"/>
      <c r="H4" s="336"/>
      <c r="I4" s="336"/>
      <c r="J4" s="337" t="s">
        <v>244</v>
      </c>
      <c r="K4" s="337"/>
      <c r="L4" s="337"/>
      <c r="M4" s="75"/>
    </row>
    <row r="5" spans="1:16" ht="15.75">
      <c r="A5" s="75"/>
      <c r="B5" s="75"/>
      <c r="C5" s="75"/>
      <c r="D5" s="336">
        <f>'Name of Bidder'!D11</f>
        <v>0</v>
      </c>
      <c r="E5" s="336"/>
      <c r="F5" s="336"/>
      <c r="G5" s="336"/>
      <c r="H5" s="336"/>
      <c r="I5" s="336"/>
      <c r="J5" s="337" t="s">
        <v>245</v>
      </c>
      <c r="K5" s="337"/>
      <c r="L5" s="337"/>
      <c r="M5" s="75"/>
    </row>
    <row r="6" spans="1:16" ht="15.75">
      <c r="A6" s="75"/>
      <c r="B6" s="75"/>
      <c r="C6" s="75"/>
      <c r="D6" s="336">
        <f>'Name of Bidder'!D12</f>
        <v>0</v>
      </c>
      <c r="E6" s="336"/>
      <c r="F6" s="336"/>
      <c r="G6" s="336"/>
      <c r="H6" s="336"/>
      <c r="I6" s="336"/>
      <c r="J6" s="75" t="s">
        <v>246</v>
      </c>
      <c r="K6" s="75"/>
      <c r="L6" s="75"/>
      <c r="M6" s="75"/>
    </row>
    <row r="7" spans="1:16" ht="15.75">
      <c r="A7" s="75"/>
      <c r="B7" s="75"/>
      <c r="C7" s="75"/>
      <c r="D7" s="75"/>
      <c r="E7" s="336"/>
      <c r="F7" s="336"/>
      <c r="G7" s="336"/>
      <c r="H7" s="336"/>
      <c r="I7" s="336"/>
      <c r="J7" s="75" t="s">
        <v>247</v>
      </c>
      <c r="K7" s="75"/>
      <c r="L7" s="75"/>
      <c r="M7" s="75"/>
    </row>
    <row r="8" spans="1:16" ht="148.5">
      <c r="A8" s="215" t="s">
        <v>248</v>
      </c>
      <c r="B8" s="215" t="s">
        <v>291</v>
      </c>
      <c r="C8" s="215" t="s">
        <v>292</v>
      </c>
      <c r="D8" s="216" t="s">
        <v>293</v>
      </c>
      <c r="E8" s="216" t="s">
        <v>253</v>
      </c>
      <c r="F8" s="216" t="s">
        <v>294</v>
      </c>
      <c r="G8" s="215" t="s">
        <v>295</v>
      </c>
      <c r="H8" s="215" t="s">
        <v>256</v>
      </c>
      <c r="I8" s="215" t="s">
        <v>257</v>
      </c>
      <c r="J8" s="215" t="s">
        <v>296</v>
      </c>
      <c r="K8" s="215" t="s">
        <v>297</v>
      </c>
      <c r="L8" s="215" t="s">
        <v>298</v>
      </c>
      <c r="M8" s="215" t="s">
        <v>299</v>
      </c>
      <c r="P8" s="217">
        <f>COUNTIF(J12:J12,"")</f>
        <v>1</v>
      </c>
    </row>
    <row r="9" spans="1:16" ht="16.5">
      <c r="A9" s="207">
        <v>1</v>
      </c>
      <c r="B9" s="207"/>
      <c r="C9" s="207">
        <v>2</v>
      </c>
      <c r="D9" s="207">
        <v>3</v>
      </c>
      <c r="E9" s="218">
        <v>4</v>
      </c>
      <c r="F9" s="219">
        <v>5</v>
      </c>
      <c r="G9" s="209">
        <v>6</v>
      </c>
      <c r="H9" s="209">
        <v>7</v>
      </c>
      <c r="I9" s="209">
        <v>8</v>
      </c>
      <c r="J9" s="209">
        <v>9</v>
      </c>
      <c r="K9" s="209" t="s">
        <v>300</v>
      </c>
      <c r="L9" s="209" t="s">
        <v>301</v>
      </c>
      <c r="M9" s="209"/>
      <c r="P9" s="217">
        <f>COUNTIF(I12:I12,"&gt;0")</f>
        <v>1</v>
      </c>
    </row>
    <row r="10" spans="1:16" ht="16.5">
      <c r="A10" s="207"/>
      <c r="B10" s="206"/>
      <c r="C10" s="207"/>
      <c r="D10" s="207"/>
      <c r="E10" s="219"/>
      <c r="F10" s="219"/>
      <c r="G10" s="253" t="s">
        <v>302</v>
      </c>
      <c r="H10" s="209"/>
      <c r="I10" s="209"/>
      <c r="J10" s="209"/>
      <c r="K10" s="209"/>
      <c r="L10" s="209"/>
      <c r="M10" s="209"/>
      <c r="P10" s="217"/>
    </row>
    <row r="11" spans="1:16" ht="16.5">
      <c r="A11" s="207"/>
      <c r="B11" s="206"/>
      <c r="C11" s="207"/>
      <c r="D11" s="207"/>
      <c r="E11" s="219"/>
      <c r="F11" s="219"/>
      <c r="G11" s="253"/>
      <c r="H11" s="209"/>
      <c r="I11" s="209"/>
      <c r="J11" s="209"/>
      <c r="K11" s="209"/>
      <c r="L11" s="209"/>
      <c r="M11" s="209"/>
      <c r="P11" s="217"/>
    </row>
    <row r="12" spans="1:16" ht="115.5">
      <c r="A12" s="223">
        <v>1</v>
      </c>
      <c r="B12" s="206" t="s">
        <v>403</v>
      </c>
      <c r="C12" s="223"/>
      <c r="D12" s="208"/>
      <c r="E12" s="222">
        <v>0.18</v>
      </c>
      <c r="F12" s="221"/>
      <c r="G12" s="267" t="s">
        <v>392</v>
      </c>
      <c r="H12" s="240" t="s">
        <v>274</v>
      </c>
      <c r="I12" s="270">
        <f>'[5]PART B ESTIMATION'!$J$71</f>
        <v>134654.1</v>
      </c>
      <c r="J12" s="235"/>
      <c r="K12" s="243">
        <f>J12*I12</f>
        <v>0</v>
      </c>
      <c r="L12" s="244">
        <f>K12*E12</f>
        <v>0</v>
      </c>
      <c r="M12" s="231"/>
    </row>
    <row r="13" spans="1:16" ht="225.75" customHeight="1">
      <c r="A13" s="223">
        <v>2</v>
      </c>
      <c r="B13" s="206" t="s">
        <v>403</v>
      </c>
      <c r="C13" s="223"/>
      <c r="D13" s="208"/>
      <c r="E13" s="222">
        <v>0.18</v>
      </c>
      <c r="F13" s="221"/>
      <c r="G13" s="267" t="s">
        <v>393</v>
      </c>
      <c r="H13" s="240" t="s">
        <v>274</v>
      </c>
      <c r="I13" s="270">
        <f>'[5]PART B ESTIMATION'!$J$101</f>
        <v>623261.39999999991</v>
      </c>
      <c r="J13" s="235"/>
      <c r="K13" s="243">
        <f t="shared" ref="K13:K21" si="0">J13*I13</f>
        <v>0</v>
      </c>
      <c r="L13" s="244">
        <f>K13*E13</f>
        <v>0</v>
      </c>
      <c r="M13" s="231"/>
    </row>
    <row r="14" spans="1:16" ht="229.5" customHeight="1">
      <c r="A14" s="223">
        <v>3</v>
      </c>
      <c r="B14" s="206" t="s">
        <v>403</v>
      </c>
      <c r="C14" s="223"/>
      <c r="D14" s="208"/>
      <c r="E14" s="222">
        <v>0.18</v>
      </c>
      <c r="F14" s="221"/>
      <c r="G14" s="267" t="s">
        <v>394</v>
      </c>
      <c r="H14" s="240" t="s">
        <v>274</v>
      </c>
      <c r="I14" s="270">
        <f>'[5]PART B ESTIMATION'!$J$121</f>
        <v>154394.44650000002</v>
      </c>
      <c r="J14" s="235"/>
      <c r="K14" s="243">
        <f>J14*I14</f>
        <v>0</v>
      </c>
      <c r="L14" s="244">
        <f>K14*E14</f>
        <v>0</v>
      </c>
      <c r="M14" s="231"/>
    </row>
    <row r="15" spans="1:16" ht="27" customHeight="1">
      <c r="A15" s="223">
        <v>4</v>
      </c>
      <c r="B15" s="206"/>
      <c r="C15" s="223"/>
      <c r="D15" s="208"/>
      <c r="E15" s="222"/>
      <c r="F15" s="221"/>
      <c r="G15" s="267" t="s">
        <v>395</v>
      </c>
      <c r="H15" s="240"/>
      <c r="I15" s="242"/>
      <c r="J15" s="235"/>
      <c r="K15" s="243"/>
      <c r="L15" s="244"/>
      <c r="M15" s="231"/>
    </row>
    <row r="16" spans="1:16" ht="42.75" customHeight="1">
      <c r="A16" s="223" t="s">
        <v>396</v>
      </c>
      <c r="B16" s="206"/>
      <c r="C16" s="223"/>
      <c r="D16" s="208"/>
      <c r="E16" s="222">
        <v>0.05</v>
      </c>
      <c r="F16" s="221"/>
      <c r="G16" s="268" t="s">
        <v>303</v>
      </c>
      <c r="H16" s="264" t="s">
        <v>389</v>
      </c>
      <c r="I16" s="270">
        <f>'[5]PART B ESTIMATION'!$J$125</f>
        <v>1500</v>
      </c>
      <c r="J16" s="235"/>
      <c r="K16" s="243">
        <f>J16*I16</f>
        <v>0</v>
      </c>
      <c r="L16" s="244">
        <f t="shared" ref="L16:L21" si="1">K16*E16</f>
        <v>0</v>
      </c>
      <c r="M16" s="231"/>
    </row>
    <row r="17" spans="1:17" ht="138.75" customHeight="1">
      <c r="A17" s="223" t="s">
        <v>405</v>
      </c>
      <c r="B17" s="206"/>
      <c r="C17" s="223"/>
      <c r="D17" s="208"/>
      <c r="E17" s="222">
        <v>0.05</v>
      </c>
      <c r="F17" s="221"/>
      <c r="G17" s="268" t="s">
        <v>397</v>
      </c>
      <c r="H17" s="264" t="s">
        <v>389</v>
      </c>
      <c r="I17" s="270">
        <f>'[5]PART B ESTIMATION'!$J$128</f>
        <v>500</v>
      </c>
      <c r="J17" s="235"/>
      <c r="K17" s="243">
        <f>J17*I17</f>
        <v>0</v>
      </c>
      <c r="L17" s="244">
        <f t="shared" si="1"/>
        <v>0</v>
      </c>
      <c r="M17" s="231"/>
    </row>
    <row r="18" spans="1:17" ht="36" customHeight="1">
      <c r="A18" s="241" t="s">
        <v>406</v>
      </c>
      <c r="B18" s="206"/>
      <c r="C18" s="223"/>
      <c r="D18" s="208"/>
      <c r="E18" s="222">
        <v>0.18</v>
      </c>
      <c r="F18" s="221"/>
      <c r="G18" s="268" t="s">
        <v>398</v>
      </c>
      <c r="H18" s="264" t="s">
        <v>399</v>
      </c>
      <c r="I18" s="270">
        <f>'[5]PART B ESTIMATION'!$J$131</f>
        <v>10</v>
      </c>
      <c r="J18" s="235"/>
      <c r="K18" s="233">
        <f t="shared" si="0"/>
        <v>0</v>
      </c>
      <c r="L18" s="210">
        <f t="shared" si="1"/>
        <v>0</v>
      </c>
      <c r="M18" s="231"/>
    </row>
    <row r="19" spans="1:17" ht="53.25" customHeight="1">
      <c r="A19" s="241" t="s">
        <v>407</v>
      </c>
      <c r="B19" s="206"/>
      <c r="C19" s="223"/>
      <c r="D19" s="208"/>
      <c r="E19" s="222">
        <v>0.05</v>
      </c>
      <c r="F19" s="221"/>
      <c r="G19" s="268" t="s">
        <v>400</v>
      </c>
      <c r="H19" s="264" t="s">
        <v>389</v>
      </c>
      <c r="I19" s="270">
        <f>'[5]PART B ESTIMATION'!$J$134</f>
        <v>250</v>
      </c>
      <c r="J19" s="235"/>
      <c r="K19" s="233">
        <f t="shared" si="0"/>
        <v>0</v>
      </c>
      <c r="L19" s="210">
        <f t="shared" si="1"/>
        <v>0</v>
      </c>
      <c r="M19" s="231"/>
    </row>
    <row r="20" spans="1:17" ht="53.25" customHeight="1">
      <c r="A20" s="241" t="s">
        <v>408</v>
      </c>
      <c r="B20" s="206"/>
      <c r="C20" s="223"/>
      <c r="D20" s="208"/>
      <c r="E20" s="222">
        <v>0.18</v>
      </c>
      <c r="F20" s="221"/>
      <c r="G20" s="268" t="s">
        <v>401</v>
      </c>
      <c r="H20" s="264" t="s">
        <v>399</v>
      </c>
      <c r="I20" s="270">
        <f>'[5]PART B ESTIMATION'!$J$137</f>
        <v>20</v>
      </c>
      <c r="J20" s="235"/>
      <c r="K20" s="233">
        <f t="shared" si="0"/>
        <v>0</v>
      </c>
      <c r="L20" s="210">
        <f t="shared" si="1"/>
        <v>0</v>
      </c>
      <c r="M20" s="231"/>
    </row>
    <row r="21" spans="1:17" ht="41.25" customHeight="1">
      <c r="A21" s="241" t="s">
        <v>409</v>
      </c>
      <c r="B21" s="206"/>
      <c r="C21" s="223"/>
      <c r="D21" s="208"/>
      <c r="E21" s="222">
        <v>0.05</v>
      </c>
      <c r="F21" s="221"/>
      <c r="G21" s="268" t="s">
        <v>402</v>
      </c>
      <c r="H21" s="264" t="s">
        <v>389</v>
      </c>
      <c r="I21" s="270">
        <f>'[5]PART B ESTIMATION'!$J$140</f>
        <v>10</v>
      </c>
      <c r="J21" s="235"/>
      <c r="K21" s="233">
        <f t="shared" si="0"/>
        <v>0</v>
      </c>
      <c r="L21" s="210">
        <f t="shared" si="1"/>
        <v>0</v>
      </c>
      <c r="M21" s="231"/>
    </row>
    <row r="22" spans="1:17" ht="70.5" customHeight="1">
      <c r="A22" s="212"/>
      <c r="B22" s="212"/>
      <c r="C22" s="212"/>
      <c r="D22" s="212"/>
      <c r="E22" s="222"/>
      <c r="F22" s="212"/>
      <c r="G22" s="339" t="s">
        <v>404</v>
      </c>
      <c r="H22" s="339"/>
      <c r="I22" s="339"/>
      <c r="J22" s="339"/>
      <c r="K22" s="232" t="str">
        <f>IF(P9=P8,"", SUM(K12:K21))</f>
        <v/>
      </c>
      <c r="L22" s="232" t="str">
        <f>IF(P9=P8,"", SUM(L12:L21))</f>
        <v/>
      </c>
      <c r="M22" s="220"/>
      <c r="N22" s="213" t="str">
        <f>IF(COUNTIF(N6:N9,"TRUE"),"False","Sheet OK")</f>
        <v>Sheet OK</v>
      </c>
      <c r="Q22" s="211" t="e">
        <f>K22*1.18</f>
        <v>#VALUE!</v>
      </c>
    </row>
    <row r="23" spans="1:17" ht="39" customHeight="1">
      <c r="A23" s="338" t="str">
        <f>IF(K22="","As all the line items are Left Blank the bid is considered as Non-responsive","Sheet OK")</f>
        <v>As all the line items are Left Blank the bid is considered as Non-responsive</v>
      </c>
      <c r="B23" s="338"/>
      <c r="C23" s="338"/>
      <c r="D23" s="338"/>
      <c r="E23" s="338"/>
      <c r="F23" s="338"/>
      <c r="G23" s="338"/>
      <c r="H23" s="338"/>
      <c r="I23" s="338"/>
      <c r="J23" s="338"/>
      <c r="K23" s="338"/>
      <c r="L23" s="338"/>
      <c r="M23" s="338"/>
      <c r="Q23" s="236" t="e">
        <f>K22+L22</f>
        <v>#VALUE!</v>
      </c>
    </row>
    <row r="25" spans="1:17">
      <c r="N25" s="213" t="str">
        <f>IF(COUNTIF(N12:N24,"TRUE"),"False","Sheet OK")</f>
        <v>Sheet OK</v>
      </c>
      <c r="O25" s="213"/>
    </row>
    <row r="26" spans="1:17">
      <c r="K26" s="236"/>
    </row>
  </sheetData>
  <sheetProtection algorithmName="SHA-512" hashValue="ldYazx8bJDJEiyeNAGAaAPmGDxo3PlIdMV6Cx3xe2hekMZM5/HaCnok6MrL002eA6Dmjrv11rbWa+YFpOOOxrg==" saltValue="c7DtH9X6Uk4H4jk7HzoTWQ=="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23:M23"/>
    <mergeCell ref="D5:I5"/>
    <mergeCell ref="J5:L5"/>
    <mergeCell ref="D6:I6"/>
    <mergeCell ref="E7:I7"/>
    <mergeCell ref="G22:J22"/>
    <mergeCell ref="A1:L1"/>
    <mergeCell ref="A2:L2"/>
    <mergeCell ref="D3:I3"/>
    <mergeCell ref="J3:L3"/>
    <mergeCell ref="A4:C4"/>
    <mergeCell ref="D4:I4"/>
    <mergeCell ref="J4:L4"/>
  </mergeCells>
  <conditionalFormatting sqref="A23:M23">
    <cfRule type="containsText" dxfId="2" priority="3" stopIfTrue="1" operator="containsText" text="sheet">
      <formula>NOT(ISERROR(SEARCH("sheet",A23)))</formula>
    </cfRule>
    <cfRule type="containsText" dxfId="1" priority="4" stopIfTrue="1" operator="containsText" text="Non-responsive">
      <formula>NOT(ISERROR(SEARCH("Non-responsive",A23)))</formula>
    </cfRule>
  </conditionalFormatting>
  <conditionalFormatting sqref="M12:M21">
    <cfRule type="containsText" dxfId="0" priority="2" operator="containsText" text="included">
      <formula>NOT(ISERROR(SEARCH("included",M12)))</formula>
    </cfRule>
  </conditionalFormatting>
  <dataValidations count="1">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2:J21" xr:uid="{00000000-0002-0000-0500-000000000000}">
      <formula1>0</formula1>
    </dataValidation>
  </dataValidations>
  <pageMargins left="0.7" right="0.7" top="0.75" bottom="0.75" header="0.3" footer="0.3"/>
  <pageSetup paperSize="9" scale="30"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B23" sqref="B23:C23"/>
    </sheetView>
  </sheetViews>
  <sheetFormatPr defaultRowHeight="13.5"/>
  <cols>
    <col min="2" max="2" width="66.140625" customWidth="1"/>
    <col min="3" max="3" width="16.42578125" customWidth="1"/>
    <col min="4" max="4" width="19" style="164" customWidth="1"/>
    <col min="6" max="6" width="17.140625" customWidth="1"/>
    <col min="8" max="8" width="12.42578125" bestFit="1" customWidth="1"/>
  </cols>
  <sheetData>
    <row r="1" spans="1:5" ht="27.75" customHeight="1">
      <c r="A1" s="355" t="str">
        <f>'Name of Bidder'!B1</f>
        <v>AMC-II for De-Weeding, Grass Cutting and Jungle Clearance and  Civil Maintenance Works at Raichur 765/400KV Substation</v>
      </c>
      <c r="B1" s="355"/>
      <c r="C1" s="355"/>
      <c r="D1" s="355"/>
    </row>
    <row r="2" spans="1:5" ht="15">
      <c r="A2" s="355" t="str">
        <f>'Name of Bidder'!B2</f>
        <v xml:space="preserve">Specification No: Ref: SR-I/C&amp;M/WC-4140/2025  </v>
      </c>
      <c r="B2" s="355"/>
      <c r="C2" s="355"/>
      <c r="D2" s="355"/>
    </row>
    <row r="3" spans="1:5" ht="15.75">
      <c r="A3" s="356" t="s">
        <v>304</v>
      </c>
      <c r="B3" s="356"/>
      <c r="C3" s="356"/>
      <c r="D3" s="356"/>
    </row>
    <row r="4" spans="1:5">
      <c r="A4" s="357" t="s">
        <v>242</v>
      </c>
      <c r="B4" s="357"/>
      <c r="C4" s="358" t="s">
        <v>243</v>
      </c>
      <c r="D4" s="358"/>
    </row>
    <row r="5" spans="1:5">
      <c r="A5" s="144" t="s">
        <v>14</v>
      </c>
      <c r="B5" s="255">
        <f>'Schedule-I'!D4</f>
        <v>0</v>
      </c>
      <c r="C5" s="258" t="s">
        <v>244</v>
      </c>
      <c r="D5" s="259"/>
    </row>
    <row r="6" spans="1:5" ht="15">
      <c r="A6" s="144" t="s">
        <v>15</v>
      </c>
      <c r="B6" s="255">
        <f>'Schedule-I'!D6</f>
        <v>0</v>
      </c>
      <c r="C6" s="260" t="s">
        <v>245</v>
      </c>
      <c r="D6" s="260"/>
      <c r="E6" s="257"/>
    </row>
    <row r="7" spans="1:5" ht="15">
      <c r="A7" s="145"/>
      <c r="B7" s="255">
        <f>'Schedule-I'!D7</f>
        <v>0</v>
      </c>
      <c r="C7" s="261" t="s">
        <v>246</v>
      </c>
      <c r="D7" s="262"/>
      <c r="E7" s="254"/>
    </row>
    <row r="8" spans="1:5" ht="15">
      <c r="A8" s="145"/>
      <c r="B8" s="255">
        <f>'Schedule-I'!D8</f>
        <v>0</v>
      </c>
      <c r="C8" s="263" t="s">
        <v>247</v>
      </c>
      <c r="D8" s="262"/>
      <c r="E8" s="254"/>
    </row>
    <row r="9" spans="1:5">
      <c r="A9" s="146" t="s">
        <v>248</v>
      </c>
      <c r="B9" s="359" t="s">
        <v>305</v>
      </c>
      <c r="C9" s="360"/>
      <c r="D9" s="256" t="s">
        <v>306</v>
      </c>
    </row>
    <row r="10" spans="1:5">
      <c r="A10" s="147">
        <v>1.1000000000000001</v>
      </c>
      <c r="B10" s="352" t="s">
        <v>307</v>
      </c>
      <c r="C10" s="352"/>
      <c r="D10" s="157"/>
    </row>
    <row r="11" spans="1:5" ht="28.5" customHeight="1">
      <c r="A11" s="147"/>
      <c r="B11" s="353" t="s">
        <v>411</v>
      </c>
      <c r="C11" s="354"/>
      <c r="D11" s="155" t="str">
        <f>IF('Schedule-I'!O44="","Not Quoted",'Schedule-I'!O46)</f>
        <v>Not Quoted</v>
      </c>
    </row>
    <row r="12" spans="1:5">
      <c r="A12" s="147">
        <v>1.2</v>
      </c>
      <c r="B12" s="352" t="s">
        <v>308</v>
      </c>
      <c r="C12" s="352"/>
      <c r="D12" s="155"/>
    </row>
    <row r="13" spans="1:5" ht="26.25" customHeight="1">
      <c r="A13" s="147"/>
      <c r="B13" s="353" t="s">
        <v>412</v>
      </c>
      <c r="C13" s="354"/>
      <c r="D13" s="155" t="str">
        <f>'Schedule-II'!K22</f>
        <v/>
      </c>
    </row>
    <row r="14" spans="1:5">
      <c r="A14" s="147">
        <v>1.3</v>
      </c>
      <c r="B14" s="352" t="s">
        <v>309</v>
      </c>
      <c r="C14" s="352"/>
      <c r="D14" s="155"/>
    </row>
    <row r="15" spans="1:5">
      <c r="A15" s="147"/>
      <c r="B15" s="346" t="s">
        <v>310</v>
      </c>
      <c r="C15" s="347"/>
      <c r="D15" s="155" t="str">
        <f>IF('Schedule-I'!O44="","Not quoted",'Schedule-I'!P47)</f>
        <v>Not quoted</v>
      </c>
    </row>
    <row r="16" spans="1:5">
      <c r="A16" s="147"/>
      <c r="B16" s="346" t="s">
        <v>311</v>
      </c>
      <c r="C16" s="347"/>
      <c r="D16" s="155" t="str">
        <f>IF('Schedule-II'!K22="","Not Quoted",'Schedule-II'!L22)</f>
        <v>Not Quoted</v>
      </c>
    </row>
    <row r="17" spans="1:8">
      <c r="A17" s="147"/>
      <c r="B17" s="348"/>
      <c r="C17" s="349"/>
      <c r="D17" s="155"/>
    </row>
    <row r="18" spans="1:8" ht="15.75">
      <c r="A18" s="147">
        <v>1</v>
      </c>
      <c r="B18" s="350" t="s">
        <v>312</v>
      </c>
      <c r="C18" s="351"/>
      <c r="D18" s="158" t="str">
        <f>IF(OR(D11="Not Quoted",D13="Not Quoted"),"Non Responsive",D11+D13)</f>
        <v>Non Responsive</v>
      </c>
    </row>
    <row r="19" spans="1:8">
      <c r="A19" s="147"/>
      <c r="B19" s="340"/>
      <c r="C19" s="341"/>
      <c r="D19" s="159"/>
    </row>
    <row r="20" spans="1:8">
      <c r="A20" s="147"/>
      <c r="B20" s="342"/>
      <c r="C20" s="342"/>
      <c r="D20" s="159"/>
    </row>
    <row r="21" spans="1:8" ht="15.75">
      <c r="A21" s="147">
        <v>2</v>
      </c>
      <c r="B21" s="343" t="s">
        <v>313</v>
      </c>
      <c r="C21" s="343"/>
      <c r="D21" s="160" t="str">
        <f>IF(D18="Non Responsive","Non Responsive", SUM(D15:D16))</f>
        <v>Non Responsive</v>
      </c>
      <c r="F21" s="201"/>
    </row>
    <row r="22" spans="1:8" ht="15">
      <c r="A22" s="147"/>
      <c r="B22" s="344"/>
      <c r="C22" s="345"/>
      <c r="D22" s="156"/>
    </row>
    <row r="23" spans="1:8" ht="15.75">
      <c r="A23" s="147">
        <v>3</v>
      </c>
      <c r="B23" s="343" t="s">
        <v>314</v>
      </c>
      <c r="C23" s="343"/>
      <c r="D23" s="160" t="str">
        <f>IF(D18="Non Responsive","Non Responsive", SUM(D18:D21))</f>
        <v>Non Responsive</v>
      </c>
      <c r="H23" s="201"/>
    </row>
    <row r="24" spans="1:8">
      <c r="A24" s="148"/>
      <c r="B24" s="149"/>
      <c r="C24" s="149"/>
      <c r="D24" s="161"/>
    </row>
    <row r="25" spans="1:8">
      <c r="A25" s="150"/>
      <c r="D25" s="162"/>
    </row>
    <row r="26" spans="1:8">
      <c r="A26" s="151" t="s">
        <v>315</v>
      </c>
      <c r="B26" s="203">
        <f>'Name of Bidder'!D19</f>
        <v>0</v>
      </c>
      <c r="C26" s="152" t="s">
        <v>316</v>
      </c>
      <c r="D26" s="162">
        <f>'Name of Bidder'!D16</f>
        <v>0</v>
      </c>
    </row>
    <row r="27" spans="1:8">
      <c r="A27" s="153" t="s">
        <v>317</v>
      </c>
      <c r="B27" s="202">
        <f>'Name of Bidder'!D20</f>
        <v>0</v>
      </c>
      <c r="C27" s="154" t="s">
        <v>318</v>
      </c>
      <c r="D27" s="163">
        <f>'Name of Bidder'!D17</f>
        <v>0</v>
      </c>
    </row>
  </sheetData>
  <sheetProtection algorithmName="SHA-512" hashValue="JLMGvTob8IXtsJyWFErCDCNM/55z7ldA5KdSf7ct4uVnLplqIIEpMWPgh3JL7d51Ijo8ekDmwXPvgxkj/GUMZA==" saltValue="fni6QSF6s0WpmQqaWtFQHQ==" spinCount="100000" sheet="1" objects="1" scenario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0">
    <mergeCell ref="A1:D1"/>
    <mergeCell ref="A3:D3"/>
    <mergeCell ref="A4:B4"/>
    <mergeCell ref="C4:D4"/>
    <mergeCell ref="B9:C9"/>
    <mergeCell ref="A2:D2"/>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topLeftCell="A40" zoomScaleNormal="100" workbookViewId="0">
      <selection activeCell="F67" sqref="F67"/>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'Schedule-III-Summary'!A2:D2</f>
        <v xml:space="preserve">Specification No: Ref: SR-I/C&amp;M/WC-4140/2025  </v>
      </c>
      <c r="B1" s="165"/>
      <c r="C1" s="166"/>
      <c r="D1" s="166"/>
      <c r="E1" s="166"/>
      <c r="F1" s="167" t="s">
        <v>319</v>
      </c>
    </row>
    <row r="2" spans="1:6" ht="16.5">
      <c r="A2" s="169"/>
      <c r="B2" s="169"/>
      <c r="C2" s="169"/>
      <c r="D2" s="169"/>
      <c r="E2" s="169"/>
      <c r="F2" s="169"/>
    </row>
    <row r="3" spans="1:6" ht="15">
      <c r="A3" s="374" t="s">
        <v>320</v>
      </c>
      <c r="B3" s="374"/>
      <c r="C3" s="374"/>
      <c r="D3" s="374"/>
      <c r="E3" s="374"/>
      <c r="F3" s="374"/>
    </row>
    <row r="4" spans="1:6" ht="15">
      <c r="A4" s="170"/>
      <c r="B4" s="170"/>
      <c r="C4" s="170"/>
      <c r="D4" s="170"/>
      <c r="E4" s="170"/>
      <c r="F4" s="170"/>
    </row>
    <row r="5" spans="1:6" ht="16.5">
      <c r="A5" s="171" t="s">
        <v>321</v>
      </c>
      <c r="B5" s="171"/>
      <c r="C5" s="375"/>
      <c r="D5" s="375"/>
      <c r="E5" s="375"/>
      <c r="F5" s="375"/>
    </row>
    <row r="6" spans="1:6" ht="16.5">
      <c r="A6" s="171" t="s">
        <v>18</v>
      </c>
      <c r="B6" s="376">
        <f>'Name of Bidder'!D19</f>
        <v>0</v>
      </c>
      <c r="C6" s="376"/>
      <c r="D6" s="169"/>
      <c r="E6" s="169"/>
      <c r="F6" s="169"/>
    </row>
    <row r="7" spans="1:6" ht="16.5">
      <c r="A7" s="171"/>
      <c r="B7" s="172"/>
      <c r="C7" s="172"/>
      <c r="D7" s="169"/>
      <c r="E7" s="169"/>
      <c r="F7" s="169"/>
    </row>
    <row r="8" spans="1:6" ht="16.5">
      <c r="A8" s="173" t="s">
        <v>243</v>
      </c>
      <c r="B8" s="174"/>
      <c r="C8" s="169"/>
      <c r="D8" s="169"/>
      <c r="E8" s="169"/>
      <c r="F8" s="175"/>
    </row>
    <row r="9" spans="1:6" ht="16.5">
      <c r="A9" s="176" t="s">
        <v>244</v>
      </c>
      <c r="B9" s="176"/>
      <c r="C9" s="169"/>
      <c r="D9" s="169"/>
      <c r="E9" s="169"/>
      <c r="F9" s="175"/>
    </row>
    <row r="10" spans="1:6" ht="16.5">
      <c r="A10" s="176" t="s">
        <v>245</v>
      </c>
      <c r="B10" s="176"/>
      <c r="C10" s="169"/>
      <c r="D10" s="169"/>
      <c r="E10" s="169"/>
      <c r="F10" s="175"/>
    </row>
    <row r="11" spans="1:6" ht="16.5">
      <c r="A11" s="176" t="s">
        <v>322</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33.75" customHeight="1">
      <c r="A15" s="177" t="s">
        <v>323</v>
      </c>
      <c r="B15" s="178"/>
      <c r="C15" s="377" t="str">
        <f>'Name of Bidder'!B1</f>
        <v>AMC-II for De-Weeding, Grass Cutting and Jungle Clearance and  Civil Maintenance Works at Raichur 765/400KV Substation</v>
      </c>
      <c r="D15" s="377"/>
      <c r="E15" s="377"/>
      <c r="F15" s="377"/>
    </row>
    <row r="16" spans="1:6" ht="45.75" customHeight="1">
      <c r="A16" s="169" t="s">
        <v>324</v>
      </c>
      <c r="B16" s="169"/>
      <c r="C16" s="175"/>
      <c r="D16" s="175"/>
      <c r="E16" s="175"/>
      <c r="F16" s="175"/>
    </row>
    <row r="17" spans="1:28" ht="113.25" customHeight="1">
      <c r="A17" s="178">
        <v>1</v>
      </c>
      <c r="B17" s="36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8"/>
      <c r="D17" s="368"/>
      <c r="E17" s="368"/>
      <c r="F17" s="368"/>
      <c r="Z17" s="180" t="s">
        <v>325</v>
      </c>
      <c r="AA17" s="181" t="s">
        <v>326</v>
      </c>
      <c r="AB17" s="182" t="str">
        <f>'Schedule-III-Summary'!D23</f>
        <v>Non Responsive</v>
      </c>
    </row>
    <row r="18" spans="1:28" ht="42" customHeight="1">
      <c r="A18" s="169"/>
      <c r="B18" s="373" t="s">
        <v>327</v>
      </c>
      <c r="C18" s="373"/>
      <c r="D18" s="373"/>
      <c r="E18" s="373"/>
      <c r="F18" s="373"/>
    </row>
    <row r="19" spans="1:28" ht="16.5">
      <c r="A19" s="183">
        <v>2</v>
      </c>
      <c r="B19" s="372" t="s">
        <v>328</v>
      </c>
      <c r="C19" s="372"/>
      <c r="D19" s="372"/>
      <c r="E19" s="372"/>
      <c r="F19" s="372"/>
    </row>
    <row r="20" spans="1:28" ht="33.75" customHeight="1">
      <c r="A20" s="178">
        <v>2.1</v>
      </c>
      <c r="B20" s="368" t="s">
        <v>329</v>
      </c>
      <c r="C20" s="368"/>
      <c r="D20" s="368"/>
      <c r="E20" s="368"/>
      <c r="F20" s="368"/>
    </row>
    <row r="21" spans="1:28" ht="16.5">
      <c r="A21" s="178"/>
      <c r="B21" s="179" t="s">
        <v>330</v>
      </c>
      <c r="C21" s="370" t="s">
        <v>331</v>
      </c>
      <c r="D21" s="370"/>
      <c r="E21" s="370"/>
      <c r="F21" s="370"/>
    </row>
    <row r="22" spans="1:28" ht="16.5">
      <c r="A22" s="178"/>
      <c r="B22" s="179" t="s">
        <v>332</v>
      </c>
      <c r="C22" s="370" t="s">
        <v>333</v>
      </c>
      <c r="D22" s="370"/>
      <c r="E22" s="370"/>
      <c r="F22" s="370"/>
    </row>
    <row r="23" spans="1:28" ht="16.5" customHeight="1">
      <c r="A23" s="178"/>
      <c r="B23" s="179" t="s">
        <v>334</v>
      </c>
      <c r="C23" s="370" t="s">
        <v>335</v>
      </c>
      <c r="D23" s="370"/>
      <c r="E23" s="370"/>
      <c r="F23" s="370"/>
    </row>
    <row r="24" spans="1:28" ht="16.5">
      <c r="A24" s="169"/>
      <c r="B24" s="371"/>
      <c r="C24" s="371"/>
      <c r="D24" s="177"/>
      <c r="E24" s="177"/>
      <c r="F24" s="177"/>
    </row>
    <row r="25" spans="1:28" ht="87.75" customHeight="1">
      <c r="A25" s="184">
        <v>2.2000000000000002</v>
      </c>
      <c r="B25" s="368" t="s">
        <v>336</v>
      </c>
      <c r="C25" s="368"/>
      <c r="D25" s="368"/>
      <c r="E25" s="368"/>
      <c r="F25" s="368"/>
    </row>
    <row r="26" spans="1:28" ht="51" customHeight="1">
      <c r="A26" s="184">
        <v>2.2999999999999998</v>
      </c>
      <c r="B26" s="368" t="s">
        <v>337</v>
      </c>
      <c r="C26" s="368"/>
      <c r="D26" s="368"/>
      <c r="E26" s="368"/>
      <c r="F26" s="368"/>
    </row>
    <row r="27" spans="1:28" ht="148.5" customHeight="1">
      <c r="A27" s="184">
        <v>2.4</v>
      </c>
      <c r="B27" s="368" t="s">
        <v>338</v>
      </c>
      <c r="C27" s="368"/>
      <c r="D27" s="368"/>
      <c r="E27" s="368"/>
      <c r="F27" s="368"/>
    </row>
    <row r="28" spans="1:28" ht="97.5" customHeight="1">
      <c r="A28" s="178">
        <v>3</v>
      </c>
      <c r="B28" s="368" t="s">
        <v>339</v>
      </c>
      <c r="C28" s="368"/>
      <c r="D28" s="368"/>
      <c r="E28" s="368"/>
      <c r="F28" s="368"/>
    </row>
    <row r="29" spans="1:28" ht="62.25" customHeight="1">
      <c r="A29" s="184">
        <v>3.1</v>
      </c>
      <c r="B29" s="370" t="s">
        <v>340</v>
      </c>
      <c r="C29" s="370"/>
      <c r="D29" s="370"/>
      <c r="E29" s="370"/>
      <c r="F29" s="370"/>
    </row>
    <row r="30" spans="1:28" ht="57" customHeight="1">
      <c r="A30" s="184">
        <v>3.2</v>
      </c>
      <c r="B30" s="368" t="s">
        <v>341</v>
      </c>
      <c r="C30" s="368"/>
      <c r="D30" s="368"/>
      <c r="E30" s="368"/>
      <c r="F30" s="368"/>
    </row>
    <row r="31" spans="1:28" ht="62.25" customHeight="1">
      <c r="A31" s="184">
        <v>3.3</v>
      </c>
      <c r="B31" s="368" t="s">
        <v>342</v>
      </c>
      <c r="C31" s="368"/>
      <c r="D31" s="368"/>
      <c r="E31" s="368"/>
      <c r="F31" s="368"/>
    </row>
    <row r="32" spans="1:28" ht="79.5" customHeight="1">
      <c r="A32" s="178">
        <v>4</v>
      </c>
      <c r="B32" s="368" t="s">
        <v>343</v>
      </c>
      <c r="C32" s="368"/>
      <c r="D32" s="368"/>
      <c r="E32" s="368"/>
      <c r="F32" s="368"/>
    </row>
    <row r="33" spans="1:6" ht="89.25" customHeight="1">
      <c r="A33" s="178">
        <v>5</v>
      </c>
      <c r="B33" s="368" t="s">
        <v>344</v>
      </c>
      <c r="C33" s="368"/>
      <c r="D33" s="368"/>
      <c r="E33" s="368"/>
      <c r="F33" s="368"/>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345</v>
      </c>
      <c r="C35" s="187"/>
      <c r="D35" s="188"/>
      <c r="E35" s="188"/>
      <c r="F35" s="188"/>
    </row>
    <row r="36" spans="1:6" ht="16.5">
      <c r="A36" s="169"/>
      <c r="B36" s="189"/>
      <c r="C36" s="188"/>
      <c r="D36" s="188"/>
      <c r="E36" s="185"/>
      <c r="F36" s="190" t="s">
        <v>346</v>
      </c>
    </row>
    <row r="37" spans="1:6" ht="16.5">
      <c r="A37" s="169"/>
      <c r="B37" s="189"/>
      <c r="C37" s="188"/>
      <c r="D37" s="185"/>
      <c r="E37" s="185"/>
      <c r="F37" s="190" t="str">
        <f>"For and on behalf of " &amp; 'Schedule-I'!D4</f>
        <v>For and on behalf of 0</v>
      </c>
    </row>
    <row r="38" spans="1:6" ht="16.5">
      <c r="A38" s="191"/>
      <c r="B38" s="191"/>
      <c r="C38" s="192"/>
      <c r="D38" s="191"/>
      <c r="E38" s="193"/>
      <c r="F38" s="171"/>
    </row>
    <row r="39" spans="1:6" ht="16.5">
      <c r="A39" s="194" t="s">
        <v>347</v>
      </c>
      <c r="B39" s="369">
        <f>'Name of Bidder'!D19</f>
        <v>0</v>
      </c>
      <c r="C39" s="369"/>
      <c r="D39" s="191"/>
      <c r="E39" s="193" t="s">
        <v>19</v>
      </c>
      <c r="F39" s="195">
        <f>'Name of Bidder'!D16</f>
        <v>0</v>
      </c>
    </row>
    <row r="40" spans="1:6" ht="16.5">
      <c r="A40" s="194" t="s">
        <v>317</v>
      </c>
      <c r="B40" s="195">
        <f>'Name of Bidder'!D20</f>
        <v>0</v>
      </c>
      <c r="C40" s="196"/>
      <c r="D40" s="191"/>
      <c r="E40" s="193" t="s">
        <v>21</v>
      </c>
      <c r="F40" s="195">
        <f>'Name of Bidder'!D17</f>
        <v>0</v>
      </c>
    </row>
    <row r="41" spans="1:6" ht="16.5">
      <c r="A41" s="169"/>
      <c r="B41" s="169"/>
      <c r="C41" s="169"/>
      <c r="D41" s="191"/>
      <c r="E41" s="193"/>
      <c r="F41" s="169"/>
    </row>
    <row r="42" spans="1:6" ht="16.5">
      <c r="A42" s="197" t="s">
        <v>348</v>
      </c>
      <c r="B42" s="198"/>
      <c r="C42" s="199"/>
      <c r="D42" s="185"/>
      <c r="E42" s="190"/>
      <c r="F42" s="185"/>
    </row>
    <row r="43" spans="1:6" ht="16.5">
      <c r="A43" s="365" t="s">
        <v>349</v>
      </c>
      <c r="B43" s="365"/>
      <c r="C43" s="365"/>
      <c r="D43" s="364"/>
      <c r="E43" s="364"/>
      <c r="F43" s="364"/>
    </row>
    <row r="44" spans="1:6" ht="16.5">
      <c r="A44" s="366"/>
      <c r="B44" s="366"/>
      <c r="C44" s="366"/>
      <c r="D44" s="200"/>
      <c r="E44" s="200"/>
      <c r="F44" s="200"/>
    </row>
    <row r="45" spans="1:6" ht="16.5">
      <c r="A45" s="362"/>
      <c r="B45" s="362"/>
      <c r="C45" s="362"/>
      <c r="D45" s="200"/>
      <c r="E45" s="200"/>
      <c r="F45" s="200"/>
    </row>
    <row r="46" spans="1:6" ht="16.5">
      <c r="A46" s="363" t="s">
        <v>350</v>
      </c>
      <c r="B46" s="363"/>
      <c r="C46" s="363"/>
      <c r="D46" s="364"/>
      <c r="E46" s="364"/>
      <c r="F46" s="364"/>
    </row>
    <row r="47" spans="1:6" ht="16.5">
      <c r="A47" s="363" t="s">
        <v>351</v>
      </c>
      <c r="B47" s="363"/>
      <c r="C47" s="363"/>
      <c r="D47" s="364"/>
      <c r="E47" s="364"/>
      <c r="F47" s="364"/>
    </row>
    <row r="48" spans="1:6" ht="16.5">
      <c r="A48" s="363" t="s">
        <v>352</v>
      </c>
      <c r="B48" s="363"/>
      <c r="C48" s="363"/>
      <c r="D48" s="364"/>
      <c r="E48" s="364"/>
      <c r="F48" s="364"/>
    </row>
    <row r="49" spans="1:6" ht="16.5">
      <c r="A49" s="365" t="s">
        <v>353</v>
      </c>
      <c r="B49" s="365"/>
      <c r="C49" s="365"/>
      <c r="D49" s="364"/>
      <c r="E49" s="364"/>
      <c r="F49" s="364"/>
    </row>
    <row r="50" spans="1:6" ht="16.5">
      <c r="A50" s="366"/>
      <c r="B50" s="366"/>
      <c r="C50" s="366"/>
      <c r="D50" s="200"/>
      <c r="E50" s="200"/>
      <c r="F50" s="200"/>
    </row>
    <row r="51" spans="1:6" ht="16.5">
      <c r="A51" s="362"/>
      <c r="B51" s="362"/>
      <c r="C51" s="362"/>
      <c r="D51" s="200"/>
      <c r="E51" s="200"/>
      <c r="F51" s="200"/>
    </row>
    <row r="52" spans="1:6" ht="37.5" customHeight="1">
      <c r="A52" s="36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7"/>
      <c r="C52" s="367"/>
      <c r="D52" s="367"/>
      <c r="E52" s="367"/>
      <c r="F52" s="367"/>
    </row>
    <row r="53" spans="1:6" ht="18.75">
      <c r="A53" s="361" t="s">
        <v>354</v>
      </c>
      <c r="B53" s="361"/>
      <c r="C53" s="361"/>
      <c r="D53" s="361"/>
      <c r="E53" s="361"/>
      <c r="F53" s="361"/>
    </row>
  </sheetData>
  <sheetProtection algorithmName="SHA-512" hashValue="SlsuSgiEQqXgzSoUFysIogPqkySHjeTcDsRP/Xzb6KnOCCbrhESfsKOBlkq1Wv8YUzqRrVaZZcy02imN7KKdVA==" saltValue="Us2uNJvMy9gwYM5uGnjghQ==" spinCount="100000" sheet="1" objects="1" scenarios="1"/>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Voorai Vasini Dattathreya {वी. वासिनी दत्तात्रेय}</cp:lastModifiedBy>
  <cp:revision/>
  <dcterms:created xsi:type="dcterms:W3CDTF">2010-09-27T08:09:01Z</dcterms:created>
  <dcterms:modified xsi:type="dcterms:W3CDTF">2025-05-01T13:32:07Z</dcterms:modified>
  <cp:category/>
  <cp:contentStatus/>
</cp:coreProperties>
</file>