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5-26/Vasini/WC-4140(VVD)-AMC-2-deweeding jungle clearance-RaichurSS-BOD/Pdf-Published bid docs/"/>
    </mc:Choice>
  </mc:AlternateContent>
  <xr:revisionPtr revIDLastSave="0" documentId="14_{49141EE2-EF3D-4DE1-9041-1D417A314DC6}" xr6:coauthVersionLast="47" xr6:coauthVersionMax="47" xr10:uidLastSave="{00000000-0000-0000-0000-000000000000}"/>
  <workbookProtection workbookPassword="DCFA" lockStructure="1"/>
  <bookViews>
    <workbookView xWindow="-120" yWindow="-120" windowWidth="29040" windowHeight="15720" tabRatio="908" activeTab="4"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 r:id="rId12"/>
    <externalReference r:id="rId13"/>
  </externalReferences>
  <definedNames>
    <definedName name="\A" localSheetId="0">#REF!</definedName>
    <definedName name="\A">#REF!</definedName>
    <definedName name="\aa" localSheetId="0">#REF!</definedName>
    <definedName name="\aa" localSheetId="5">#REF!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 localSheetId="5">#REF!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 localSheetId="5">'[3]Sch-1a'!#REF!</definedName>
    <definedName name="COO">'[4]Sch-1a'!#REF!</definedName>
    <definedName name="date">#REF!</definedName>
    <definedName name="iii" localSheetId="5">#REF!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Bidder'!$B$1:$D$20</definedName>
    <definedName name="_xlnm.Print_Area" localSheetId="4">'Schedule-I'!$A$1:$P$48</definedName>
    <definedName name="_xlnm.Print_Area" localSheetId="5">'Schedule-II'!$A$1:$M$24</definedName>
    <definedName name="_xlnm.Print_Area" localSheetId="6">'Schedule-III-Summary'!$A$1:$D$27</definedName>
    <definedName name="_xlnm.Print_Titles" localSheetId="4">'Schedule-I'!$10:$10</definedName>
    <definedName name="_xlnm.Print_Titles" localSheetId="5">'Schedule-II'!$8:$8</definedName>
    <definedName name="printedname">#REF!</definedName>
    <definedName name="_xlnm.Recorder" localSheetId="0">#REF!</definedName>
    <definedName name="_xlnm.Recorder">#REF!</definedName>
    <definedName name="TEST" localSheetId="0">#REF!</definedName>
    <definedName name="TEST">#REF!</definedName>
    <definedName name="ttt" localSheetId="5">#REF!</definedName>
    <definedName name="ttt">#REF!</definedName>
    <definedName name="typeofbidder">#REF!</definedName>
    <definedName name="uuu" localSheetId="5">#REF!</definedName>
    <definedName name="uuu">#REF!</definedName>
    <definedName name="yyy" localSheetId="5">#REF!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27F75044_6024_4403_9A39_D72B9CCD332B_.wvu.Cols" localSheetId="2" hidden="1">'Attach 10 IP'!$K:$P</definedName>
    <definedName name="Z_27F75044_6024_4403_9A39_D72B9CCD332B_.wvu.Cols" localSheetId="0" hidden="1">'Name of Bidder'!$A:$A,'Name of Bidder'!$E:$I</definedName>
    <definedName name="Z_27F75044_6024_4403_9A39_D72B9CCD332B_.wvu.Cols" localSheetId="3" hidden="1">'N-W (Cr.)'!$C:$C,'N-W (Cr.)'!$F:$U</definedName>
    <definedName name="Z_27F75044_6024_4403_9A39_D72B9CCD332B_.wvu.Cols" localSheetId="5" hidden="1">'Schedule-II'!$N:$O</definedName>
    <definedName name="Z_27F75044_6024_4403_9A39_D72B9CCD332B_.wvu.PrintArea" localSheetId="1" hidden="1">'Attach 10'!$A$1:$E$27</definedName>
    <definedName name="Z_27F75044_6024_4403_9A39_D72B9CCD332B_.wvu.PrintArea" localSheetId="2" hidden="1">'Attach 10 IP'!$A$8:$I$223</definedName>
    <definedName name="Z_27F75044_6024_4403_9A39_D72B9CCD332B_.wvu.PrintArea" localSheetId="7" hidden="1">'Bid Form'!$A$1:$F$53</definedName>
    <definedName name="Z_27F75044_6024_4403_9A39_D72B9CCD332B_.wvu.PrintArea" localSheetId="0" hidden="1">'Name of Bidder'!$B$1:$D$20</definedName>
    <definedName name="Z_27F75044_6024_4403_9A39_D72B9CCD332B_.wvu.PrintArea" localSheetId="4" hidden="1">'Schedule-I'!$A$1:$P$48</definedName>
    <definedName name="Z_27F75044_6024_4403_9A39_D72B9CCD332B_.wvu.PrintArea" localSheetId="5" hidden="1">'Schedule-II'!$A$1:$O$35</definedName>
    <definedName name="Z_27F75044_6024_4403_9A39_D72B9CCD332B_.wvu.PrintArea" localSheetId="6" hidden="1">'Schedule-III-Summary'!$A$1:$D$27</definedName>
    <definedName name="Z_27F75044_6024_4403_9A39_D72B9CCD332B_.wvu.PrintTitles" localSheetId="4" hidden="1">'Schedule-I'!$10:$10</definedName>
    <definedName name="Z_27F75044_6024_4403_9A39_D72B9CCD332B_.wvu.PrintTitles" localSheetId="5" hidden="1">'Schedule-II'!$8:$8</definedName>
    <definedName name="Z_27F75044_6024_4403_9A39_D72B9CCD332B_.wvu.Rows" localSheetId="2" hidden="1">'Attach 10 IP'!$42:$44</definedName>
    <definedName name="Z_27F75044_6024_4403_9A39_D72B9CCD332B_.wvu.Rows" localSheetId="0" hidden="1">'Name of Bidder'!$6:$8</definedName>
    <definedName name="Z_27F75044_6024_4403_9A39_D72B9CCD332B_.wvu.Rows" localSheetId="3" hidden="1">'N-W (Cr.)'!$1:$119</definedName>
    <definedName name="Z_3545AE1A_D3DD_4FC8_880A_180A3F66AD42_.wvu.Cols" localSheetId="2" hidden="1">'Attach 10 IP'!$K:$P</definedName>
    <definedName name="Z_3545AE1A_D3DD_4FC8_880A_180A3F66AD42_.wvu.Cols" localSheetId="0" hidden="1">'Name of Bidder'!$A:$A,'Name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Bidder'!$B$1:$D$20</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Bidder'!$A:$A,'Name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Bidder'!$B$1:$D$20</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Bidder'!$A:$A,'Name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Bidder'!$B$1:$D$20</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Bidder'!$A:$A,'Name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Bidder'!$B$1:$D$20</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Bidder'!$A:$A,'Name of Bidder'!$F:$S</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Bidder'!$B$1:$D$20</definedName>
    <definedName name="Z_6F637C86_117D_4792_B5D4_37E20B1C50B5_.wvu.Rows" localSheetId="2" hidden="1">'Attach 10 IP'!$42:$44</definedName>
    <definedName name="Z_6F637C86_117D_4792_B5D4_37E20B1C50B5_.wvu.Rows" localSheetId="0" hidden="1">'Name of Bidder'!$6:$8,'Name of Bidder'!$13:$13,'Name of Bidder'!#REF!</definedName>
    <definedName name="Z_6F637C86_117D_4792_B5D4_37E20B1C50B5_.wvu.Rows" localSheetId="3" hidden="1">'N-W (Cr.)'!$1:$119</definedName>
    <definedName name="Z_71DFD631_F0FC_4D77_B088_495FC5677788_.wvu.PrintArea" localSheetId="5" hidden="1">'Schedule-II'!$A$1:$L$34</definedName>
    <definedName name="Z_863DE73B_EDD5_4C94_B877_7C156CB081F7_.wvu.Cols" localSheetId="2" hidden="1">'Attach 10 IP'!$K:$P</definedName>
    <definedName name="Z_863DE73B_EDD5_4C94_B877_7C156CB081F7_.wvu.Cols" localSheetId="0" hidden="1">'Name of Bidder'!$A:$A,'Name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Bidder'!$B$1:$D$20</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Bidder'!$A:$A</definedName>
    <definedName name="Z_902C40DA_376E_410F_87E5_8188D8393A84_.wvu.PrintArea" localSheetId="0" hidden="1">'Name of Bidder'!$B$1:$D$20</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Bidder'!$A:$A,'Name of Bidder'!$F:$S</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Bidder'!$B$1:$D$20</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Bidder'!$A:$A,'Name of Bidder'!$F:$S</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Bidder'!$B$1:$D$20</definedName>
    <definedName name="Z_A60C0BDD_7FB1_4EBA_A0E1_529280DA1A28_.wvu.Rows" localSheetId="2" hidden="1">'Attach 10 IP'!$42:$44</definedName>
    <definedName name="Z_A60C0BDD_7FB1_4EBA_A0E1_529280DA1A28_.wvu.Rows" localSheetId="0" hidden="1">'Name of Bidder'!$6:$8,'Name of Bidder'!$13:$13,'Name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Bidder'!$A:$A,'Name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Bidder'!$B$1:$D$20</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Bidder'!$A:$A,'Name of Bidder'!$F:$S</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Bidder'!$B$1:$D$20</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Bidder'!$A:$A</definedName>
    <definedName name="Z_E6F7301F_B7DF_4D80_9428_3CD22143194F_.wvu.PrintArea" localSheetId="0" hidden="1">'Name of Bidder'!$B$1:$D$20</definedName>
    <definedName name="Z_E6F7301F_B7DF_4D80_9428_3CD22143194F_.wvu.Rows" localSheetId="0" hidden="1">'Name of Bidder'!#REF!</definedName>
    <definedName name="Z_ECEBABD0_566A_41C4_AA9A_38EA30EFEDA8_.wvu.PrintArea" localSheetId="1" hidden="1">'Attach 10'!$A$1:$E$29</definedName>
    <definedName name="Z_FAE469C4_CC0E_407B_871F_7B3C94956CEC_.wvu.PrintArea" localSheetId="5" hidden="1">'Schedule-II'!$A$1:$L$34</definedName>
  </definedNames>
  <calcPr calcId="191028"/>
  <customWorkbookViews>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P S N Sarma {पी.एस.एन. सरमा} - Personal View" guid="{DF819C10-7533-4A2E-B278-90B3B38A4AE6}" mergeInterval="0" personalView="1" maximized="1" xWindow="-8" yWindow="-8" windowWidth="1382" windowHeight="744" tabRatio="908" activeSheetId="11"/>
    <customWorkbookView name="31094 - Personal View" guid="{863DE73B-EDD5-4C94-B877-7C156CB081F7}" mergeInterval="0" personalView="1" maximized="1" xWindow="1" yWindow="1" windowWidth="1362" windowHeight="538" tabRatio="908" activeSheetId="1"/>
    <customWorkbookView name="01290 - Personal View" guid="{6B2C1320-5106-401D-86E8-03FFC7419150}" mergeInterval="0" personalView="1" maximized="1" windowWidth="1362" windowHeight="509" tabRatio="908" activeSheetId="1"/>
    <customWorkbookView name="00398 - Personal View" guid="{CD4CA1A8-824A-452F-BDBA-32A47C1B3013}" mergeInterval="0" personalView="1" maximized="1" xWindow="1" yWindow="1" windowWidth="1366" windowHeight="538" tabRatio="779" activeSheetId="2"/>
    <customWorkbookView name="01209 - Personal View" guid="{237D8718-39ED-4FFE-B3B2-D1192F8D2E87}"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1"/>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192 - Personal View" guid="{1C70608C-646A-4043-A222-6253B5006A93}" mergeInterval="0" personalView="1" maximized="1" xWindow="1" yWindow="1" windowWidth="1366" windowHeight="538" tabRatio="807" activeSheetId="2" showComments="commIndAndComment"/>
    <customWorkbookView name="Baijnath Singh - Personal View" guid="{3545AE1A-D3DD-4FC8-880A-180A3F66AD42}" mergeInterval="0" personalView="1" maximized="1" windowWidth="1362" windowHeight="495" tabRatio="908" activeSheetId="20"/>
    <customWorkbookView name="02345 - Personal View" guid="{C0D2F720-9CF1-451B-A21B-46E9EE29F95A}" mergeInterval="0" personalView="1" maximized="1" xWindow="1" yWindow="1" windowWidth="1366" windowHeight="538" tabRatio="908" activeSheetId="1"/>
    <customWorkbookView name="20587 - Personal View" guid="{629BDD3E-4046-451D-8D01-11325237A091}" mergeInterval="0" personalView="1" maximized="1" windowWidth="1362" windowHeight="517" tabRatio="908" activeSheetId="1"/>
    <customWorkbookView name="AGM_ONM1 - Personal View" guid="{61A8E90E-9DEC-4083-98B2-482D9678BA93}" mergeInterval="0" personalView="1" maximized="1" xWindow="1" yWindow="1" windowWidth="1167" windowHeight="587" tabRatio="908" activeSheetId="3"/>
    <customWorkbookView name="60020139 - Personal View" guid="{9CE94B9F-4902-4B08-AE4E-74E93D8E789E}" mergeInterval="0" personalView="1" maximized="1" xWindow="1" yWindow="1" windowWidth="1024" windowHeight="505" tabRatio="908" activeSheetId="3"/>
    <customWorkbookView name="Srimannarayana Gajula {श्री जी. श्रीमननारायण} - Personal View" guid="{A60C0BDD-7FB1-4EBA-A0E1-529280DA1A28}" mergeInterval="0" personalView="1" maximized="1" xWindow="-8" yWindow="-8" windowWidth="1382" windowHeight="744" tabRatio="908" activeSheetId="12"/>
    <customWorkbookView name="P Ashok Rao {पी. अशोक राव} - Personal View" guid="{27F75044-6024-4403-9A39-D72B9CCD332B}" mergeInterval="0" personalView="1" maximized="1" windowWidth="1916" windowHeight="834" tabRatio="908"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1" i="6" l="1"/>
  <c r="I20" i="6"/>
  <c r="K20" i="6" s="1"/>
  <c r="L20" i="6" s="1"/>
  <c r="I19" i="6"/>
  <c r="I18" i="6"/>
  <c r="I17" i="6"/>
  <c r="I16" i="6"/>
  <c r="I14" i="6"/>
  <c r="I13" i="6"/>
  <c r="I12" i="6"/>
  <c r="N38" i="5" l="1"/>
  <c r="O38" i="5" s="1"/>
  <c r="P38" i="5" s="1"/>
  <c r="M38" i="5"/>
  <c r="N34" i="5" l="1"/>
  <c r="O34" i="5" s="1"/>
  <c r="P34" i="5" s="1"/>
  <c r="M34" i="5"/>
  <c r="C15" i="8"/>
  <c r="A2" i="7"/>
  <c r="A1" i="7"/>
  <c r="P8" i="6"/>
  <c r="P9" i="6"/>
  <c r="N31" i="5"/>
  <c r="O31" i="5" s="1"/>
  <c r="P31" i="5" s="1"/>
  <c r="M31" i="5"/>
  <c r="M39" i="5"/>
  <c r="N39" i="5"/>
  <c r="O39" i="5" s="1"/>
  <c r="M33" i="5"/>
  <c r="N33" i="5"/>
  <c r="O33" i="5" s="1"/>
  <c r="P33" i="5" s="1"/>
  <c r="M32" i="5"/>
  <c r="N32" i="5"/>
  <c r="O32" i="5" s="1"/>
  <c r="P32" i="5" s="1"/>
  <c r="M30" i="5"/>
  <c r="N30" i="5"/>
  <c r="O30" i="5" s="1"/>
  <c r="P30" i="5" s="1"/>
  <c r="M29" i="5"/>
  <c r="N29" i="5"/>
  <c r="O29" i="5" s="1"/>
  <c r="P29" i="5" s="1"/>
  <c r="M28" i="5"/>
  <c r="N28" i="5"/>
  <c r="O28" i="5" s="1"/>
  <c r="P28" i="5" s="1"/>
  <c r="M27" i="5"/>
  <c r="N27" i="5"/>
  <c r="O27" i="5" s="1"/>
  <c r="P27" i="5" s="1"/>
  <c r="M26" i="5"/>
  <c r="N26" i="5"/>
  <c r="O26" i="5" s="1"/>
  <c r="P26" i="5" s="1"/>
  <c r="P39" i="5" l="1"/>
  <c r="P42" i="5" s="1"/>
  <c r="O42" i="5"/>
  <c r="N20" i="5"/>
  <c r="O20" i="5" s="1"/>
  <c r="P20" i="5" s="1"/>
  <c r="M20" i="5"/>
  <c r="N19" i="5"/>
  <c r="O19" i="5" s="1"/>
  <c r="P19" i="5" s="1"/>
  <c r="M19" i="5"/>
  <c r="M17" i="5"/>
  <c r="N17" i="5"/>
  <c r="O17" i="5" s="1"/>
  <c r="P17" i="5" s="1"/>
  <c r="M12" i="5"/>
  <c r="K21" i="6"/>
  <c r="L21" i="6" s="1"/>
  <c r="K19" i="6"/>
  <c r="L19" i="6" s="1"/>
  <c r="K12" i="6" l="1"/>
  <c r="N25" i="5"/>
  <c r="O25" i="5" s="1"/>
  <c r="P25" i="5" s="1"/>
  <c r="M25" i="5"/>
  <c r="N24" i="5"/>
  <c r="O24" i="5" s="1"/>
  <c r="P24" i="5" s="1"/>
  <c r="M24" i="5"/>
  <c r="N23" i="5"/>
  <c r="O23" i="5" s="1"/>
  <c r="P23" i="5" s="1"/>
  <c r="M23" i="5"/>
  <c r="N22" i="5"/>
  <c r="O22" i="5" s="1"/>
  <c r="P22" i="5" s="1"/>
  <c r="M22" i="5"/>
  <c r="N21" i="5" l="1"/>
  <c r="O21" i="5" s="1"/>
  <c r="P21" i="5" s="1"/>
  <c r="M21" i="5"/>
  <c r="N18" i="5"/>
  <c r="O18" i="5" s="1"/>
  <c r="P18" i="5" s="1"/>
  <c r="M18" i="5"/>
  <c r="N16" i="5"/>
  <c r="O16" i="5" s="1"/>
  <c r="P16" i="5" s="1"/>
  <c r="M16" i="5"/>
  <c r="N15" i="5"/>
  <c r="O15" i="5" s="1"/>
  <c r="P15" i="5" s="1"/>
  <c r="M15" i="5"/>
  <c r="N14" i="5"/>
  <c r="O14" i="5" s="1"/>
  <c r="P14" i="5" s="1"/>
  <c r="M14" i="5"/>
  <c r="N13" i="5"/>
  <c r="O13" i="5" s="1"/>
  <c r="P13" i="5" s="1"/>
  <c r="M13" i="5"/>
  <c r="N12" i="5"/>
  <c r="K14" i="6"/>
  <c r="K17" i="6" l="1"/>
  <c r="L17" i="6" s="1"/>
  <c r="K16" i="6"/>
  <c r="L16" i="6" l="1"/>
  <c r="K18" i="6"/>
  <c r="L14" i="6"/>
  <c r="K13" i="6"/>
  <c r="L18" i="6" l="1"/>
  <c r="L13" i="6"/>
  <c r="K22" i="6"/>
  <c r="L12" i="6"/>
  <c r="L22" i="6" l="1"/>
  <c r="Q23" i="6" s="1"/>
  <c r="Q22" i="6"/>
  <c r="O12" i="5"/>
  <c r="O35" i="5" s="1"/>
  <c r="O37" i="5" l="1"/>
  <c r="O43" i="5" s="1"/>
  <c r="O45" i="5" s="1"/>
  <c r="O46" i="5" s="1"/>
  <c r="P12" i="5"/>
  <c r="P35" i="5" s="1"/>
  <c r="P37" i="5" l="1"/>
  <c r="P43" i="5" s="1"/>
  <c r="A1" i="6"/>
  <c r="D6" i="6"/>
  <c r="D5" i="6"/>
  <c r="D4" i="6"/>
  <c r="D3" i="6"/>
  <c r="N22" i="6"/>
  <c r="N25" i="6" s="1"/>
  <c r="A48" i="5"/>
  <c r="E16" i="1"/>
  <c r="E20" i="1"/>
  <c r="E19" i="1"/>
  <c r="E17" i="1"/>
  <c r="E15" i="1"/>
  <c r="E14" i="1"/>
  <c r="E11" i="1"/>
  <c r="E10" i="1"/>
  <c r="E9" i="1"/>
  <c r="D4" i="5"/>
  <c r="F37" i="8" s="1"/>
  <c r="D27" i="7"/>
  <c r="D26" i="7"/>
  <c r="B27" i="7"/>
  <c r="B26" i="7"/>
  <c r="D8" i="5"/>
  <c r="B8" i="7" s="1"/>
  <c r="D7" i="5"/>
  <c r="B7" i="7" s="1"/>
  <c r="D6" i="5"/>
  <c r="B6" i="7" s="1"/>
  <c r="D5" i="5"/>
  <c r="B6" i="8"/>
  <c r="F40" i="8"/>
  <c r="F39" i="8"/>
  <c r="B40" i="8"/>
  <c r="B39" i="8"/>
  <c r="A52" i="8"/>
  <c r="B34" i="8"/>
  <c r="A1" i="8"/>
  <c r="B2" i="5"/>
  <c r="B1" i="5"/>
  <c r="B9" i="1"/>
  <c r="A8" i="4"/>
  <c r="B8" i="4" s="1"/>
  <c r="F8" i="4"/>
  <c r="G8" i="4" s="1"/>
  <c r="K8" i="4"/>
  <c r="L8" i="4" s="1"/>
  <c r="P8" i="4"/>
  <c r="Q8" i="4" s="1"/>
  <c r="A9" i="4"/>
  <c r="B9" i="4" s="1"/>
  <c r="D9" i="4" s="1"/>
  <c r="F9" i="4"/>
  <c r="G9" i="4" s="1"/>
  <c r="I9" i="4" s="1"/>
  <c r="K9" i="4"/>
  <c r="L9" i="4" s="1"/>
  <c r="N9" i="4" s="1"/>
  <c r="P9" i="4"/>
  <c r="Q9" i="4" s="1"/>
  <c r="S9" i="4" s="1"/>
  <c r="A10" i="4"/>
  <c r="B10" i="4"/>
  <c r="D10" i="4" s="1"/>
  <c r="F10" i="4"/>
  <c r="G10" i="4" s="1"/>
  <c r="I10" i="4" s="1"/>
  <c r="K10" i="4"/>
  <c r="L10" i="4" s="1"/>
  <c r="N10" i="4" s="1"/>
  <c r="P10" i="4"/>
  <c r="Q10" i="4" s="1"/>
  <c r="S10" i="4" s="1"/>
  <c r="Y10" i="4"/>
  <c r="T10" i="4"/>
  <c r="A11" i="4"/>
  <c r="B11" i="4" s="1"/>
  <c r="D11" i="4" s="1"/>
  <c r="F11" i="4"/>
  <c r="G11" i="4" s="1"/>
  <c r="I11" i="4" s="1"/>
  <c r="K11" i="4"/>
  <c r="L11" i="4" s="1"/>
  <c r="N11" i="4" s="1"/>
  <c r="P11" i="4"/>
  <c r="Q11" i="4" s="1"/>
  <c r="S11" i="4" s="1"/>
  <c r="Y11" i="4"/>
  <c r="T11" i="4" s="1"/>
  <c r="A12" i="4"/>
  <c r="B12" i="4"/>
  <c r="D12" i="4" s="1"/>
  <c r="F12" i="4"/>
  <c r="G12" i="4" s="1"/>
  <c r="I12" i="4" s="1"/>
  <c r="K12" i="4"/>
  <c r="L12" i="4" s="1"/>
  <c r="P12" i="4"/>
  <c r="Q12" i="4" s="1"/>
  <c r="S12" i="4" s="1"/>
  <c r="Y12" i="4"/>
  <c r="T12" i="4" s="1"/>
  <c r="A13" i="4"/>
  <c r="B13" i="4" s="1"/>
  <c r="F13" i="4"/>
  <c r="G13" i="4" s="1"/>
  <c r="I13" i="4" s="1"/>
  <c r="K13" i="4"/>
  <c r="L13" i="4"/>
  <c r="N13" i="4" s="1"/>
  <c r="P13" i="4"/>
  <c r="Q13" i="4" s="1"/>
  <c r="Y13" i="4"/>
  <c r="T13" i="4" s="1"/>
  <c r="Y14" i="4"/>
  <c r="T14" i="4" s="1"/>
  <c r="Y15" i="4"/>
  <c r="T15" i="4" s="1"/>
  <c r="Y16" i="4"/>
  <c r="T16" i="4" s="1"/>
  <c r="Y17" i="4"/>
  <c r="T17" i="4"/>
  <c r="Y18" i="4"/>
  <c r="T18" i="4" s="1"/>
  <c r="Y19" i="4"/>
  <c r="T19" i="4" s="1"/>
  <c r="Y20" i="4"/>
  <c r="T20" i="4" s="1"/>
  <c r="Y21" i="4"/>
  <c r="T21" i="4" s="1"/>
  <c r="Y22" i="4"/>
  <c r="T22" i="4" s="1"/>
  <c r="Y23" i="4"/>
  <c r="T23" i="4" s="1"/>
  <c r="Y24" i="4"/>
  <c r="T24" i="4" s="1"/>
  <c r="Y30" i="4"/>
  <c r="T30" i="4"/>
  <c r="Y31" i="4"/>
  <c r="T31" i="4" s="1"/>
  <c r="Y32" i="4"/>
  <c r="T32" i="4"/>
  <c r="Y33" i="4"/>
  <c r="T33" i="4" s="1"/>
  <c r="Y34" i="4"/>
  <c r="T34" i="4" s="1"/>
  <c r="Y35" i="4"/>
  <c r="T35" i="4" s="1"/>
  <c r="Y36" i="4"/>
  <c r="T36" i="4" s="1"/>
  <c r="Y37" i="4"/>
  <c r="T37" i="4" s="1"/>
  <c r="Y38" i="4"/>
  <c r="T38" i="4" s="1"/>
  <c r="Y39" i="4"/>
  <c r="T39" i="4" s="1"/>
  <c r="Y40" i="4"/>
  <c r="T40" i="4"/>
  <c r="Y41" i="4"/>
  <c r="T41" i="4" s="1"/>
  <c r="Y42" i="4"/>
  <c r="T42" i="4" s="1"/>
  <c r="Y43" i="4"/>
  <c r="T43" i="4" s="1"/>
  <c r="Y44" i="4"/>
  <c r="T44" i="4" s="1"/>
  <c r="Y45" i="4"/>
  <c r="T45" i="4" s="1"/>
  <c r="A122" i="4"/>
  <c r="A124" i="4"/>
  <c r="A134" i="4" s="1"/>
  <c r="B134" i="4" s="1"/>
  <c r="D134" i="4" s="1"/>
  <c r="K30" i="3"/>
  <c r="K31" i="3"/>
  <c r="K32" i="3"/>
  <c r="K33" i="3"/>
  <c r="K36" i="3"/>
  <c r="O36" i="3"/>
  <c r="K37" i="3"/>
  <c r="O37" i="3"/>
  <c r="K38" i="3"/>
  <c r="O38" i="3"/>
  <c r="K39" i="3"/>
  <c r="O39" i="3"/>
  <c r="A41" i="3"/>
  <c r="A42" i="3"/>
  <c r="A43" i="3"/>
  <c r="A44" i="3"/>
  <c r="A48" i="3"/>
  <c r="A54" i="3"/>
  <c r="F194" i="3"/>
  <c r="F195" i="3"/>
  <c r="A1" i="2"/>
  <c r="A3" i="2"/>
  <c r="E9" i="2"/>
  <c r="E10" i="2"/>
  <c r="E11" i="2"/>
  <c r="E12" i="2"/>
  <c r="B24" i="2"/>
  <c r="E24" i="2"/>
  <c r="B25" i="2"/>
  <c r="E25" i="2"/>
  <c r="A8" i="2"/>
  <c r="E8" i="2"/>
  <c r="B9" i="2"/>
  <c r="B10" i="2"/>
  <c r="B11" i="2"/>
  <c r="B12" i="2"/>
  <c r="K41" i="3"/>
  <c r="B7" i="1"/>
  <c r="A132" i="4" l="1"/>
  <c r="B132" i="4" s="1"/>
  <c r="D132" i="4" s="1"/>
  <c r="A133" i="4"/>
  <c r="B133" i="4" s="1"/>
  <c r="D133" i="4" s="1"/>
  <c r="A130" i="4"/>
  <c r="B130" i="4" s="1"/>
  <c r="D130" i="4" s="1"/>
  <c r="A129" i="4"/>
  <c r="B129" i="4" s="1"/>
  <c r="A127" i="4"/>
  <c r="A131" i="4"/>
  <c r="B131" i="4" s="1"/>
  <c r="D131" i="4" s="1"/>
  <c r="F20" i="1"/>
  <c r="D21" i="1" s="1"/>
  <c r="U6" i="4"/>
  <c r="S13" i="4"/>
  <c r="P6" i="4" s="1"/>
  <c r="D13" i="4"/>
  <c r="A6" i="4" s="1"/>
  <c r="N12" i="4"/>
  <c r="K6" i="4" s="1"/>
  <c r="F6" i="4"/>
  <c r="B5" i="7"/>
  <c r="Y25" i="4" l="1"/>
  <c r="T25" i="4" s="1"/>
  <c r="U7" i="4" s="1"/>
  <c r="D16" i="7" l="1"/>
  <c r="A23" i="6"/>
  <c r="D13" i="7"/>
  <c r="S41" i="5" l="1"/>
  <c r="P45" i="5" l="1"/>
  <c r="D15" i="7" l="1"/>
  <c r="P47" i="5"/>
  <c r="D11" i="7"/>
  <c r="D18" i="7" s="1"/>
  <c r="D21" i="7" l="1"/>
  <c r="D23" i="7" l="1"/>
  <c r="AB17" i="8" l="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D19" authorId="0" shapeId="0" xr:uid="{00000000-0006-0000-0000-000001000000}">
      <text>
        <r>
          <rPr>
            <sz val="9"/>
            <color indexed="81"/>
            <rFont val="Tahoma"/>
            <family val="2"/>
          </rPr>
          <t>Insert date in dd-MM-yyyy format</t>
        </r>
      </text>
    </comment>
  </commentList>
</comments>
</file>

<file path=xl/sharedStrings.xml><?xml version="1.0" encoding="utf-8"?>
<sst xmlns="http://schemas.openxmlformats.org/spreadsheetml/2006/main" count="941" uniqueCount="413">
  <si>
    <t>Enter the details of the bidder below:</t>
  </si>
  <si>
    <t xml:space="preserve">Specify type of Bidder                 </t>
  </si>
  <si>
    <t xml:space="preserve">Sole Bidder </t>
  </si>
  <si>
    <t>2 or more</t>
  </si>
  <si>
    <t>Address of Registered Office</t>
  </si>
  <si>
    <t>email id</t>
  </si>
  <si>
    <t>Mobile no.</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</si>
  <si>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</si>
  <si>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</si>
  <si>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</si>
  <si>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</si>
  <si>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</si>
  <si>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</si>
  <si>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</si>
  <si>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</si>
  <si>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</si>
  <si>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</si>
  <si>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</si>
  <si>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</si>
  <si>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</si>
  <si>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</si>
  <si>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</si>
  <si>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</si>
  <si>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</si>
  <si>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</si>
  <si>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</si>
  <si>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</si>
  <si>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</si>
  <si>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</si>
  <si>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</si>
  <si>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</si>
  <si>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</si>
  <si>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</si>
  <si>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</si>
  <si>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</si>
  <si>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</si>
  <si>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</si>
  <si>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</si>
  <si>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</si>
  <si>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</si>
  <si>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</si>
  <si>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</si>
  <si>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</si>
  <si>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</si>
  <si>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</si>
  <si>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</si>
  <si>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</si>
  <si>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</si>
  <si>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</si>
  <si>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</si>
  <si>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</si>
  <si>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</si>
  <si>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</si>
  <si>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</si>
  <si>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</si>
  <si>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</si>
  <si>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</si>
  <si>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</si>
  <si>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</si>
  <si>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</si>
  <si>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</si>
  <si>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</si>
  <si>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</si>
  <si>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</si>
  <si>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</si>
  <si>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</si>
  <si>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</si>
  <si>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</si>
  <si>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</si>
  <si>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</si>
  <si>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</si>
  <si>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</si>
  <si>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</si>
  <si>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</si>
  <si>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</si>
  <si>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</si>
  <si>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</si>
  <si>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</si>
  <si>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</si>
  <si>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</si>
  <si>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</si>
  <si>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</si>
  <si>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</si>
  <si>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</si>
  <si>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</si>
  <si>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</si>
  <si>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</si>
  <si>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</si>
  <si>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</si>
  <si>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</si>
  <si>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</si>
  <si>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</si>
  <si>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</si>
  <si>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</si>
  <si>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</si>
  <si>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</si>
  <si>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</si>
  <si>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</si>
  <si>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</si>
  <si>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</si>
  <si>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</si>
  <si>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</si>
  <si>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</si>
  <si>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</si>
  <si>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</si>
  <si>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</si>
  <si>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</si>
  <si>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</si>
  <si>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</si>
  <si>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</si>
  <si>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</si>
  <si>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</si>
  <si>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</si>
  <si>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</si>
  <si>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</si>
  <si>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</si>
  <si>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</si>
  <si>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</si>
  <si>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</si>
  <si>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</si>
  <si>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</si>
  <si>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</si>
  <si>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</si>
  <si>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</si>
  <si>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</si>
  <si>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</si>
  <si>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</si>
  <si>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</si>
  <si>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</si>
  <si>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</si>
  <si>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</si>
  <si>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</si>
  <si>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</si>
  <si>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</si>
  <si>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</si>
  <si>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</si>
  <si>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</si>
  <si>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</si>
  <si>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</si>
  <si>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</si>
  <si>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</si>
  <si>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</si>
  <si>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</si>
  <si>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</si>
  <si>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</si>
  <si>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</si>
  <si>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</si>
  <si>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</si>
  <si>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</si>
  <si>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</si>
  <si>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</si>
  <si>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</si>
  <si>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</si>
  <si>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</si>
  <si>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</si>
  <si>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</si>
  <si>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</si>
  <si>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</si>
  <si>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</si>
  <si>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</si>
  <si>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</si>
  <si>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</si>
  <si>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</si>
  <si>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</si>
  <si>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</si>
  <si>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</si>
  <si>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</si>
  <si>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</si>
  <si>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</si>
  <si>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</si>
  <si>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</si>
  <si>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</si>
  <si>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</si>
  <si>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</si>
  <si>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</si>
  <si>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</si>
  <si>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</si>
  <si>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</si>
  <si>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</si>
  <si>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</si>
  <si>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</si>
  <si>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</si>
  <si>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</si>
  <si>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</si>
  <si>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</si>
  <si>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</si>
  <si>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</si>
  <si>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</si>
  <si>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</si>
  <si>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</si>
  <si>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</si>
  <si>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</si>
  <si>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</si>
  <si>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</si>
  <si>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</si>
  <si>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</si>
  <si>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</si>
  <si>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</si>
  <si>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</si>
  <si>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</si>
  <si>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</si>
  <si>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</si>
  <si>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</si>
  <si>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</si>
  <si>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</si>
  <si>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</si>
  <si>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</si>
  <si>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</si>
  <si>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</si>
  <si>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</si>
  <si>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</si>
  <si>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</si>
  <si>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</si>
  <si>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</si>
  <si>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</si>
  <si>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</si>
  <si>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</si>
  <si>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</si>
  <si>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</si>
  <si>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</si>
  <si>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</si>
  <si>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</si>
  <si>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</si>
  <si>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</si>
  <si>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</si>
  <si>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</si>
  <si>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</si>
  <si>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</si>
  <si>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</si>
  <si>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</si>
  <si>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</si>
  <si>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</si>
  <si>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</si>
  <si>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</si>
  <si>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</si>
  <si>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</si>
  <si>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</si>
  <si>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</si>
  <si>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</si>
  <si>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</si>
  <si>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</si>
  <si>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</si>
  <si>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Bidder’s Name and Address (Sole Bidder) :</t>
  </si>
  <si>
    <t>To:</t>
  </si>
  <si>
    <t>Contract Services</t>
  </si>
  <si>
    <t>Power Grid Corporation of India Ltd.,</t>
  </si>
  <si>
    <t>Southern Region Transmission system -I</t>
  </si>
  <si>
    <t>Kavadiguda Main Raod, Secunderabad - 500080</t>
  </si>
  <si>
    <t>Sl. No.</t>
  </si>
  <si>
    <t>DSR 2023 Ref No:</t>
  </si>
  <si>
    <t>Service Code</t>
  </si>
  <si>
    <t>SAC (Service Accounting Codes)</t>
  </si>
  <si>
    <t>Whether SAC in column ‘4’ is confirmed. If not  indicate applicable the SAC #</t>
  </si>
  <si>
    <t>Rate of GST applicable ( in %)</t>
  </si>
  <si>
    <t>Whether  rate of GST in column ‘6’ is confirmed. If not  indicate applicable rate of GST #</t>
  </si>
  <si>
    <t>Description
(DSR'23 Items- Civil Works)</t>
  </si>
  <si>
    <t>Unit</t>
  </si>
  <si>
    <t>Quantity</t>
  </si>
  <si>
    <t>Unit Erection Charges including GST as per DSR 2023</t>
  </si>
  <si>
    <t>GST %  Excluded in DSR 2023</t>
  </si>
  <si>
    <t>Unit Erection Charges excluding GST</t>
  </si>
  <si>
    <t>Amount excluding GST</t>
  </si>
  <si>
    <t>Total Tax GST</t>
  </si>
  <si>
    <t>13=11/1.12</t>
  </si>
  <si>
    <t>14=13*10</t>
  </si>
  <si>
    <t>15=18% of 14</t>
  </si>
  <si>
    <t>2.6.1</t>
  </si>
  <si>
    <t>2.8.1</t>
  </si>
  <si>
    <t>4.1.3</t>
  </si>
  <si>
    <t>4.1.5</t>
  </si>
  <si>
    <t>6.1.2</t>
  </si>
  <si>
    <t>7.1.1</t>
  </si>
  <si>
    <t>sqm</t>
  </si>
  <si>
    <t>14.1.1</t>
  </si>
  <si>
    <t>Sqm</t>
  </si>
  <si>
    <t>13.87.1</t>
  </si>
  <si>
    <t>13.99.1</t>
  </si>
  <si>
    <t>Painting with synthetic enamel paint of approved brand and manufacture of required colour to give an even shade : One or more coats on old work</t>
  </si>
  <si>
    <t>Providing and applying white cement based putty of average thickness 1 mm, of approved brand and manufacturer, over the plastered wall surface to prepare the surface even and smooth complete.</t>
  </si>
  <si>
    <t>Horticulture DSR 2.2(DSR 2020)</t>
  </si>
  <si>
    <t>Supply and stacking of good earth (red earth) at site including royalty chargesand carriage upto 5 km lead complete (earth measured in stacks will be reduced by 20% for payment)</t>
  </si>
  <si>
    <t>CuM</t>
  </si>
  <si>
    <t>Horticulture DSR 2.25(DSR 2020)</t>
  </si>
  <si>
    <t>Supplying and stacking of well decayed cattle manure at site including royalty and carriage upto 5 k.m. lead complete (Cattle manure measured in stacks will reduced by 8% for Payment)</t>
  </si>
  <si>
    <t>Total of Schedule Items as per DSR 2023</t>
  </si>
  <si>
    <t>Quote percentage (%) above/below +/- on total amount of DSR 2023 Rates excluding GST mentioned above  (to be quoted by Bidder)</t>
  </si>
  <si>
    <t>Amount above/below +/- on the amount for DSR Items as per bidder's quoted percentage</t>
  </si>
  <si>
    <t>Total of Schedule I excluding GST</t>
  </si>
  <si>
    <t>Total GST  forSchedule-I</t>
  </si>
  <si>
    <t>Schedule-II : Non-Scheduled Items</t>
  </si>
  <si>
    <t xml:space="preserve">Bidder’s Name </t>
  </si>
  <si>
    <t>Service Number</t>
  </si>
  <si>
    <t>SAC Code</t>
  </si>
  <si>
    <t>Whether SAC in column ‘2’ is confirmed. If not  indicate applicable the SAC #</t>
  </si>
  <si>
    <t>Whether  rate of GST in column ‘4’ is confirmed. If not  indicate applicable rate of GST #</t>
  </si>
  <si>
    <t>Description
(Non Schedule Items)</t>
  </si>
  <si>
    <t>Unit Rate without GST</t>
  </si>
  <si>
    <t>Total Amount</t>
  </si>
  <si>
    <t xml:space="preserve"> GST</t>
  </si>
  <si>
    <t>Remarks</t>
  </si>
  <si>
    <t>10= 8 x 9</t>
  </si>
  <si>
    <t>11 = Appl GST% of 10</t>
  </si>
  <si>
    <t>NON-SCHEDULE ITEMS</t>
  </si>
  <si>
    <t>Neem Cake</t>
  </si>
  <si>
    <t>(GRAND SUMMARY)</t>
  </si>
  <si>
    <t>Description</t>
  </si>
  <si>
    <t>Total Price (INR)</t>
  </si>
  <si>
    <t>TOTAL SCHEDULE NO. I</t>
  </si>
  <si>
    <t>TOTAL SCHEDULE NO. II</t>
  </si>
  <si>
    <t>GST</t>
  </si>
  <si>
    <t>GST on Schedule-I</t>
  </si>
  <si>
    <t>GST on Schedule-II</t>
  </si>
  <si>
    <t>Total of Service/Installation Charge 
(ITEMS TAB: Item 01  INSTALLATION FOR DCB (INR) : SRM ATB
for BID PRICE SUMMARY Statement )</t>
  </si>
  <si>
    <t>Total GST against Service/Installation Charge
(ITEMS TAB: Item 02 GST - SERVICES FOR SRM ATB
 for BID PRICE SUMMARY Statement )</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</si>
  <si>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</si>
  <si>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</si>
  <si>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</si>
  <si>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</si>
  <si>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</si>
  <si>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</si>
  <si>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</si>
  <si>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</si>
  <si>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</si>
  <si>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</si>
  <si>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</si>
  <si>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</si>
  <si>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</si>
  <si>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</si>
  <si>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</si>
  <si>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</si>
  <si>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</si>
  <si>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</si>
  <si>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</si>
  <si>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</si>
  <si>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</si>
  <si>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</si>
  <si>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</si>
  <si>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</si>
  <si>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</si>
  <si>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</si>
  <si>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</si>
  <si>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</si>
  <si>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</si>
  <si>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</si>
  <si>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</si>
  <si>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</si>
  <si>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</si>
  <si>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</si>
  <si>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</si>
  <si>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</si>
  <si>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</si>
  <si>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</si>
  <si>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</si>
  <si>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</si>
  <si>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</si>
  <si>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AMC-II for De-Weeding, Grass Cutting and Jungle Clearance and  Civil Maintenance Works at Raichur 765/400KV Substation</t>
  </si>
  <si>
    <t xml:space="preserve">Specification No: Ref: SR-I/C&amp;M/WC-4140/2025  </t>
  </si>
  <si>
    <t>1.1.2</t>
  </si>
  <si>
    <t>2.25 (a)</t>
  </si>
  <si>
    <t>11.48.2</t>
  </si>
  <si>
    <t>13.1.2</t>
  </si>
  <si>
    <t>13.82.2</t>
  </si>
  <si>
    <t>13.85.3</t>
  </si>
  <si>
    <t>13.111.1</t>
  </si>
  <si>
    <t>21.1.1.2</t>
  </si>
  <si>
    <t>21.3.1</t>
  </si>
  <si>
    <t>21.3.2</t>
  </si>
  <si>
    <t xml:space="preserve">CARRIAGE OF MATERIALS By Mechanical Transport including loading,unloading and stacking of Earth upto 1KM
</t>
  </si>
  <si>
    <t>Earth work in excavation by mechanical means (Hydraulic excavator)/ manual means over areas (exceeding 30 cm in depth, 1.5 m in width as well as 10 sqm on plan) including getting out and disposal of excavated earth lead upto 50 m and lift upto 1.5 m, as directed by Engineer-incharge All kinds of soil</t>
  </si>
  <si>
    <t>Earth work in excavation by mechanical means (Hydraulic excavator) /manual means in foundation trenches or drains (not exceeding 1.5 m in width or 10 sqm on plan), including dressing of sides and ramming of bottoms, lift upto 1.5 m, including getting out the excavated soil and disposal of surplus excavated soil as directed, within a lead of 50 m.
All kinds of soil</t>
  </si>
  <si>
    <t xml:space="preserve">Excavating, supplying and filling of local earth (including royalty) by mechanical transport upto a lead of 5km also including ramming and watering of the earth in layers not exceeding 20 cm in trenches, plinth, sides of foundation etc. complete. </t>
  </si>
  <si>
    <t>Providing and laying in position cement concrete of specified grade excluding the cost of centering and shuttering - All work up to plinth level : 
1:2:4 (1 cement : 2 coarse sand (zone-III) : 4 graded stone aggregate 20 mm nominal size)</t>
  </si>
  <si>
    <t xml:space="preserve">Providing and laying in position cement concrete of specified grade excluding the cost of centering and shuttering - All work up to plinth level :
1:3:6 (1 Cement : 3 coarse sand (zone-III) derived from natural sources : 6 graded stone aggregate 20 mm nominal size derived from natural sources) </t>
  </si>
  <si>
    <t xml:space="preserve">Brick work with common burnt clay F.P.S. (non modular) bricks of class designation 7.5 in foundation and plinth in:6.1.2 Cement mortar 1:6 (1 cement : 6 coarse sand) </t>
  </si>
  <si>
    <t>Random rubble masonry with hard stone in foundation and plinth including levelling up with cement concrete 1:6:12 (1 cement : 6 coarse sand : 12 graded stone aggregate 20 mm nominal size) upto plinth level with :
Cement mortar 1:6 (1 cement : 6 coarse sand)</t>
  </si>
  <si>
    <t xml:space="preserve">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 </t>
  </si>
  <si>
    <t>Providing and laying rectified Glazed Ceramic floor tiles of size 300x300 mm or more (thickness to be specified by the manufacturer), of 1st quality conforming to IS : 15622, of approved make, in all colours, shades, except White, Ivory, Grey, Fume Red Brown, laid on 20 mm thick Cement Mortar 1:4 (1 Cement : 4 Coarse sand), jointing with grey cement slurry @ 3.3 kg/ sqm  including pointing the joints with white cement and matching pigments etc., complete.</t>
  </si>
  <si>
    <t xml:space="preserve">Grouting the joints of flooring tiles having joints of 3 mm width, using epoxy grout mix of 0.70 kg of organic coated filler of desired shade (0.10 kg of hardener and 0.20 kg of resin per kg), including filling / grouting and finishing complete as per direction of Engineer-in-charge.
Size of Tile 600x600 mm
</t>
  </si>
  <si>
    <t>CEMENT PLASTER (IN FINE SAND)  12 mm cement plaster of mix : 1:6 (1 cement: 6 fine sand)</t>
  </si>
  <si>
    <t xml:space="preserve">Wall painting with acrylic emulsion paint, having VOC (Volatile Organic Compound ) content less than 50 grams/ litre, of approved brand and manufacture, including applying additional coats wherever required, to achieve even shade and colour.
Two coats
</t>
  </si>
  <si>
    <t>Applying priming coats with primer of approved brand and manufacture, having low VOC (Volatile Organic Compound ) content  With water thinnable cement primer on wall surface having VOC content less than 50 grams/litre</t>
  </si>
  <si>
    <t>White washing with lime to give an even shade :  Old work (two or more coats)</t>
  </si>
  <si>
    <t xml:space="preserve"> Removing white or colour wash by scrapping and sand papering and preparing the surface smooth including necessary repairs to scratches etc. complete</t>
  </si>
  <si>
    <t>Finishing walls with Acrylic Smooth exterior paint of required shade : Old work (Two or more coat applied @ 1.67 ltr/ 10 sqm) on existing cement paint surface</t>
  </si>
  <si>
    <t>Repairs to plaster of thickness 12 mm to 20 mm in patches of area 2.5 sq.meters and under, including cutting the patch in proper shape, raking out joints and preparing and plastering the surface of the walls complete, including disposal of rubbish to the dumping ground, all complete as per direction of Engineer-in-Charge.
With cement mortar 1:4 (1 cement : 4 fine sand)</t>
  </si>
  <si>
    <t xml:space="preserve">Providing and fixing aluminium work for doors, windows, ventilators and partitions with extruded built up standard tubular sections/appropriate Z sections and other sections of approved make conforming to IS: 733 and IS: 1285, fixing with dash fasteners of required dia and size, including necessary filling up the gaps at junctions, i.e. at top, bottom and sides with required EPDM rubber/neoprene gasket etc. Aluminium sections shall be smooth, rust free, straight, mitred and jointed mechanically wherever required including cleat angle, Aluminium snap beading for glazing / paneling, C.P. brass/ stainless steel screws, all complete as per architectural drawings and the directions of Engineer-in-charge. (Glazing, paneling and dash fasteners to be paid for separately) - For fixed portion : Powder coated aluminium (minimum thickness of powder coating 50 micron) </t>
  </si>
  <si>
    <t>Providing and fixing glazing in aluminium door, window, ventilator shutters and partitions etc. with EPDM rubber / neoprene gasket etc. complete as per the architectural drawings and the directions of engineer-in-charge . (Cost of aluminium snap beading shall be paid in basic item):  With float glass panes of 4.0 mm thickness (weight not less than 10 kg/ sqm)</t>
  </si>
  <si>
    <t>Providing and fixing glazing in aluminium door, window, ventilator shutters and partitions etc. with EPDM rubber / neoprene gasket etc. complete as per the architectural drawings and the directions of engineer-in-charge . (Cost of aluminium snap beading shall be paid in basic item): With float glass panes of 5 mm thickness (weight not less than 12.50 kg/ sqm)</t>
  </si>
  <si>
    <t>cum</t>
  </si>
  <si>
    <t>kg</t>
  </si>
  <si>
    <t>(Part-A2)Sub-Total of Schedule Items as per DSR 2023</t>
  </si>
  <si>
    <t>(Part-A1+PartA2)Total of Schedule Items as per DSR 2023+Horticulture DSR 2020</t>
  </si>
  <si>
    <r>
      <rPr>
        <b/>
        <sz val="10"/>
        <rFont val="Book Antiqua"/>
        <family val="1"/>
      </rPr>
      <t>In Colony,  Stores and Other areas:</t>
    </r>
    <r>
      <rPr>
        <sz val="11"/>
        <color theme="1"/>
        <rFont val="Book Antiqua"/>
        <family val="1"/>
      </rPr>
      <t xml:space="preserve"> Clearing jungle including uprooting of rank vegetation, Grass, brush wood, saplings etc., </t>
    </r>
    <r>
      <rPr>
        <b/>
        <sz val="10"/>
        <rFont val="Book Antiqua"/>
        <family val="1"/>
      </rPr>
      <t>by MANUAL or MECHANICAL</t>
    </r>
    <r>
      <rPr>
        <sz val="11"/>
        <color theme="1"/>
        <rFont val="Book Antiqua"/>
        <family val="1"/>
      </rPr>
      <t xml:space="preserve"> means  and disposal of rubbish outside the periphery of substation including transportation as directed by the Engineer-in-charge. The area for disposal of rubbis / grass etc outside the substation premises shall be arranged by the bidder at his own cost   (a total 6 operations in 2 years)</t>
    </r>
  </si>
  <si>
    <r>
      <rPr>
        <b/>
        <sz val="10"/>
        <rFont val="Book Antiqua"/>
        <family val="1"/>
      </rPr>
      <t xml:space="preserve">In Switch yard Non Metal Area: </t>
    </r>
    <r>
      <rPr>
        <sz val="11"/>
        <color theme="1"/>
        <rFont val="Book Antiqua"/>
        <family val="1"/>
      </rPr>
      <t xml:space="preserve">Clearing jungle including uprooting of rank vegetation, Grass, brush wood, saplings etc., by </t>
    </r>
    <r>
      <rPr>
        <b/>
        <sz val="10"/>
        <rFont val="Book Antiqua"/>
        <family val="1"/>
      </rPr>
      <t xml:space="preserve">MANUAL or </t>
    </r>
    <r>
      <rPr>
        <b/>
        <sz val="10"/>
        <color theme="9" tint="-0.499984740745262"/>
        <rFont val="Book Antiqua"/>
        <family val="1"/>
      </rPr>
      <t>MECHANICAL means</t>
    </r>
    <r>
      <rPr>
        <sz val="11"/>
        <color theme="1"/>
        <rFont val="Book Antiqua"/>
        <family val="1"/>
      </rPr>
      <t xml:space="preserve"> </t>
    </r>
    <r>
      <rPr>
        <u/>
        <sz val="10"/>
        <color theme="9" tint="-0.499984740745262"/>
        <rFont val="Book Antiqua"/>
        <family val="1"/>
      </rPr>
      <t xml:space="preserve">as per available clearance to charged portion </t>
    </r>
    <r>
      <rPr>
        <sz val="11"/>
        <color theme="1"/>
        <rFont val="Book Antiqua"/>
        <family val="1"/>
      </rPr>
      <t>and disposal of rubbish outside the periphery of substation including transportation as directed by the Engineer-in-charge. The area for disposal of rubbish/grass etc. outside the substation premises shall be arranged by the contractor at his own cost. 
(i) Non-metal (open road and road side berms in switchyard).  road sides, other open grounds / spaces in the substation premises including road berms and around the buildings inside the switchyard fence.)  (a total 6 operations in 2 years)</t>
    </r>
  </si>
  <si>
    <r>
      <rPr>
        <b/>
        <sz val="11"/>
        <color theme="1"/>
        <rFont val="Book Antiqua"/>
        <family val="1"/>
      </rPr>
      <t>In Switch yard (metal area):</t>
    </r>
    <r>
      <rPr>
        <sz val="11"/>
        <color theme="1"/>
        <rFont val="Book Antiqua"/>
        <family val="1"/>
      </rPr>
      <t xml:space="preserve"> Grass clearing, de-weeding, uprooting of rank vegetation, brush wood, saplings by manual and disposal of rubbish outside the periphery of POWERGRID premises including transportation, levelling the metal neatly after removal of grass/weeds as directed by the Engineer-in-charge. The area for disposal of rubbish/grass etc. outside the substation premises shall be arranged by the contractor at his own cost.                                                                    (i) In metal spread area of switchyard ( Area for payment shall be arrived by multiplying the total metal area (excluding road) with a multiplying factor 0.15). However, the contractor is allowed to maintain the metalled area grass free by sparying antiweed chemicals of approved brands at his own cost.  (a total 6 operations in 2 years)</t>
    </r>
  </si>
  <si>
    <t>Supply and Delivery of following chemicals/fertilisers</t>
  </si>
  <si>
    <t>a</t>
  </si>
  <si>
    <t>D.A.P.</t>
  </si>
  <si>
    <t>Monocrotophos</t>
  </si>
  <si>
    <t>ltr</t>
  </si>
  <si>
    <t>Urea</t>
  </si>
  <si>
    <t>Roger</t>
  </si>
  <si>
    <t>Rose Mix</t>
  </si>
  <si>
    <t>NS</t>
  </si>
  <si>
    <t>Total of Non-Schedule Items</t>
  </si>
  <si>
    <t>b</t>
  </si>
  <si>
    <t>c</t>
  </si>
  <si>
    <t>d</t>
  </si>
  <si>
    <t>e</t>
  </si>
  <si>
    <t>f</t>
  </si>
  <si>
    <t xml:space="preserve">(Part-A1)Sub-Total for Schedule Items </t>
  </si>
  <si>
    <r>
      <t xml:space="preserve">Supply &amp; Installation Charges- </t>
    </r>
    <r>
      <rPr>
        <b/>
        <sz val="10"/>
        <color rgb="FF000000"/>
        <rFont val="Book Antiqua"/>
      </rPr>
      <t>Schedule Civil Items</t>
    </r>
    <r>
      <rPr>
        <sz val="10"/>
        <color rgb="FF000000"/>
        <rFont val="Book Antiqua"/>
      </rPr>
      <t xml:space="preserve"> for AMC-II Package for de-weeding, grass cutting and jungle clearance &amp; civil Maintenance works at Raichur Station</t>
    </r>
  </si>
  <si>
    <r>
      <t xml:space="preserve">Supply &amp; Installation Charges- </t>
    </r>
    <r>
      <rPr>
        <b/>
        <sz val="10"/>
        <color rgb="FF000000"/>
        <rFont val="Book Antiqua"/>
      </rPr>
      <t>Non-Schedule Civil Items</t>
    </r>
    <r>
      <rPr>
        <sz val="10"/>
        <color rgb="FF000000"/>
        <rFont val="Book Antiqua"/>
      </rPr>
      <t xml:space="preserve"> for AMC-II Package for de-weeding, grass cutting and jungle clearance &amp; civil Maintenance works at Raichur Station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</si>
</sst>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409]d/mmm/yyyy;@"/>
  </numFmts>
  <fonts count="67">
    <font>
      <sz val="10"/>
      <name val="Book Antiqua"/>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sz val="9"/>
      <color indexed="81"/>
      <name val="Tahoma"/>
      <family val="2"/>
    </font>
    <font>
      <b/>
      <vertAlign val="superscript"/>
      <sz val="11"/>
      <name val="Book Antiqua"/>
      <family val="1"/>
    </font>
    <font>
      <sz val="10"/>
      <name val="Book Antiqua"/>
      <family val="1"/>
    </font>
    <font>
      <sz val="12"/>
      <name val="Times New Roman"/>
      <family val="1"/>
    </font>
    <font>
      <sz val="11"/>
      <name val="Times New Roman"/>
      <family val="1"/>
    </font>
    <font>
      <sz val="11"/>
      <color theme="1"/>
      <name val="Calibri"/>
      <family val="2"/>
      <scheme val="minor"/>
    </font>
    <font>
      <b/>
      <sz val="11"/>
      <color theme="1"/>
      <name val="Calibri"/>
      <family val="2"/>
      <scheme val="minor"/>
    </font>
    <font>
      <b/>
      <sz val="12"/>
      <color rgb="FFFF0000"/>
      <name val="Book Antiqua"/>
      <family val="1"/>
    </font>
    <font>
      <sz val="10"/>
      <color theme="1"/>
      <name val="Arial"/>
      <family val="2"/>
    </font>
    <font>
      <sz val="11"/>
      <name val="Calibri"/>
      <family val="2"/>
      <scheme val="minor"/>
    </font>
    <font>
      <b/>
      <sz val="11"/>
      <name val="Calibri"/>
      <family val="2"/>
      <scheme val="minor"/>
    </font>
    <font>
      <sz val="10"/>
      <name val="Calibri"/>
      <family val="2"/>
      <scheme val="minor"/>
    </font>
    <font>
      <sz val="10"/>
      <color theme="1"/>
      <name val="Consolas"/>
      <family val="3"/>
    </font>
    <font>
      <sz val="22"/>
      <color theme="1"/>
      <name val="Calibri"/>
      <family val="2"/>
      <scheme val="minor"/>
    </font>
    <font>
      <b/>
      <sz val="12"/>
      <color theme="1"/>
      <name val="Book Antiqua"/>
      <family val="1"/>
    </font>
    <font>
      <b/>
      <sz val="18"/>
      <color theme="1"/>
      <name val="Calibri"/>
      <family val="2"/>
      <scheme val="minor"/>
    </font>
    <font>
      <b/>
      <sz val="12"/>
      <color theme="1"/>
      <name val="Arial"/>
      <family val="2"/>
    </font>
    <font>
      <b/>
      <sz val="10"/>
      <name val="Calibri"/>
      <family val="2"/>
      <scheme val="minor"/>
    </font>
    <font>
      <sz val="22"/>
      <color rgb="FFFF0000"/>
      <name val="Arial"/>
      <family val="2"/>
    </font>
    <font>
      <sz val="12"/>
      <name val="Calibri"/>
      <family val="2"/>
      <scheme val="minor"/>
    </font>
    <font>
      <sz val="10"/>
      <name val="Book Antiqua"/>
    </font>
    <font>
      <sz val="12"/>
      <color theme="1"/>
      <name val="Arial"/>
      <family val="2"/>
    </font>
    <font>
      <sz val="8"/>
      <name val="Arial"/>
      <family val="2"/>
    </font>
    <font>
      <sz val="11"/>
      <color rgb="FF000000"/>
      <name val="Book Antiqua"/>
      <family val="1"/>
    </font>
    <font>
      <sz val="11"/>
      <color rgb="FF03074A"/>
      <name val="Book Antiqua"/>
      <family val="1"/>
    </font>
    <font>
      <sz val="11"/>
      <color theme="1"/>
      <name val="Book Antiqua"/>
      <family val="1"/>
    </font>
    <font>
      <sz val="10"/>
      <color rgb="FF000000"/>
      <name val="Book Antiqua"/>
    </font>
    <font>
      <b/>
      <sz val="10"/>
      <color rgb="FF000000"/>
      <name val="Book Antiqua"/>
    </font>
    <font>
      <sz val="10"/>
      <color theme="1"/>
      <name val="Book Antiqua"/>
      <family val="1"/>
    </font>
    <font>
      <b/>
      <sz val="10"/>
      <color theme="9" tint="-0.499984740745262"/>
      <name val="Book Antiqua"/>
      <family val="1"/>
    </font>
    <font>
      <u/>
      <sz val="10"/>
      <color theme="9" tint="-0.499984740745262"/>
      <name val="Book Antiqua"/>
      <family val="1"/>
    </font>
    <font>
      <b/>
      <sz val="11"/>
      <color theme="1"/>
      <name val="Book Antiqua"/>
      <family val="1"/>
    </font>
  </fonts>
  <fills count="8">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55">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
      <left style="thin">
        <color rgb="FF000000"/>
      </left>
      <right style="thin">
        <color rgb="FF000000"/>
      </right>
      <top style="thin">
        <color rgb="FF000000"/>
      </top>
      <bottom style="thin">
        <color rgb="FF000000"/>
      </bottom>
      <diagonal/>
    </border>
  </borders>
  <cellStyleXfs count="54">
    <xf numFmtId="0" fontId="0" fillId="0" borderId="0"/>
    <xf numFmtId="9" fontId="8" fillId="0" borderId="0"/>
    <xf numFmtId="165" fontId="9" fillId="0" borderId="0" applyFont="0" applyFill="0" applyBorder="0" applyAlignment="0" applyProtection="0"/>
    <xf numFmtId="166" fontId="9" fillId="0" borderId="0" applyFont="0" applyFill="0" applyBorder="0" applyAlignment="0" applyProtection="0"/>
    <xf numFmtId="167" fontId="9" fillId="0" borderId="0" applyFont="0" applyFill="0" applyBorder="0" applyAlignment="0" applyProtection="0"/>
    <xf numFmtId="168" fontId="9" fillId="0" borderId="0" applyFont="0" applyFill="0" applyBorder="0" applyAlignment="0" applyProtection="0"/>
    <xf numFmtId="0" fontId="10" fillId="0" borderId="0"/>
    <xf numFmtId="164" fontId="1" fillId="0" borderId="0" applyFont="0" applyFill="0" applyBorder="0" applyAlignment="0" applyProtection="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9" fontId="9" fillId="0" borderId="0"/>
    <xf numFmtId="164" fontId="27" fillId="0" borderId="0" applyFont="0" applyFill="0" applyBorder="0" applyAlignment="0" applyProtection="0"/>
    <xf numFmtId="164" fontId="9" fillId="0" borderId="0" applyFont="0" applyFill="0" applyBorder="0" applyAlignment="0" applyProtection="0"/>
    <xf numFmtId="164" fontId="37" fillId="0" borderId="0" applyFont="0" applyFill="0" applyBorder="0" applyAlignment="0" applyProtection="0"/>
    <xf numFmtId="170" fontId="11"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12" fillId="0" borderId="0" applyNumberFormat="0" applyFill="0" applyBorder="0" applyAlignment="0" applyProtection="0">
      <alignment vertical="top"/>
      <protection locked="0"/>
    </xf>
    <xf numFmtId="37" fontId="13" fillId="0" borderId="0"/>
    <xf numFmtId="171" fontId="9" fillId="0" borderId="0"/>
    <xf numFmtId="0" fontId="9" fillId="0" borderId="0"/>
    <xf numFmtId="0" fontId="40" fillId="0" borderId="0"/>
    <xf numFmtId="0" fontId="17" fillId="0" borderId="0"/>
    <xf numFmtId="0" fontId="9" fillId="0" borderId="0"/>
    <xf numFmtId="0" fontId="9" fillId="0" borderId="0"/>
    <xf numFmtId="0" fontId="9" fillId="0" borderId="0"/>
    <xf numFmtId="0" fontId="27" fillId="0" borderId="0"/>
    <xf numFmtId="0" fontId="6" fillId="0" borderId="0"/>
    <xf numFmtId="0" fontId="9" fillId="0" borderId="0"/>
    <xf numFmtId="0" fontId="9" fillId="0" borderId="0"/>
    <xf numFmtId="0" fontId="26" fillId="0" borderId="0"/>
    <xf numFmtId="0" fontId="6" fillId="0" borderId="0"/>
    <xf numFmtId="0" fontId="9" fillId="0" borderId="0"/>
    <xf numFmtId="0" fontId="40" fillId="0" borderId="0"/>
    <xf numFmtId="0" fontId="40" fillId="0" borderId="0"/>
    <xf numFmtId="0" fontId="17" fillId="0" borderId="0"/>
    <xf numFmtId="0" fontId="6" fillId="0" borderId="0"/>
    <xf numFmtId="0" fontId="17" fillId="0" borderId="0"/>
    <xf numFmtId="0" fontId="27" fillId="0" borderId="0"/>
    <xf numFmtId="0" fontId="9" fillId="0" borderId="0"/>
    <xf numFmtId="0" fontId="6" fillId="0" borderId="0"/>
    <xf numFmtId="0" fontId="6" fillId="0" borderId="0"/>
    <xf numFmtId="0" fontId="27" fillId="0" borderId="0"/>
    <xf numFmtId="0" fontId="27" fillId="0" borderId="0"/>
    <xf numFmtId="9" fontId="9" fillId="0" borderId="0" applyFont="0" applyFill="0" applyBorder="0" applyAlignment="0" applyProtection="0"/>
    <xf numFmtId="0" fontId="14" fillId="0" borderId="0" applyFont="0"/>
    <xf numFmtId="0" fontId="15" fillId="0" borderId="0" applyNumberFormat="0" applyFill="0" applyBorder="0" applyAlignment="0" applyProtection="0">
      <alignment vertical="top"/>
      <protection locked="0"/>
    </xf>
    <xf numFmtId="0" fontId="16" fillId="0" borderId="0"/>
    <xf numFmtId="9" fontId="55" fillId="0" borderId="0" applyFont="0" applyFill="0" applyBorder="0" applyAlignment="0" applyProtection="0"/>
  </cellStyleXfs>
  <cellXfs count="378">
    <xf numFmtId="0" fontId="0" fillId="0" borderId="0" xfId="0"/>
    <xf numFmtId="0" fontId="17" fillId="0" borderId="0" xfId="27" applyAlignment="1" applyProtection="1">
      <alignment vertical="top"/>
      <protection hidden="1"/>
    </xf>
    <xf numFmtId="0" fontId="17" fillId="0" borderId="0" xfId="27" applyProtection="1">
      <protection hidden="1"/>
    </xf>
    <xf numFmtId="0" fontId="3" fillId="0" borderId="0" xfId="27" applyFont="1" applyAlignment="1" applyProtection="1">
      <alignment horizontal="justify" vertical="top"/>
      <protection hidden="1"/>
    </xf>
    <xf numFmtId="0" fontId="3" fillId="0" borderId="0" xfId="27" applyFont="1" applyAlignment="1" applyProtection="1">
      <alignment horizontal="justify" vertical="top" wrapText="1"/>
      <protection hidden="1"/>
    </xf>
    <xf numFmtId="0" fontId="3" fillId="0" borderId="0" xfId="27" applyFont="1" applyAlignment="1" applyProtection="1">
      <alignment vertical="top"/>
      <protection hidden="1"/>
    </xf>
    <xf numFmtId="0" fontId="3" fillId="0" borderId="0" xfId="27" applyFont="1" applyAlignment="1" applyProtection="1">
      <alignment horizontal="right" vertical="top"/>
      <protection hidden="1"/>
    </xf>
    <xf numFmtId="0" fontId="19" fillId="0" borderId="0" xfId="27" applyFont="1" applyProtection="1">
      <protection hidden="1"/>
    </xf>
    <xf numFmtId="0" fontId="3" fillId="0" borderId="0" xfId="27" applyFont="1" applyProtection="1">
      <protection hidden="1"/>
    </xf>
    <xf numFmtId="0" fontId="3" fillId="0" borderId="0" xfId="27" applyFont="1" applyAlignment="1" applyProtection="1">
      <alignment horizontal="justify"/>
      <protection hidden="1"/>
    </xf>
    <xf numFmtId="0" fontId="5" fillId="0" borderId="0" xfId="27" applyFont="1" applyAlignment="1" applyProtection="1">
      <alignment horizontal="justify"/>
      <protection hidden="1"/>
    </xf>
    <xf numFmtId="0" fontId="3" fillId="0" borderId="0" xfId="27" quotePrefix="1" applyFont="1" applyAlignment="1" applyProtection="1">
      <alignment vertical="top"/>
      <protection hidden="1"/>
    </xf>
    <xf numFmtId="0" fontId="3" fillId="0" borderId="0" xfId="27" applyFont="1" applyAlignment="1" applyProtection="1">
      <alignment horizontal="center" vertical="center"/>
      <protection hidden="1"/>
    </xf>
    <xf numFmtId="0" fontId="3" fillId="0" borderId="0" xfId="27" applyFont="1" applyAlignment="1" applyProtection="1">
      <alignment horizontal="left"/>
      <protection hidden="1"/>
    </xf>
    <xf numFmtId="0" fontId="3" fillId="0" borderId="0" xfId="27" applyFont="1" applyAlignment="1" applyProtection="1">
      <alignment vertical="top" wrapText="1"/>
      <protection hidden="1"/>
    </xf>
    <xf numFmtId="0" fontId="5" fillId="0" borderId="0" xfId="27" applyFont="1" applyAlignment="1" applyProtection="1">
      <alignment horizontal="justify" vertical="top" wrapText="1"/>
      <protection hidden="1"/>
    </xf>
    <xf numFmtId="0" fontId="5" fillId="0" borderId="0" xfId="27" applyFont="1" applyAlignment="1" applyProtection="1">
      <alignment vertical="top" wrapText="1"/>
      <protection hidden="1"/>
    </xf>
    <xf numFmtId="15" fontId="3" fillId="0" borderId="0" xfId="27" applyNumberFormat="1" applyFont="1" applyAlignment="1" applyProtection="1">
      <alignment vertical="top"/>
      <protection hidden="1"/>
    </xf>
    <xf numFmtId="0" fontId="3" fillId="0" borderId="4" xfId="27" quotePrefix="1" applyFont="1" applyBorder="1" applyAlignment="1" applyProtection="1">
      <alignment horizontal="center" vertical="top"/>
      <protection hidden="1"/>
    </xf>
    <xf numFmtId="0" fontId="3" fillId="0" borderId="5" xfId="27" quotePrefix="1" applyFont="1" applyBorder="1" applyAlignment="1" applyProtection="1">
      <alignment horizontal="center" vertical="top"/>
      <protection hidden="1"/>
    </xf>
    <xf numFmtId="0" fontId="24" fillId="0" borderId="0" xfId="0" applyFont="1" applyProtection="1">
      <protection hidden="1"/>
    </xf>
    <xf numFmtId="0" fontId="24" fillId="0" borderId="0" xfId="0" applyFont="1" applyAlignment="1" applyProtection="1">
      <alignment vertical="center"/>
      <protection hidden="1"/>
    </xf>
    <xf numFmtId="0" fontId="24" fillId="0" borderId="0" xfId="41" applyFont="1" applyAlignment="1" applyProtection="1">
      <alignment vertical="center"/>
      <protection hidden="1"/>
    </xf>
    <xf numFmtId="0" fontId="24" fillId="0" borderId="0" xfId="45" applyFont="1" applyAlignment="1" applyProtection="1">
      <alignment vertical="center"/>
      <protection hidden="1"/>
    </xf>
    <xf numFmtId="0" fontId="25" fillId="0" borderId="0" xfId="0" applyFont="1" applyAlignment="1" applyProtection="1">
      <alignment vertical="center"/>
      <protection hidden="1"/>
    </xf>
    <xf numFmtId="0" fontId="27" fillId="0" borderId="0" xfId="31" applyProtection="1">
      <protection hidden="1"/>
    </xf>
    <xf numFmtId="0" fontId="27" fillId="0" borderId="6" xfId="31" applyBorder="1" applyProtection="1">
      <protection hidden="1"/>
    </xf>
    <xf numFmtId="0" fontId="27" fillId="0" borderId="7" xfId="31" applyBorder="1" applyProtection="1">
      <protection hidden="1"/>
    </xf>
    <xf numFmtId="0" fontId="27" fillId="0" borderId="8" xfId="31" applyBorder="1" applyProtection="1">
      <protection hidden="1"/>
    </xf>
    <xf numFmtId="0" fontId="27" fillId="0" borderId="9" xfId="31" applyBorder="1" applyProtection="1">
      <protection hidden="1"/>
    </xf>
    <xf numFmtId="0" fontId="27" fillId="0" borderId="10" xfId="31" applyBorder="1" applyProtection="1">
      <protection hidden="1"/>
    </xf>
    <xf numFmtId="0" fontId="28" fillId="0" borderId="0" xfId="31" applyFont="1" applyAlignment="1" applyProtection="1">
      <alignment horizontal="center"/>
      <protection hidden="1"/>
    </xf>
    <xf numFmtId="0" fontId="27" fillId="0" borderId="0" xfId="43" applyAlignment="1" applyProtection="1">
      <alignment vertical="center"/>
      <protection hidden="1"/>
    </xf>
    <xf numFmtId="0" fontId="27" fillId="0" borderId="10" xfId="43" applyBorder="1" applyAlignment="1" applyProtection="1">
      <alignment vertical="center"/>
      <protection hidden="1"/>
    </xf>
    <xf numFmtId="0" fontId="9" fillId="0" borderId="9" xfId="43" applyFont="1" applyBorder="1" applyAlignment="1" applyProtection="1">
      <alignment vertical="center"/>
      <protection hidden="1"/>
    </xf>
    <xf numFmtId="0" fontId="27" fillId="0" borderId="0" xfId="43" applyProtection="1">
      <protection hidden="1"/>
    </xf>
    <xf numFmtId="0" fontId="27" fillId="0" borderId="10" xfId="43" applyBorder="1" applyProtection="1">
      <protection hidden="1"/>
    </xf>
    <xf numFmtId="0" fontId="9" fillId="0" borderId="0" xfId="43" applyFont="1" applyAlignment="1" applyProtection="1">
      <alignment vertical="center"/>
      <protection hidden="1"/>
    </xf>
    <xf numFmtId="0" fontId="9" fillId="0" borderId="9" xfId="43" applyFont="1" applyBorder="1" applyAlignment="1" applyProtection="1">
      <alignment horizontal="center" vertical="center"/>
      <protection hidden="1"/>
    </xf>
    <xf numFmtId="0" fontId="9" fillId="0" borderId="10" xfId="43" applyFont="1" applyBorder="1" applyAlignment="1" applyProtection="1">
      <alignment horizontal="left" vertical="center"/>
      <protection hidden="1"/>
    </xf>
    <xf numFmtId="0" fontId="27" fillId="0" borderId="11" xfId="31" applyBorder="1" applyProtection="1">
      <protection hidden="1"/>
    </xf>
    <xf numFmtId="0" fontId="27" fillId="0" borderId="12" xfId="31" applyBorder="1" applyProtection="1">
      <protection hidden="1"/>
    </xf>
    <xf numFmtId="0" fontId="27" fillId="0" borderId="13" xfId="31" applyBorder="1" applyProtection="1">
      <protection hidden="1"/>
    </xf>
    <xf numFmtId="0" fontId="27" fillId="0" borderId="0" xfId="43" applyAlignment="1" applyProtection="1">
      <alignment horizontal="left"/>
      <protection hidden="1"/>
    </xf>
    <xf numFmtId="0" fontId="27" fillId="0" borderId="9" xfId="43" applyBorder="1" applyAlignment="1" applyProtection="1">
      <alignment horizontal="center"/>
      <protection hidden="1"/>
    </xf>
    <xf numFmtId="0" fontId="27" fillId="0" borderId="9" xfId="43" applyBorder="1" applyProtection="1">
      <protection hidden="1"/>
    </xf>
    <xf numFmtId="0" fontId="27" fillId="0" borderId="9" xfId="48" applyBorder="1" applyAlignment="1" applyProtection="1">
      <alignment horizontal="center"/>
      <protection hidden="1"/>
    </xf>
    <xf numFmtId="0" fontId="27" fillId="0" borderId="0" xfId="48" applyProtection="1">
      <protection hidden="1"/>
    </xf>
    <xf numFmtId="0" fontId="27" fillId="0" borderId="14" xfId="31" applyBorder="1" applyProtection="1">
      <protection hidden="1"/>
    </xf>
    <xf numFmtId="0" fontId="27" fillId="0" borderId="15" xfId="48" applyBorder="1" applyAlignment="1" applyProtection="1">
      <alignment horizontal="center"/>
      <protection hidden="1"/>
    </xf>
    <xf numFmtId="0" fontId="27" fillId="0" borderId="16" xfId="48" applyBorder="1" applyProtection="1">
      <protection hidden="1"/>
    </xf>
    <xf numFmtId="0" fontId="27" fillId="0" borderId="16" xfId="43" applyBorder="1" applyProtection="1">
      <protection hidden="1"/>
    </xf>
    <xf numFmtId="0" fontId="27" fillId="0" borderId="17" xfId="43" applyBorder="1" applyProtection="1">
      <protection hidden="1"/>
    </xf>
    <xf numFmtId="0" fontId="29" fillId="0" borderId="0" xfId="31" applyFont="1" applyProtection="1">
      <protection hidden="1"/>
    </xf>
    <xf numFmtId="0" fontId="30" fillId="0" borderId="0" xfId="0" applyFont="1" applyAlignment="1" applyProtection="1">
      <alignment vertical="center"/>
      <protection hidden="1"/>
    </xf>
    <xf numFmtId="0" fontId="17" fillId="0" borderId="18" xfId="27" applyBorder="1" applyProtection="1">
      <protection hidden="1"/>
    </xf>
    <xf numFmtId="0" fontId="20" fillId="0" borderId="0" xfId="27" applyFont="1" applyAlignment="1" applyProtection="1">
      <alignment vertical="top"/>
      <protection hidden="1"/>
    </xf>
    <xf numFmtId="0" fontId="20" fillId="0" borderId="0" xfId="27" applyFont="1" applyAlignment="1" applyProtection="1">
      <alignment horizontal="right" vertical="top"/>
      <protection hidden="1"/>
    </xf>
    <xf numFmtId="0" fontId="31" fillId="0" borderId="18" xfId="27" applyFont="1" applyBorder="1" applyProtection="1">
      <protection hidden="1"/>
    </xf>
    <xf numFmtId="0" fontId="5" fillId="0" borderId="18" xfId="27" applyFont="1" applyBorder="1" applyAlignment="1" applyProtection="1">
      <alignment horizontal="center"/>
      <protection hidden="1"/>
    </xf>
    <xf numFmtId="0" fontId="5" fillId="0" borderId="19" xfId="0" applyFont="1" applyBorder="1" applyAlignment="1" applyProtection="1">
      <alignment horizontal="right"/>
      <protection hidden="1"/>
    </xf>
    <xf numFmtId="0" fontId="5" fillId="0" borderId="19" xfId="0" applyFont="1" applyBorder="1" applyAlignment="1" applyProtection="1">
      <alignment vertical="center"/>
      <protection hidden="1"/>
    </xf>
    <xf numFmtId="0" fontId="6" fillId="0" borderId="0" xfId="0" applyFont="1" applyProtection="1">
      <protection hidden="1"/>
    </xf>
    <xf numFmtId="0" fontId="7" fillId="0" borderId="0" xfId="0" applyFont="1" applyAlignment="1" applyProtection="1">
      <alignment vertical="center"/>
      <protection hidden="1"/>
    </xf>
    <xf numFmtId="0" fontId="6" fillId="0" borderId="0" xfId="0" applyFont="1" applyAlignment="1" applyProtection="1">
      <alignment horizontal="left" vertical="center"/>
      <protection hidden="1"/>
    </xf>
    <xf numFmtId="0" fontId="7" fillId="0" borderId="0" xfId="41" applyFont="1" applyAlignment="1" applyProtection="1">
      <alignment horizontal="left" vertical="center" indent="1"/>
      <protection hidden="1"/>
    </xf>
    <xf numFmtId="0" fontId="6" fillId="0" borderId="0" xfId="41" applyAlignment="1" applyProtection="1">
      <alignment horizontal="left" vertical="center" indent="1"/>
      <protection hidden="1"/>
    </xf>
    <xf numFmtId="0" fontId="6" fillId="0" borderId="0" xfId="0" applyFont="1" applyAlignment="1" applyProtection="1">
      <alignment vertical="center"/>
      <protection hidden="1"/>
    </xf>
    <xf numFmtId="0" fontId="7" fillId="0" borderId="0" xfId="0" applyFont="1" applyAlignment="1" applyProtection="1">
      <alignment horizontal="left" vertical="center"/>
      <protection hidden="1"/>
    </xf>
    <xf numFmtId="0" fontId="7" fillId="0" borderId="0" xfId="0" applyFont="1" applyAlignment="1" applyProtection="1">
      <alignment horizontal="right" vertical="center" indent="1"/>
      <protection hidden="1"/>
    </xf>
    <xf numFmtId="0" fontId="3" fillId="0" borderId="19" xfId="27" applyFont="1" applyBorder="1" applyProtection="1">
      <protection hidden="1"/>
    </xf>
    <xf numFmtId="0" fontId="3" fillId="0" borderId="19" xfId="27" applyFont="1" applyBorder="1" applyAlignment="1" applyProtection="1">
      <alignment vertical="top"/>
      <protection hidden="1"/>
    </xf>
    <xf numFmtId="0" fontId="7" fillId="0" borderId="0" xfId="0" applyFont="1" applyAlignment="1" applyProtection="1">
      <alignment horizontal="center" vertical="center"/>
      <protection hidden="1"/>
    </xf>
    <xf numFmtId="0" fontId="6" fillId="0" borderId="0" xfId="27" applyFont="1" applyAlignment="1" applyProtection="1">
      <alignment horizontal="justify" vertical="top" wrapText="1"/>
      <protection hidden="1"/>
    </xf>
    <xf numFmtId="0" fontId="3" fillId="0" borderId="19" xfId="0" applyFont="1" applyBorder="1" applyAlignment="1" applyProtection="1">
      <alignment vertical="center"/>
      <protection hidden="1"/>
    </xf>
    <xf numFmtId="0" fontId="3" fillId="0" borderId="0" xfId="0" applyFont="1" applyAlignment="1" applyProtection="1">
      <alignment vertical="center"/>
      <protection hidden="1"/>
    </xf>
    <xf numFmtId="0" fontId="6" fillId="0" borderId="0" xfId="0" applyFont="1" applyAlignment="1" applyProtection="1">
      <alignment horizontal="justify" vertical="center"/>
      <protection hidden="1"/>
    </xf>
    <xf numFmtId="0" fontId="7" fillId="0" borderId="0" xfId="45" applyFont="1" applyAlignment="1" applyProtection="1">
      <alignment vertical="center"/>
      <protection hidden="1"/>
    </xf>
    <xf numFmtId="0" fontId="6" fillId="0" borderId="0" xfId="45" applyAlignment="1" applyProtection="1">
      <alignment horizontal="left" vertical="center" indent="1"/>
      <protection hidden="1"/>
    </xf>
    <xf numFmtId="0" fontId="7" fillId="0" borderId="0" xfId="45" applyFont="1" applyAlignment="1" applyProtection="1">
      <alignment vertical="top"/>
      <protection hidden="1"/>
    </xf>
    <xf numFmtId="0" fontId="7" fillId="0" borderId="0" xfId="0" applyFont="1" applyAlignment="1" applyProtection="1">
      <alignment horizontal="justify" vertical="center"/>
      <protection hidden="1"/>
    </xf>
    <xf numFmtId="173" fontId="7" fillId="0" borderId="0" xfId="0" applyNumberFormat="1" applyFont="1" applyAlignment="1" applyProtection="1">
      <alignment horizontal="left" vertical="center" indent="1"/>
      <protection hidden="1"/>
    </xf>
    <xf numFmtId="0" fontId="6" fillId="0" borderId="0" xfId="0"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24" fillId="0" borderId="0" xfId="47" applyFont="1"/>
    <xf numFmtId="0" fontId="6" fillId="0" borderId="0" xfId="42" applyFont="1" applyAlignment="1">
      <alignment horizontal="justify" vertical="center"/>
    </xf>
    <xf numFmtId="0" fontId="6" fillId="0" borderId="0" xfId="42" applyFont="1" applyAlignment="1">
      <alignment vertical="center"/>
    </xf>
    <xf numFmtId="0" fontId="6" fillId="0" borderId="20" xfId="42" applyFont="1" applyBorder="1" applyAlignment="1">
      <alignment vertical="center" wrapText="1"/>
    </xf>
    <xf numFmtId="0" fontId="6" fillId="0" borderId="21" xfId="42" applyFont="1" applyBorder="1" applyAlignment="1">
      <alignment vertical="center" wrapText="1"/>
    </xf>
    <xf numFmtId="0" fontId="6" fillId="0" borderId="22" xfId="42" applyFont="1" applyBorder="1" applyAlignment="1">
      <alignment vertical="center" wrapText="1"/>
    </xf>
    <xf numFmtId="0" fontId="6" fillId="0" borderId="3" xfId="42" applyFont="1" applyBorder="1" applyAlignment="1">
      <alignment vertical="center" wrapText="1"/>
    </xf>
    <xf numFmtId="0" fontId="17" fillId="0" borderId="22" xfId="42" applyBorder="1" applyAlignment="1">
      <alignment horizontal="left" vertical="center" wrapText="1"/>
    </xf>
    <xf numFmtId="0" fontId="6" fillId="0" borderId="3" xfId="42" applyFont="1" applyBorder="1" applyAlignment="1">
      <alignment horizontal="center" vertical="center" wrapText="1"/>
    </xf>
    <xf numFmtId="0" fontId="6" fillId="0" borderId="9" xfId="42" applyFont="1" applyBorder="1" applyAlignment="1">
      <alignment vertical="center" wrapText="1"/>
    </xf>
    <xf numFmtId="0" fontId="6" fillId="0" borderId="0" xfId="42" applyFont="1" applyAlignment="1">
      <alignment vertical="center" wrapText="1"/>
    </xf>
    <xf numFmtId="0" fontId="6" fillId="0" borderId="23" xfId="42" applyFont="1" applyBorder="1" applyAlignment="1">
      <alignment vertical="center"/>
    </xf>
    <xf numFmtId="0" fontId="6" fillId="0" borderId="24" xfId="42" applyFont="1" applyBorder="1" applyAlignment="1">
      <alignment vertical="center"/>
    </xf>
    <xf numFmtId="0" fontId="6" fillId="0" borderId="25" xfId="42" applyFont="1" applyBorder="1" applyAlignment="1">
      <alignment vertical="center"/>
    </xf>
    <xf numFmtId="0" fontId="6" fillId="0" borderId="26" xfId="42" applyFont="1" applyBorder="1" applyAlignment="1">
      <alignment vertical="center"/>
    </xf>
    <xf numFmtId="0" fontId="6" fillId="0" borderId="27" xfId="42" applyFont="1" applyBorder="1" applyAlignment="1">
      <alignment vertical="center"/>
    </xf>
    <xf numFmtId="0" fontId="6" fillId="0" borderId="28" xfId="42" applyFont="1" applyBorder="1" applyAlignment="1">
      <alignment vertical="center"/>
    </xf>
    <xf numFmtId="0" fontId="6" fillId="0" borderId="29" xfId="42" applyFont="1" applyBorder="1" applyAlignment="1">
      <alignment vertical="center"/>
    </xf>
    <xf numFmtId="0" fontId="6" fillId="0" borderId="30" xfId="42" applyFont="1" applyBorder="1" applyAlignment="1">
      <alignment vertical="center"/>
    </xf>
    <xf numFmtId="0" fontId="6" fillId="0" borderId="9" xfId="42" applyFont="1" applyBorder="1" applyAlignment="1">
      <alignment vertical="center"/>
    </xf>
    <xf numFmtId="0" fontId="6" fillId="0" borderId="10" xfId="42" applyFont="1" applyBorder="1" applyAlignment="1">
      <alignment vertical="center" wrapText="1"/>
    </xf>
    <xf numFmtId="0" fontId="6" fillId="0" borderId="22" xfId="42" applyFont="1" applyBorder="1" applyAlignment="1">
      <alignment horizontal="left" vertical="center"/>
    </xf>
    <xf numFmtId="0" fontId="6" fillId="0" borderId="11" xfId="42" applyFont="1" applyBorder="1" applyAlignment="1">
      <alignment horizontal="left" vertical="center"/>
    </xf>
    <xf numFmtId="0" fontId="6" fillId="0" borderId="9" xfId="42" applyFont="1" applyBorder="1" applyAlignment="1">
      <alignment horizontal="left" vertical="center"/>
    </xf>
    <xf numFmtId="0" fontId="6" fillId="0" borderId="0" xfId="42" applyFont="1" applyAlignment="1">
      <alignment horizontal="left" vertical="center"/>
    </xf>
    <xf numFmtId="0" fontId="6" fillId="0" borderId="10" xfId="42" applyFont="1" applyBorder="1" applyAlignment="1">
      <alignment horizontal="left" vertical="center"/>
    </xf>
    <xf numFmtId="0" fontId="6" fillId="0" borderId="31" xfId="42" applyFont="1" applyBorder="1" applyAlignment="1">
      <alignment horizontal="left" vertical="center"/>
    </xf>
    <xf numFmtId="0" fontId="6" fillId="0" borderId="32" xfId="42" applyFont="1" applyBorder="1" applyAlignment="1">
      <alignment horizontal="left" vertical="center"/>
    </xf>
    <xf numFmtId="0" fontId="6" fillId="0" borderId="0" xfId="47" applyFont="1"/>
    <xf numFmtId="0" fontId="7" fillId="2" borderId="33" xfId="42" applyFont="1" applyFill="1" applyBorder="1" applyAlignment="1" applyProtection="1">
      <alignment horizontal="left" vertical="center" wrapText="1"/>
      <protection locked="0"/>
    </xf>
    <xf numFmtId="0" fontId="6" fillId="2" borderId="33" xfId="42" applyFont="1" applyFill="1" applyBorder="1" applyAlignment="1" applyProtection="1">
      <alignment horizontal="left" vertical="center" wrapText="1"/>
      <protection locked="0"/>
    </xf>
    <xf numFmtId="0" fontId="6" fillId="2" borderId="34" xfId="42" applyFont="1" applyFill="1" applyBorder="1" applyAlignment="1" applyProtection="1">
      <alignment horizontal="left" vertical="center" wrapText="1"/>
      <protection locked="0"/>
    </xf>
    <xf numFmtId="0" fontId="6" fillId="2" borderId="33" xfId="42" applyFont="1" applyFill="1" applyBorder="1" applyAlignment="1" applyProtection="1">
      <alignment vertical="center" wrapText="1"/>
      <protection locked="0"/>
    </xf>
    <xf numFmtId="0" fontId="6" fillId="2" borderId="34" xfId="42" applyFont="1" applyFill="1" applyBorder="1" applyAlignment="1" applyProtection="1">
      <alignment vertical="center" wrapText="1"/>
      <protection locked="0"/>
    </xf>
    <xf numFmtId="0" fontId="6" fillId="2" borderId="35" xfId="42" applyFont="1" applyFill="1" applyBorder="1" applyAlignment="1" applyProtection="1">
      <alignment vertical="center" wrapText="1"/>
      <protection locked="0"/>
    </xf>
    <xf numFmtId="0" fontId="34" fillId="0" borderId="36" xfId="42" applyFont="1" applyBorder="1" applyAlignment="1" applyProtection="1">
      <alignment horizontal="left" vertical="center" wrapText="1"/>
      <protection locked="0"/>
    </xf>
    <xf numFmtId="0" fontId="32" fillId="0" borderId="36" xfId="47" applyFont="1" applyBorder="1" applyAlignment="1" applyProtection="1">
      <alignment horizontal="center" vertical="center"/>
      <protection locked="0"/>
    </xf>
    <xf numFmtId="0" fontId="6" fillId="0" borderId="10" xfId="42" applyFont="1" applyBorder="1" applyAlignment="1" applyProtection="1">
      <alignment horizontal="center" vertical="center"/>
      <protection locked="0"/>
    </xf>
    <xf numFmtId="175" fontId="6" fillId="2" borderId="33" xfId="42" applyNumberFormat="1" applyFont="1" applyFill="1" applyBorder="1" applyAlignment="1" applyProtection="1">
      <alignment horizontal="left" vertical="center" wrapText="1"/>
      <protection locked="0"/>
    </xf>
    <xf numFmtId="0" fontId="42" fillId="0" borderId="0" xfId="44" applyFont="1" applyAlignment="1">
      <alignment horizontal="center" vertical="center" wrapText="1"/>
    </xf>
    <xf numFmtId="0" fontId="42" fillId="0" borderId="0" xfId="44" applyFont="1" applyAlignment="1">
      <alignment vertical="center" wrapText="1"/>
    </xf>
    <xf numFmtId="0" fontId="43" fillId="0" borderId="0" xfId="0" applyFont="1"/>
    <xf numFmtId="0" fontId="43" fillId="0" borderId="0" xfId="0" applyFont="1" applyAlignment="1">
      <alignment horizontal="center" vertical="top"/>
    </xf>
    <xf numFmtId="0" fontId="43" fillId="0" borderId="0" xfId="0" applyFont="1" applyAlignment="1">
      <alignment horizontal="center"/>
    </xf>
    <xf numFmtId="0" fontId="43" fillId="0" borderId="0" xfId="0" applyFont="1" applyAlignment="1">
      <alignment vertical="top"/>
    </xf>
    <xf numFmtId="0" fontId="41" fillId="0" borderId="18" xfId="0" applyFont="1" applyBorder="1" applyAlignment="1" applyProtection="1">
      <alignment horizontal="center" vertical="center" wrapText="1"/>
      <protection hidden="1"/>
    </xf>
    <xf numFmtId="0" fontId="44" fillId="0" borderId="18" xfId="0" applyFont="1" applyBorder="1" applyAlignment="1" applyProtection="1">
      <alignment horizontal="center" vertical="center" wrapText="1"/>
      <protection hidden="1"/>
    </xf>
    <xf numFmtId="0" fontId="41" fillId="0" borderId="37" xfId="0" applyFont="1" applyBorder="1" applyAlignment="1" applyProtection="1">
      <alignment horizontal="center" vertical="center" wrapText="1"/>
      <protection hidden="1"/>
    </xf>
    <xf numFmtId="0" fontId="41" fillId="0" borderId="11" xfId="0" applyFont="1" applyBorder="1" applyAlignment="1" applyProtection="1">
      <alignment horizontal="center" vertical="center" wrapText="1"/>
      <protection hidden="1"/>
    </xf>
    <xf numFmtId="0" fontId="45" fillId="0" borderId="18" xfId="0" applyFont="1" applyBorder="1" applyAlignment="1" applyProtection="1">
      <alignment horizontal="center" vertical="center" wrapText="1"/>
      <protection hidden="1"/>
    </xf>
    <xf numFmtId="0" fontId="41" fillId="0" borderId="12" xfId="0" applyFont="1" applyBorder="1" applyAlignment="1" applyProtection="1">
      <alignment horizontal="center" vertical="center" wrapText="1"/>
      <protection hidden="1"/>
    </xf>
    <xf numFmtId="0" fontId="45" fillId="0" borderId="18" xfId="0" applyFont="1" applyBorder="1" applyAlignment="1" applyProtection="1">
      <alignment horizontal="center" vertical="center"/>
      <protection hidden="1"/>
    </xf>
    <xf numFmtId="0" fontId="45" fillId="0" borderId="18" xfId="0" applyFont="1" applyBorder="1" applyAlignment="1" applyProtection="1">
      <alignment horizontal="center"/>
      <protection hidden="1"/>
    </xf>
    <xf numFmtId="2" fontId="45" fillId="0" borderId="18" xfId="0" applyNumberFormat="1" applyFont="1" applyBorder="1" applyAlignment="1" applyProtection="1">
      <alignment vertical="center" wrapText="1"/>
      <protection hidden="1"/>
    </xf>
    <xf numFmtId="10" fontId="44" fillId="5" borderId="18" xfId="0" applyNumberFormat="1" applyFont="1" applyFill="1" applyBorder="1" applyAlignment="1" applyProtection="1">
      <alignment vertical="center" wrapText="1"/>
      <protection locked="0" hidden="1"/>
    </xf>
    <xf numFmtId="0" fontId="46" fillId="0" borderId="18" xfId="0" applyFont="1" applyBorder="1" applyProtection="1">
      <protection hidden="1"/>
    </xf>
    <xf numFmtId="0" fontId="44" fillId="0" borderId="18" xfId="0" applyFont="1" applyBorder="1" applyAlignment="1" applyProtection="1">
      <alignment vertical="center" wrapText="1"/>
      <protection hidden="1"/>
    </xf>
    <xf numFmtId="164" fontId="45" fillId="0" borderId="18" xfId="7" applyFont="1" applyBorder="1" applyAlignment="1" applyProtection="1">
      <alignment vertical="center" wrapText="1"/>
      <protection hidden="1"/>
    </xf>
    <xf numFmtId="0" fontId="44" fillId="0" borderId="18" xfId="0" applyFont="1" applyBorder="1" applyAlignment="1" applyProtection="1">
      <alignment vertical="top"/>
      <protection hidden="1"/>
    </xf>
    <xf numFmtId="0" fontId="44" fillId="0" borderId="18" xfId="0" applyFont="1" applyBorder="1" applyProtection="1">
      <protection hidden="1"/>
    </xf>
    <xf numFmtId="0" fontId="0" fillId="0" borderId="18" xfId="0" applyBorder="1" applyAlignment="1">
      <alignment vertical="center"/>
    </xf>
    <xf numFmtId="0" fontId="0" fillId="0" borderId="18" xfId="0" applyBorder="1" applyAlignment="1">
      <alignment vertical="top"/>
    </xf>
    <xf numFmtId="0" fontId="28" fillId="0" borderId="18" xfId="0" applyFont="1" applyBorder="1" applyAlignment="1">
      <alignment horizontal="center" vertical="center" wrapText="1"/>
    </xf>
    <xf numFmtId="0" fontId="0" fillId="0" borderId="18" xfId="0" applyBorder="1" applyAlignment="1">
      <alignment horizontal="justify" vertical="center"/>
    </xf>
    <xf numFmtId="0" fontId="0" fillId="0" borderId="38" xfId="0" applyBorder="1" applyAlignment="1">
      <alignment vertical="center" wrapText="1"/>
    </xf>
    <xf numFmtId="0" fontId="0" fillId="0" borderId="39" xfId="0" applyBorder="1" applyAlignment="1">
      <alignment vertical="center" wrapText="1"/>
    </xf>
    <xf numFmtId="0" fontId="0" fillId="0" borderId="40" xfId="0" applyBorder="1" applyAlignment="1">
      <alignment horizontal="justify" vertical="center"/>
    </xf>
    <xf numFmtId="0" fontId="0" fillId="0" borderId="40" xfId="0" applyBorder="1" applyAlignment="1">
      <alignment vertical="center"/>
    </xf>
    <xf numFmtId="0" fontId="0" fillId="0" borderId="0" xfId="0" applyAlignment="1">
      <alignment vertical="center"/>
    </xf>
    <xf numFmtId="0" fontId="0" fillId="0" borderId="41" xfId="0" applyBorder="1" applyAlignment="1">
      <alignment vertical="center"/>
    </xf>
    <xf numFmtId="0" fontId="0" fillId="0" borderId="19" xfId="0" applyBorder="1" applyAlignment="1">
      <alignment vertical="center"/>
    </xf>
    <xf numFmtId="164" fontId="0" fillId="0" borderId="18" xfId="7" applyFont="1" applyBorder="1" applyAlignment="1">
      <alignment horizontal="center" vertical="center"/>
    </xf>
    <xf numFmtId="164" fontId="28" fillId="0" borderId="18" xfId="7" applyFont="1" applyBorder="1" applyAlignment="1">
      <alignment horizontal="center" vertical="center" wrapText="1"/>
    </xf>
    <xf numFmtId="164" fontId="0" fillId="0" borderId="18" xfId="7" applyFont="1" applyBorder="1" applyAlignment="1">
      <alignment horizontal="center" vertical="top"/>
    </xf>
    <xf numFmtId="164" fontId="28" fillId="6" borderId="18" xfId="7" applyFont="1" applyFill="1" applyBorder="1" applyAlignment="1">
      <alignment horizontal="center" vertical="center"/>
    </xf>
    <xf numFmtId="164" fontId="28" fillId="7" borderId="18" xfId="7" applyFont="1" applyFill="1" applyBorder="1" applyAlignment="1">
      <alignment horizontal="center" vertical="center"/>
    </xf>
    <xf numFmtId="164" fontId="28" fillId="6" borderId="18" xfId="7" applyFont="1" applyFill="1" applyBorder="1" applyAlignment="1">
      <alignment horizontal="center" vertical="center" wrapText="1"/>
    </xf>
    <xf numFmtId="164" fontId="0" fillId="0" borderId="42" xfId="7" applyFont="1" applyBorder="1" applyAlignment="1">
      <alignment horizontal="center" vertical="center" wrapText="1"/>
    </xf>
    <xf numFmtId="164" fontId="0" fillId="0" borderId="43" xfId="7" applyFont="1" applyBorder="1" applyAlignment="1">
      <alignment horizontal="center"/>
    </xf>
    <xf numFmtId="164" fontId="0" fillId="0" borderId="30" xfId="7" applyFont="1" applyBorder="1" applyAlignment="1">
      <alignment horizontal="center"/>
    </xf>
    <xf numFmtId="164" fontId="0" fillId="0" borderId="0" xfId="7" applyFont="1"/>
    <xf numFmtId="0" fontId="7" fillId="0" borderId="19" xfId="40" applyFont="1" applyBorder="1" applyAlignment="1">
      <alignment vertical="center"/>
    </xf>
    <xf numFmtId="0" fontId="6" fillId="0" borderId="19" xfId="40" applyFont="1" applyBorder="1" applyAlignment="1">
      <alignment vertical="center"/>
    </xf>
    <xf numFmtId="0" fontId="7" fillId="0" borderId="19" xfId="40" applyFont="1" applyBorder="1" applyAlignment="1">
      <alignment horizontal="right" vertical="center"/>
    </xf>
    <xf numFmtId="0" fontId="9" fillId="0" borderId="0" xfId="25"/>
    <xf numFmtId="0" fontId="6" fillId="0" borderId="0" xfId="40" applyFont="1" applyAlignment="1">
      <alignment vertical="center"/>
    </xf>
    <xf numFmtId="0" fontId="7" fillId="0" borderId="0" xfId="40" applyFont="1" applyAlignment="1">
      <alignment horizontal="center" vertical="center"/>
    </xf>
    <xf numFmtId="0" fontId="6" fillId="0" borderId="0" xfId="40" applyFont="1" applyAlignment="1">
      <alignment horizontal="left" vertical="center"/>
    </xf>
    <xf numFmtId="173" fontId="6" fillId="0" borderId="0" xfId="40" applyNumberFormat="1" applyFont="1" applyAlignment="1">
      <alignment horizontal="left" vertical="center"/>
    </xf>
    <xf numFmtId="0" fontId="6" fillId="0" borderId="0" xfId="41" applyAlignment="1">
      <alignment horizontal="left" vertical="center"/>
    </xf>
    <xf numFmtId="0" fontId="7" fillId="0" borderId="0" xfId="41" applyFont="1" applyAlignment="1">
      <alignment horizontal="left" vertical="center"/>
    </xf>
    <xf numFmtId="0" fontId="6" fillId="0" borderId="0" xfId="40" applyFont="1" applyAlignment="1">
      <alignment horizontal="justify" vertical="center"/>
    </xf>
    <xf numFmtId="0" fontId="6" fillId="0" borderId="0" xfId="46" applyAlignment="1">
      <alignment horizontal="left" vertical="center"/>
    </xf>
    <xf numFmtId="0" fontId="6" fillId="0" borderId="0" xfId="40" applyFont="1" applyAlignment="1">
      <alignment vertical="top"/>
    </xf>
    <xf numFmtId="172" fontId="6" fillId="0" borderId="0" xfId="40" applyNumberFormat="1" applyFont="1" applyAlignment="1">
      <alignment horizontal="center" vertical="top"/>
    </xf>
    <xf numFmtId="0" fontId="6" fillId="0" borderId="0" xfId="40" applyFont="1" applyAlignment="1">
      <alignment horizontal="justify" vertical="top"/>
    </xf>
    <xf numFmtId="0" fontId="6" fillId="0" borderId="0" xfId="40" applyFont="1" applyAlignment="1">
      <alignment horizontal="justify"/>
    </xf>
    <xf numFmtId="0" fontId="6" fillId="0" borderId="0" xfId="40" quotePrefix="1" applyFont="1" applyAlignment="1">
      <alignment horizontal="justify"/>
    </xf>
    <xf numFmtId="4" fontId="5" fillId="0" borderId="0" xfId="40" quotePrefix="1" applyNumberFormat="1" applyFont="1" applyAlignment="1">
      <alignment vertical="center"/>
    </xf>
    <xf numFmtId="172" fontId="6" fillId="0" borderId="0" xfId="40" applyNumberFormat="1" applyFont="1" applyAlignment="1">
      <alignment horizontal="center" vertical="center"/>
    </xf>
    <xf numFmtId="0" fontId="6" fillId="0" borderId="0" xfId="40" applyFont="1" applyAlignment="1">
      <alignment horizontal="center" vertical="top"/>
    </xf>
    <xf numFmtId="0" fontId="6" fillId="0" borderId="0" xfId="36" applyAlignment="1">
      <alignment vertical="center"/>
    </xf>
    <xf numFmtId="0" fontId="6" fillId="0" borderId="0" xfId="36" applyAlignment="1">
      <alignment horizontal="center" vertical="center" wrapText="1"/>
    </xf>
    <xf numFmtId="0" fontId="6" fillId="0" borderId="0" xfId="36"/>
    <xf numFmtId="0" fontId="6" fillId="0" borderId="0" xfId="36" applyAlignment="1">
      <alignment horizontal="justify" vertical="center"/>
    </xf>
    <xf numFmtId="172" fontId="6" fillId="0" borderId="0" xfId="36" applyNumberFormat="1" applyAlignment="1">
      <alignment horizontal="center" vertical="center"/>
    </xf>
    <xf numFmtId="0" fontId="6" fillId="0" borderId="0" xfId="36" applyAlignment="1">
      <alignment horizontal="right" vertical="center"/>
    </xf>
    <xf numFmtId="0" fontId="6" fillId="0" borderId="0" xfId="40" applyFont="1"/>
    <xf numFmtId="173" fontId="7" fillId="0" borderId="0" xfId="40" applyNumberFormat="1" applyFont="1" applyAlignment="1">
      <alignment vertical="center"/>
    </xf>
    <xf numFmtId="0" fontId="7" fillId="0" borderId="0" xfId="40" applyFont="1" applyAlignment="1">
      <alignment horizontal="right" vertical="center"/>
    </xf>
    <xf numFmtId="0" fontId="7" fillId="0" borderId="0" xfId="40" applyFont="1" applyAlignment="1">
      <alignment horizontal="left" vertical="center" indent="2"/>
    </xf>
    <xf numFmtId="0" fontId="7" fillId="0" borderId="0" xfId="40" applyFont="1" applyAlignment="1">
      <alignment horizontal="left" vertical="center" indent="1"/>
    </xf>
    <xf numFmtId="0" fontId="6" fillId="0" borderId="0" xfId="40" applyFont="1" applyAlignment="1">
      <alignment horizontal="left" vertical="center" indent="1"/>
    </xf>
    <xf numFmtId="0" fontId="6" fillId="0" borderId="0" xfId="36" applyAlignment="1">
      <alignment horizontal="left" vertical="center" indent="2"/>
    </xf>
    <xf numFmtId="0" fontId="7" fillId="0" borderId="0" xfId="36" applyFont="1" applyAlignment="1">
      <alignment horizontal="left" vertical="center"/>
    </xf>
    <xf numFmtId="173" fontId="7" fillId="0" borderId="0" xfId="36" applyNumberFormat="1" applyFont="1" applyAlignment="1">
      <alignment horizontal="left" vertical="center" indent="1"/>
    </xf>
    <xf numFmtId="0" fontId="6" fillId="2" borderId="44" xfId="36" applyFill="1" applyBorder="1" applyAlignment="1" applyProtection="1">
      <alignment horizontal="left" vertical="center"/>
      <protection locked="0"/>
    </xf>
    <xf numFmtId="164" fontId="0" fillId="0" borderId="0" xfId="0" applyNumberFormat="1"/>
    <xf numFmtId="0" fontId="0" fillId="0" borderId="19" xfId="0" applyBorder="1" applyAlignment="1">
      <alignment horizontal="left"/>
    </xf>
    <xf numFmtId="174" fontId="0" fillId="0" borderId="0" xfId="0" applyNumberFormat="1" applyAlignment="1">
      <alignment horizontal="left"/>
    </xf>
    <xf numFmtId="0" fontId="47" fillId="0" borderId="0" xfId="0" applyFont="1" applyAlignment="1">
      <alignment horizontal="left" vertical="center"/>
    </xf>
    <xf numFmtId="0" fontId="48" fillId="6" borderId="0" xfId="0" applyFont="1" applyFill="1" applyAlignment="1">
      <alignment horizontal="center" vertical="center"/>
    </xf>
    <xf numFmtId="0" fontId="3" fillId="0" borderId="41" xfId="0" applyFont="1" applyBorder="1" applyAlignment="1" applyProtection="1">
      <alignment horizontal="center" vertical="center" wrapText="1"/>
      <protection hidden="1"/>
    </xf>
    <xf numFmtId="0" fontId="3" fillId="0" borderId="14" xfId="0" applyFont="1" applyBorder="1" applyAlignment="1" applyProtection="1">
      <alignment horizontal="center" vertical="center" wrapText="1"/>
      <protection hidden="1"/>
    </xf>
    <xf numFmtId="0" fontId="3" fillId="5" borderId="14" xfId="0" applyFont="1" applyFill="1" applyBorder="1" applyAlignment="1" applyProtection="1">
      <alignment horizontal="center" vertical="center" wrapText="1"/>
      <protection locked="0"/>
    </xf>
    <xf numFmtId="0" fontId="3" fillId="0" borderId="14" xfId="0" applyFont="1" applyBorder="1" applyAlignment="1" applyProtection="1">
      <alignment horizontal="center" vertical="center"/>
      <protection hidden="1"/>
    </xf>
    <xf numFmtId="2" fontId="3" fillId="0" borderId="18" xfId="0" applyNumberFormat="1" applyFont="1" applyBorder="1" applyAlignment="1" applyProtection="1">
      <alignment horizontal="right" vertical="center"/>
      <protection hidden="1"/>
    </xf>
    <xf numFmtId="0" fontId="0" fillId="0" borderId="0" xfId="0" applyAlignment="1" applyProtection="1">
      <alignment vertical="center"/>
      <protection hidden="1"/>
    </xf>
    <xf numFmtId="0" fontId="3" fillId="0" borderId="18" xfId="0" applyFont="1" applyBorder="1" applyAlignment="1" applyProtection="1">
      <alignment vertical="center"/>
      <protection hidden="1"/>
    </xf>
    <xf numFmtId="0" fontId="47" fillId="0" borderId="0" xfId="0" applyFont="1" applyAlignment="1" applyProtection="1">
      <alignment horizontal="left" vertical="center"/>
      <protection hidden="1"/>
    </xf>
    <xf numFmtId="0" fontId="43" fillId="0" borderId="0" xfId="0" applyFont="1" applyAlignment="1" applyProtection="1">
      <alignment vertical="center"/>
      <protection hidden="1"/>
    </xf>
    <xf numFmtId="0" fontId="5" fillId="0" borderId="18" xfId="0" applyFont="1" applyBorder="1" applyAlignment="1" applyProtection="1">
      <alignment horizontal="center" vertical="center" wrapText="1"/>
      <protection hidden="1"/>
    </xf>
    <xf numFmtId="0" fontId="49" fillId="0" borderId="18" xfId="0" applyFont="1" applyBorder="1" applyAlignment="1" applyProtection="1">
      <alignment horizontal="center" vertical="center" wrapText="1"/>
      <protection hidden="1"/>
    </xf>
    <xf numFmtId="1" fontId="0" fillId="0" borderId="0" xfId="0" applyNumberFormat="1" applyProtection="1">
      <protection hidden="1"/>
    </xf>
    <xf numFmtId="0" fontId="49" fillId="0" borderId="14" xfId="0" applyFont="1" applyBorder="1" applyAlignment="1" applyProtection="1">
      <alignment horizontal="center" vertical="center" wrapText="1"/>
      <protection hidden="1"/>
    </xf>
    <xf numFmtId="0" fontId="49" fillId="0" borderId="41" xfId="0" applyFont="1" applyBorder="1" applyAlignment="1" applyProtection="1">
      <alignment horizontal="center" vertical="center" wrapText="1"/>
      <protection hidden="1"/>
    </xf>
    <xf numFmtId="164" fontId="5" fillId="0" borderId="18" xfId="18" applyFont="1" applyBorder="1" applyAlignment="1" applyProtection="1">
      <alignment vertical="center"/>
      <protection hidden="1"/>
    </xf>
    <xf numFmtId="9" fontId="49" fillId="5" borderId="41" xfId="0" applyNumberFormat="1" applyFont="1" applyFill="1" applyBorder="1" applyAlignment="1" applyProtection="1">
      <alignment horizontal="center" vertical="center" wrapText="1"/>
      <protection locked="0"/>
    </xf>
    <xf numFmtId="9" fontId="49" fillId="0" borderId="41" xfId="0" applyNumberFormat="1" applyFont="1" applyBorder="1" applyAlignment="1" applyProtection="1">
      <alignment horizontal="center" vertical="center" wrapText="1"/>
      <protection locked="0"/>
    </xf>
    <xf numFmtId="0" fontId="0" fillId="0" borderId="18" xfId="0" applyBorder="1" applyAlignment="1">
      <alignment horizontal="center" vertical="center"/>
    </xf>
    <xf numFmtId="2" fontId="43" fillId="0" borderId="0" xfId="0" applyNumberFormat="1" applyFont="1" applyAlignment="1">
      <alignment vertical="top"/>
    </xf>
    <xf numFmtId="0" fontId="43" fillId="0" borderId="18" xfId="0" applyFont="1" applyBorder="1" applyAlignment="1">
      <alignment horizontal="right" vertical="top"/>
    </xf>
    <xf numFmtId="10" fontId="44" fillId="0" borderId="18" xfId="0" applyNumberFormat="1" applyFont="1" applyBorder="1" applyAlignment="1" applyProtection="1">
      <alignment horizontal="right" vertical="center"/>
      <protection hidden="1"/>
    </xf>
    <xf numFmtId="0" fontId="49" fillId="0" borderId="0" xfId="0" applyFont="1" applyAlignment="1" applyProtection="1">
      <alignment horizontal="center" vertical="center" wrapText="1"/>
      <protection hidden="1"/>
    </xf>
    <xf numFmtId="2" fontId="43" fillId="0" borderId="18" xfId="0" applyNumberFormat="1" applyFont="1" applyBorder="1" applyAlignment="1">
      <alignment vertical="center"/>
    </xf>
    <xf numFmtId="2" fontId="43" fillId="0" borderId="18" xfId="0" applyNumberFormat="1" applyFont="1" applyBorder="1" applyAlignment="1">
      <alignment horizontal="right" vertical="center"/>
    </xf>
    <xf numFmtId="164" fontId="43" fillId="0" borderId="0" xfId="0" applyNumberFormat="1" applyFont="1"/>
    <xf numFmtId="0" fontId="31" fillId="0" borderId="18" xfId="0" applyFont="1" applyBorder="1" applyAlignment="1" applyProtection="1">
      <alignment vertical="center" wrapText="1"/>
      <protection hidden="1"/>
    </xf>
    <xf numFmtId="2" fontId="50" fillId="0" borderId="18" xfId="0" applyNumberFormat="1" applyFont="1" applyBorder="1" applyAlignment="1" applyProtection="1">
      <alignment horizontal="right" vertical="center" wrapText="1"/>
      <protection hidden="1"/>
    </xf>
    <xf numFmtId="2" fontId="38" fillId="0" borderId="18" xfId="37" applyNumberFormat="1" applyFont="1" applyBorder="1" applyAlignment="1">
      <alignment horizontal="right" vertical="center" readingOrder="1"/>
    </xf>
    <xf numFmtId="2" fontId="54" fillId="0" borderId="18" xfId="37" applyNumberFormat="1" applyFont="1" applyBorder="1" applyAlignment="1">
      <alignment horizontal="center" vertical="center" readingOrder="1"/>
    </xf>
    <xf numFmtId="2" fontId="3" fillId="5" borderId="14" xfId="0" applyNumberFormat="1" applyFont="1" applyFill="1" applyBorder="1" applyAlignment="1" applyProtection="1">
      <alignment horizontal="center" vertical="center"/>
      <protection locked="0"/>
    </xf>
    <xf numFmtId="2" fontId="0" fillId="0" borderId="0" xfId="0" applyNumberFormat="1" applyAlignment="1" applyProtection="1">
      <alignment vertical="center"/>
      <protection hidden="1"/>
    </xf>
    <xf numFmtId="0" fontId="54" fillId="0" borderId="18" xfId="0" applyFont="1" applyBorder="1" applyAlignment="1" applyProtection="1">
      <alignment horizontal="center" vertical="center" wrapText="1"/>
      <protection hidden="1"/>
    </xf>
    <xf numFmtId="0" fontId="56" fillId="5" borderId="18" xfId="0" applyFont="1" applyFill="1" applyBorder="1" applyAlignment="1" applyProtection="1">
      <alignment horizontal="center"/>
      <protection locked="0"/>
    </xf>
    <xf numFmtId="0" fontId="56" fillId="5" borderId="18" xfId="0" applyFont="1" applyFill="1" applyBorder="1" applyProtection="1">
      <protection locked="0"/>
    </xf>
    <xf numFmtId="0" fontId="57" fillId="0" borderId="18" xfId="0" applyFont="1" applyBorder="1" applyAlignment="1">
      <alignment horizontal="center" vertical="center" wrapText="1"/>
    </xf>
    <xf numFmtId="0" fontId="1" fillId="0" borderId="18" xfId="0" applyFont="1" applyBorder="1" applyAlignment="1">
      <alignment horizontal="center" vertical="center"/>
    </xf>
    <xf numFmtId="3" fontId="39" fillId="0" borderId="18" xfId="17" applyNumberFormat="1" applyFont="1" applyBorder="1" applyAlignment="1">
      <alignment horizontal="center" vertical="center" readingOrder="1"/>
    </xf>
    <xf numFmtId="1" fontId="38" fillId="0" borderId="18" xfId="37" applyNumberFormat="1" applyFont="1" applyBorder="1" applyAlignment="1">
      <alignment horizontal="right" vertical="center" readingOrder="1"/>
    </xf>
    <xf numFmtId="1" fontId="3" fillId="0" borderId="18" xfId="0" applyNumberFormat="1" applyFont="1" applyBorder="1" applyAlignment="1" applyProtection="1">
      <alignment horizontal="right" vertical="center"/>
      <protection hidden="1"/>
    </xf>
    <xf numFmtId="0" fontId="58" fillId="0" borderId="18" xfId="0" applyFont="1" applyBorder="1" applyAlignment="1">
      <alignment horizontal="justify" vertical="center" wrapText="1"/>
    </xf>
    <xf numFmtId="0" fontId="58" fillId="0" borderId="18" xfId="0" applyFont="1" applyBorder="1" applyAlignment="1">
      <alignment horizontal="center" vertical="center" wrapText="1"/>
    </xf>
    <xf numFmtId="2" fontId="58" fillId="0" borderId="18" xfId="0" applyNumberFormat="1" applyFont="1" applyBorder="1" applyAlignment="1">
      <alignment horizontal="center" vertical="center" wrapText="1"/>
    </xf>
    <xf numFmtId="9" fontId="38" fillId="0" borderId="18" xfId="53" applyFont="1" applyFill="1" applyBorder="1" applyAlignment="1">
      <alignment horizontal="center" vertical="center"/>
    </xf>
    <xf numFmtId="2" fontId="59" fillId="0" borderId="18" xfId="0" applyNumberFormat="1" applyFont="1" applyBorder="1" applyAlignment="1">
      <alignment horizontal="center" vertical="center" wrapText="1"/>
    </xf>
    <xf numFmtId="0" fontId="60" fillId="0" borderId="0" xfId="0" applyFont="1" applyAlignment="1">
      <alignment horizontal="center" vertical="center" wrapText="1"/>
    </xf>
    <xf numFmtId="2" fontId="28" fillId="0" borderId="0" xfId="0" applyNumberFormat="1" applyFont="1" applyAlignment="1">
      <alignment horizontal="center" vertical="center"/>
    </xf>
    <xf numFmtId="2" fontId="43" fillId="0" borderId="0" xfId="0" applyNumberFormat="1" applyFont="1"/>
    <xf numFmtId="0" fontId="5" fillId="0" borderId="14" xfId="0" applyFont="1" applyBorder="1" applyAlignment="1" applyProtection="1">
      <alignment horizontal="left" vertical="center"/>
      <protection hidden="1"/>
    </xf>
    <xf numFmtId="0" fontId="44" fillId="0" borderId="0" xfId="0" applyFont="1" applyProtection="1">
      <protection hidden="1"/>
    </xf>
    <xf numFmtId="0" fontId="0" fillId="0" borderId="37" xfId="0" applyBorder="1" applyAlignment="1">
      <alignment horizontal="left"/>
    </xf>
    <xf numFmtId="164" fontId="28" fillId="0" borderId="14" xfId="7" applyFont="1" applyBorder="1" applyAlignment="1">
      <alignment horizontal="center" vertical="center" wrapText="1"/>
    </xf>
    <xf numFmtId="0" fontId="44" fillId="0" borderId="0" xfId="0" applyFont="1" applyAlignment="1" applyProtection="1">
      <alignment vertical="center"/>
      <protection hidden="1"/>
    </xf>
    <xf numFmtId="0" fontId="0" fillId="0" borderId="54" xfId="0" applyBorder="1" applyAlignment="1">
      <alignment vertical="center"/>
    </xf>
    <xf numFmtId="164" fontId="0" fillId="0" borderId="54" xfId="7" applyFont="1" applyBorder="1" applyAlignment="1">
      <alignment horizontal="center" vertical="center"/>
    </xf>
    <xf numFmtId="0" fontId="44" fillId="0" borderId="54" xfId="0" applyFont="1" applyBorder="1" applyAlignment="1" applyProtection="1">
      <alignment vertical="center"/>
      <protection hidden="1"/>
    </xf>
    <xf numFmtId="0" fontId="44" fillId="0" borderId="54" xfId="0" applyFont="1" applyBorder="1" applyProtection="1">
      <protection hidden="1"/>
    </xf>
    <xf numFmtId="164" fontId="44" fillId="0" borderId="54" xfId="7" applyFont="1" applyBorder="1" applyProtection="1">
      <protection hidden="1"/>
    </xf>
    <xf numFmtId="0" fontId="44" fillId="0" borderId="54" xfId="0" applyFont="1" applyBorder="1" applyAlignment="1" applyProtection="1">
      <alignment horizontal="center"/>
      <protection hidden="1"/>
    </xf>
    <xf numFmtId="0" fontId="60" fillId="0" borderId="18" xfId="0" applyFont="1" applyBorder="1" applyAlignment="1">
      <alignment horizontal="center" vertical="center" wrapText="1"/>
    </xf>
    <xf numFmtId="2" fontId="60" fillId="0" borderId="18" xfId="0" applyNumberFormat="1" applyFont="1" applyBorder="1" applyAlignment="1">
      <alignment horizontal="center" vertical="center" wrapText="1"/>
    </xf>
    <xf numFmtId="2" fontId="60" fillId="0" borderId="18" xfId="0" applyNumberFormat="1" applyFont="1" applyBorder="1" applyAlignment="1">
      <alignment horizontal="left" vertical="center" wrapText="1" indent="2"/>
    </xf>
    <xf numFmtId="0" fontId="60" fillId="0" borderId="18" xfId="0" applyFont="1" applyBorder="1" applyAlignment="1">
      <alignment horizontal="left" vertical="top" wrapText="1"/>
    </xf>
    <xf numFmtId="0" fontId="60" fillId="0" borderId="18" xfId="0" applyFont="1" applyBorder="1" applyAlignment="1">
      <alignment horizontal="left" vertical="center" wrapText="1"/>
    </xf>
    <xf numFmtId="0" fontId="60" fillId="7" borderId="18" xfId="0" applyFont="1" applyFill="1" applyBorder="1" applyAlignment="1">
      <alignment horizontal="left" vertical="top" wrapText="1"/>
    </xf>
    <xf numFmtId="2" fontId="63" fillId="0" borderId="18" xfId="0" applyNumberFormat="1" applyFont="1" applyBorder="1" applyAlignment="1">
      <alignment horizontal="center" vertical="center" wrapText="1"/>
    </xf>
    <xf numFmtId="2" fontId="6" fillId="0" borderId="18" xfId="0" applyNumberFormat="1" applyFont="1" applyBorder="1" applyAlignment="1">
      <alignment horizontal="center" vertical="center" wrapText="1"/>
    </xf>
    <xf numFmtId="2" fontId="43" fillId="7" borderId="18" xfId="0" applyNumberFormat="1" applyFont="1" applyFill="1" applyBorder="1" applyAlignment="1">
      <alignment vertical="center"/>
    </xf>
    <xf numFmtId="0" fontId="42" fillId="0" borderId="0" xfId="44" applyFont="1" applyAlignment="1">
      <alignment horizontal="center" vertical="center" wrapText="1"/>
    </xf>
    <xf numFmtId="0" fontId="33" fillId="3" borderId="0" xfId="42" applyFont="1" applyFill="1" applyAlignment="1">
      <alignment horizontal="center" vertical="center"/>
    </xf>
    <xf numFmtId="0" fontId="6" fillId="0" borderId="0" xfId="45" applyAlignment="1" applyProtection="1">
      <alignment horizontal="left" vertical="center" wrapText="1"/>
      <protection hidden="1"/>
    </xf>
    <xf numFmtId="0" fontId="6" fillId="0" borderId="0" xfId="0" applyFont="1" applyAlignment="1" applyProtection="1">
      <alignment horizontal="center" vertical="center"/>
      <protection hidden="1"/>
    </xf>
    <xf numFmtId="0" fontId="5" fillId="0" borderId="0" xfId="0" applyFont="1" applyAlignment="1" applyProtection="1">
      <alignment horizontal="center" vertical="center" wrapText="1"/>
      <protection hidden="1"/>
    </xf>
    <xf numFmtId="0" fontId="7" fillId="0" borderId="0" xfId="0" applyFont="1" applyAlignment="1" applyProtection="1">
      <alignment horizontal="center" vertical="center"/>
      <protection hidden="1"/>
    </xf>
    <xf numFmtId="0" fontId="7" fillId="0" borderId="0" xfId="0" applyFont="1" applyAlignment="1" applyProtection="1">
      <alignment horizontal="justify" vertical="center" wrapText="1"/>
      <protection hidden="1"/>
    </xf>
    <xf numFmtId="0" fontId="7" fillId="0" borderId="0" xfId="45" applyFont="1" applyAlignment="1" applyProtection="1">
      <alignment horizontal="left" vertical="center" wrapText="1"/>
      <protection hidden="1"/>
    </xf>
    <xf numFmtId="0" fontId="3" fillId="0" borderId="44" xfId="27" applyFont="1" applyBorder="1" applyAlignment="1" applyProtection="1">
      <alignment horizontal="justify" vertical="top" wrapText="1"/>
      <protection hidden="1"/>
    </xf>
    <xf numFmtId="0" fontId="3" fillId="0" borderId="26" xfId="27" applyFont="1" applyBorder="1" applyAlignment="1" applyProtection="1">
      <alignment horizontal="justify" vertical="top" wrapText="1"/>
      <protection hidden="1"/>
    </xf>
    <xf numFmtId="0" fontId="3" fillId="0" borderId="45" xfId="27" applyFont="1" applyBorder="1" applyAlignment="1" applyProtection="1">
      <alignment horizontal="justify" vertical="top" wrapText="1"/>
      <protection hidden="1"/>
    </xf>
    <xf numFmtId="0" fontId="3" fillId="0" borderId="46" xfId="27" applyFont="1" applyBorder="1" applyAlignment="1" applyProtection="1">
      <alignment horizontal="justify" vertical="top" wrapText="1"/>
      <protection hidden="1"/>
    </xf>
    <xf numFmtId="0" fontId="22" fillId="0" borderId="47" xfId="27" applyFont="1" applyBorder="1" applyAlignment="1" applyProtection="1">
      <alignment horizontal="center" vertical="center"/>
      <protection hidden="1"/>
    </xf>
    <xf numFmtId="0" fontId="22" fillId="0" borderId="48" xfId="27" applyFont="1" applyBorder="1" applyAlignment="1" applyProtection="1">
      <alignment horizontal="center" vertical="center"/>
      <protection hidden="1"/>
    </xf>
    <xf numFmtId="0" fontId="22" fillId="0" borderId="24" xfId="27" applyFont="1" applyBorder="1" applyAlignment="1" applyProtection="1">
      <alignment horizontal="center" vertical="center"/>
      <protection hidden="1"/>
    </xf>
    <xf numFmtId="0" fontId="3" fillId="0" borderId="0" xfId="27" applyFont="1" applyAlignment="1" applyProtection="1">
      <alignment horizontal="justify" vertical="top" wrapText="1"/>
      <protection hidden="1"/>
    </xf>
    <xf numFmtId="0" fontId="3" fillId="0" borderId="0" xfId="27" applyFont="1" applyAlignment="1" applyProtection="1">
      <alignment horizontal="justify" vertical="top"/>
      <protection hidden="1"/>
    </xf>
    <xf numFmtId="0" fontId="5" fillId="0" borderId="0" xfId="27" applyFont="1" applyAlignment="1" applyProtection="1">
      <alignment horizontal="justify" vertical="top" wrapText="1"/>
      <protection hidden="1"/>
    </xf>
    <xf numFmtId="0" fontId="5" fillId="0" borderId="0" xfId="27" quotePrefix="1" applyFont="1" applyAlignment="1" applyProtection="1">
      <alignment horizontal="left" vertical="top" wrapText="1"/>
      <protection hidden="1"/>
    </xf>
    <xf numFmtId="0" fontId="3" fillId="0" borderId="0" xfId="27" applyFont="1" applyAlignment="1" applyProtection="1">
      <alignment horizontal="left" vertical="top"/>
      <protection hidden="1"/>
    </xf>
    <xf numFmtId="0" fontId="3" fillId="0" borderId="19" xfId="27" applyFont="1" applyBorder="1" applyAlignment="1" applyProtection="1">
      <alignment horizontal="justify" vertical="top" wrapText="1"/>
      <protection hidden="1"/>
    </xf>
    <xf numFmtId="0" fontId="3" fillId="0" borderId="19" xfId="27" applyFont="1" applyBorder="1" applyAlignment="1" applyProtection="1">
      <alignment horizontal="left" vertical="top" wrapText="1" indent="5"/>
      <protection hidden="1"/>
    </xf>
    <xf numFmtId="0" fontId="3" fillId="0" borderId="0" xfId="27" applyFont="1" applyAlignment="1" applyProtection="1">
      <alignment horizontal="left" vertical="top" wrapText="1" indent="5"/>
      <protection hidden="1"/>
    </xf>
    <xf numFmtId="0" fontId="5" fillId="0" borderId="0" xfId="27" applyFont="1" applyAlignment="1" applyProtection="1">
      <alignment horizontal="justify"/>
      <protection hidden="1"/>
    </xf>
    <xf numFmtId="0" fontId="3" fillId="0" borderId="0" xfId="27" applyFont="1" applyAlignment="1" applyProtection="1">
      <alignment horizontal="center" vertical="top"/>
      <protection hidden="1"/>
    </xf>
    <xf numFmtId="0" fontId="2" fillId="0" borderId="0" xfId="27" applyFont="1" applyAlignment="1" applyProtection="1">
      <alignment horizontal="center" vertical="top"/>
      <protection hidden="1"/>
    </xf>
    <xf numFmtId="0" fontId="3" fillId="0" borderId="0" xfId="27" applyFont="1" applyAlignment="1" applyProtection="1">
      <alignment horizontal="center" vertical="top" wrapText="1"/>
      <protection hidden="1"/>
    </xf>
    <xf numFmtId="0" fontId="3" fillId="0" borderId="0" xfId="27" applyFont="1" applyAlignment="1" applyProtection="1">
      <alignment horizontal="justify"/>
      <protection hidden="1"/>
    </xf>
    <xf numFmtId="0" fontId="6" fillId="0" borderId="0" xfId="27" applyFont="1" applyAlignment="1" applyProtection="1">
      <alignment horizontal="justify" vertical="top" wrapText="1"/>
      <protection hidden="1"/>
    </xf>
    <xf numFmtId="0" fontId="6" fillId="0" borderId="0" xfId="27" applyFont="1" applyAlignment="1" applyProtection="1">
      <alignment horizontal="justify" vertical="top"/>
      <protection hidden="1"/>
    </xf>
    <xf numFmtId="0" fontId="5" fillId="0" borderId="0" xfId="27" applyFont="1" applyAlignment="1" applyProtection="1">
      <alignment horizontal="center" vertical="top"/>
      <protection hidden="1"/>
    </xf>
    <xf numFmtId="0" fontId="2" fillId="4" borderId="0" xfId="27" applyFont="1" applyFill="1" applyAlignment="1" applyProtection="1">
      <alignment horizontal="center" vertical="top"/>
      <protection hidden="1"/>
    </xf>
    <xf numFmtId="0" fontId="25" fillId="0" borderId="16" xfId="31" applyFont="1" applyBorder="1" applyAlignment="1" applyProtection="1">
      <alignment horizontal="left" vertical="top" wrapText="1"/>
      <protection hidden="1"/>
    </xf>
    <xf numFmtId="0" fontId="27" fillId="0" borderId="49" xfId="31" applyBorder="1" applyAlignment="1" applyProtection="1">
      <alignment horizontal="left" vertical="top" wrapText="1"/>
      <protection hidden="1"/>
    </xf>
    <xf numFmtId="0" fontId="27" fillId="0" borderId="2" xfId="31" applyBorder="1" applyAlignment="1" applyProtection="1">
      <alignment horizontal="left" vertical="top" wrapText="1"/>
      <protection hidden="1"/>
    </xf>
    <xf numFmtId="0" fontId="27" fillId="0" borderId="50" xfId="31" applyBorder="1" applyAlignment="1" applyProtection="1">
      <alignment horizontal="left" vertical="top" wrapText="1"/>
      <protection hidden="1"/>
    </xf>
    <xf numFmtId="164" fontId="9" fillId="2" borderId="49" xfId="16" applyFont="1" applyFill="1" applyBorder="1" applyAlignment="1" applyProtection="1">
      <alignment horizontal="right" vertical="center"/>
      <protection hidden="1"/>
    </xf>
    <xf numFmtId="164" fontId="9" fillId="2" borderId="50" xfId="16" applyFont="1" applyFill="1" applyBorder="1" applyAlignment="1" applyProtection="1">
      <alignment horizontal="right" vertical="center"/>
      <protection hidden="1"/>
    </xf>
    <xf numFmtId="0" fontId="9" fillId="0" borderId="9" xfId="43" applyFont="1" applyBorder="1" applyAlignment="1" applyProtection="1">
      <alignment horizontal="left" vertical="top" wrapText="1"/>
      <protection hidden="1"/>
    </xf>
    <xf numFmtId="0" fontId="9" fillId="0" borderId="0" xfId="43" applyFont="1" applyAlignment="1" applyProtection="1">
      <alignment horizontal="left" vertical="top" wrapText="1"/>
      <protection hidden="1"/>
    </xf>
    <xf numFmtId="0" fontId="9" fillId="0" borderId="10" xfId="43" applyFont="1" applyBorder="1" applyAlignment="1" applyProtection="1">
      <alignment horizontal="left" vertical="top" wrapText="1"/>
      <protection hidden="1"/>
    </xf>
    <xf numFmtId="2" fontId="18" fillId="2" borderId="49" xfId="43" applyNumberFormat="1" applyFont="1" applyFill="1" applyBorder="1" applyAlignment="1" applyProtection="1">
      <alignment horizontal="right" vertical="center"/>
      <protection hidden="1"/>
    </xf>
    <xf numFmtId="2" fontId="18" fillId="2" borderId="50" xfId="43" applyNumberFormat="1" applyFont="1" applyFill="1" applyBorder="1" applyAlignment="1" applyProtection="1">
      <alignment horizontal="right" vertical="center"/>
      <protection hidden="1"/>
    </xf>
    <xf numFmtId="0" fontId="9" fillId="0" borderId="51" xfId="43" applyFont="1" applyBorder="1" applyAlignment="1" applyProtection="1">
      <alignment horizontal="left" vertical="center"/>
      <protection hidden="1"/>
    </xf>
    <xf numFmtId="0" fontId="9" fillId="0" borderId="7" xfId="43" applyFont="1" applyBorder="1" applyAlignment="1" applyProtection="1">
      <alignment horizontal="left" vertical="center"/>
      <protection hidden="1"/>
    </xf>
    <xf numFmtId="0" fontId="44" fillId="0" borderId="37" xfId="0" applyFont="1" applyBorder="1" applyAlignment="1" applyProtection="1">
      <alignment horizontal="left" vertical="center" wrapText="1"/>
      <protection hidden="1"/>
    </xf>
    <xf numFmtId="0" fontId="44" fillId="0" borderId="3" xfId="0" applyFont="1" applyBorder="1" applyAlignment="1" applyProtection="1">
      <alignment horizontal="left" vertical="center" wrapText="1"/>
      <protection hidden="1"/>
    </xf>
    <xf numFmtId="0" fontId="44" fillId="0" borderId="11" xfId="0" applyFont="1" applyBorder="1" applyAlignment="1" applyProtection="1">
      <alignment horizontal="left" vertical="center" wrapText="1"/>
      <protection hidden="1"/>
    </xf>
    <xf numFmtId="0" fontId="52" fillId="0" borderId="37" xfId="0" applyFont="1" applyBorder="1" applyAlignment="1" applyProtection="1">
      <alignment horizontal="right" vertical="center"/>
      <protection hidden="1"/>
    </xf>
    <xf numFmtId="0" fontId="52" fillId="0" borderId="3" xfId="0" applyFont="1" applyBorder="1" applyAlignment="1" applyProtection="1">
      <alignment horizontal="right" vertical="center"/>
      <protection hidden="1"/>
    </xf>
    <xf numFmtId="0" fontId="52" fillId="0" borderId="11" xfId="0" applyFont="1" applyBorder="1" applyAlignment="1" applyProtection="1">
      <alignment horizontal="right" vertical="center"/>
      <protection hidden="1"/>
    </xf>
    <xf numFmtId="0" fontId="51" fillId="0" borderId="0" xfId="0" applyFont="1" applyAlignment="1">
      <alignment horizontal="center" vertical="center" wrapText="1"/>
    </xf>
    <xf numFmtId="0" fontId="51" fillId="0" borderId="18" xfId="0" applyFont="1" applyBorder="1" applyAlignment="1">
      <alignment horizontal="left" vertical="center" wrapText="1"/>
    </xf>
    <xf numFmtId="0" fontId="44" fillId="0" borderId="18" xfId="0" applyFont="1" applyBorder="1" applyAlignment="1" applyProtection="1">
      <alignment horizontal="left" vertical="center"/>
      <protection hidden="1"/>
    </xf>
    <xf numFmtId="0" fontId="44" fillId="0" borderId="18" xfId="0" applyFont="1" applyBorder="1" applyAlignment="1" applyProtection="1">
      <alignment vertical="center"/>
      <protection hidden="1"/>
    </xf>
    <xf numFmtId="0" fontId="53" fillId="6" borderId="0" xfId="0" applyFont="1" applyFill="1" applyAlignment="1">
      <alignment horizontal="center" vertical="top"/>
    </xf>
    <xf numFmtId="0" fontId="46" fillId="0" borderId="18" xfId="0" applyFont="1" applyBorder="1" applyAlignment="1">
      <alignment horizontal="left" vertical="center"/>
    </xf>
    <xf numFmtId="0" fontId="45" fillId="0" borderId="18" xfId="0" applyFont="1" applyBorder="1" applyAlignment="1" applyProtection="1">
      <alignment horizontal="right" vertical="center" wrapText="1"/>
      <protection hidden="1"/>
    </xf>
    <xf numFmtId="0" fontId="41" fillId="0" borderId="18" xfId="0" applyFont="1" applyBorder="1" applyAlignment="1" applyProtection="1">
      <alignment horizontal="right" vertical="center"/>
      <protection hidden="1"/>
    </xf>
    <xf numFmtId="0" fontId="41" fillId="0" borderId="37" xfId="0" applyFont="1" applyBorder="1" applyAlignment="1" applyProtection="1">
      <alignment horizontal="right" vertical="center" wrapText="1"/>
      <protection hidden="1"/>
    </xf>
    <xf numFmtId="0" fontId="41" fillId="0" borderId="3" xfId="0" applyFont="1" applyBorder="1" applyAlignment="1" applyProtection="1">
      <alignment horizontal="right" vertical="center" wrapText="1"/>
      <protection hidden="1"/>
    </xf>
    <xf numFmtId="0" fontId="41" fillId="0" borderId="11" xfId="0" applyFont="1" applyBorder="1" applyAlignment="1" applyProtection="1">
      <alignment horizontal="right" vertical="center" wrapText="1"/>
      <protection hidden="1"/>
    </xf>
    <xf numFmtId="0" fontId="49" fillId="0" borderId="0" xfId="0" applyFont="1" applyAlignment="1" applyProtection="1">
      <alignment horizontal="center" vertical="center" wrapText="1"/>
      <protection hidden="1"/>
    </xf>
    <xf numFmtId="0" fontId="3" fillId="0" borderId="0" xfId="0" applyFont="1" applyAlignment="1" applyProtection="1">
      <alignment horizontal="left" vertical="center"/>
      <protection hidden="1"/>
    </xf>
    <xf numFmtId="0" fontId="3" fillId="0" borderId="0" xfId="0" applyFont="1" applyAlignment="1" applyProtection="1">
      <alignment vertical="center"/>
      <protection hidden="1"/>
    </xf>
    <xf numFmtId="0" fontId="48" fillId="6" borderId="39" xfId="0" applyFont="1" applyFill="1" applyBorder="1" applyAlignment="1" applyProtection="1">
      <alignment horizontal="center" vertical="center"/>
      <protection hidden="1"/>
    </xf>
    <xf numFmtId="0" fontId="5" fillId="0" borderId="18" xfId="0" applyFont="1" applyBorder="1" applyAlignment="1" applyProtection="1">
      <alignment horizontal="right" vertical="center"/>
      <protection hidden="1"/>
    </xf>
    <xf numFmtId="0" fontId="28" fillId="0" borderId="37" xfId="0" applyFont="1" applyBorder="1" applyAlignment="1">
      <alignment horizontal="left" vertical="center" wrapText="1"/>
    </xf>
    <xf numFmtId="0" fontId="28" fillId="0" borderId="11" xfId="0" applyFont="1" applyBorder="1" applyAlignment="1">
      <alignment horizontal="left" vertical="center" wrapText="1"/>
    </xf>
    <xf numFmtId="0" fontId="28" fillId="0" borderId="18" xfId="0" applyFont="1" applyBorder="1" applyAlignment="1">
      <alignment horizontal="left" vertical="center" wrapText="1"/>
    </xf>
    <xf numFmtId="0" fontId="4" fillId="0" borderId="18" xfId="0" applyFont="1" applyBorder="1" applyAlignment="1">
      <alignment horizontal="left" vertical="center" wrapText="1"/>
    </xf>
    <xf numFmtId="0" fontId="18" fillId="0" borderId="37" xfId="0" applyFont="1" applyBorder="1" applyAlignment="1">
      <alignment horizontal="left" vertical="center" wrapText="1"/>
    </xf>
    <xf numFmtId="0" fontId="18" fillId="0" borderId="11" xfId="0" applyFont="1" applyBorder="1" applyAlignment="1">
      <alignment horizontal="left" vertical="center" wrapText="1"/>
    </xf>
    <xf numFmtId="0" fontId="9" fillId="0" borderId="18" xfId="0" applyFont="1" applyBorder="1" applyAlignment="1">
      <alignment horizontal="justify" vertical="center" wrapText="1"/>
    </xf>
    <xf numFmtId="0" fontId="0" fillId="0" borderId="18" xfId="0" applyBorder="1" applyAlignment="1">
      <alignment horizontal="justify" vertical="center" wrapText="1"/>
    </xf>
    <xf numFmtId="0" fontId="9" fillId="0" borderId="37" xfId="0" applyFont="1" applyBorder="1" applyAlignment="1">
      <alignment horizontal="center" vertical="center" wrapText="1"/>
    </xf>
    <xf numFmtId="0" fontId="9" fillId="0" borderId="11" xfId="0" applyFont="1" applyBorder="1" applyAlignment="1">
      <alignment horizontal="center" vertical="center" wrapText="1"/>
    </xf>
    <xf numFmtId="0" fontId="4" fillId="0" borderId="37" xfId="0" applyFont="1" applyBorder="1" applyAlignment="1">
      <alignment horizontal="left" vertical="center" wrapText="1"/>
    </xf>
    <xf numFmtId="0" fontId="4" fillId="0" borderId="11" xfId="0" applyFont="1" applyBorder="1" applyAlignment="1">
      <alignment horizontal="left" vertical="center" wrapText="1"/>
    </xf>
    <xf numFmtId="0" fontId="28" fillId="0" borderId="18" xfId="0" applyFont="1" applyBorder="1" applyAlignment="1">
      <alignment horizontal="justify" vertical="center" wrapText="1"/>
    </xf>
    <xf numFmtId="0" fontId="61" fillId="0" borderId="18" xfId="0" applyFont="1" applyBorder="1" applyAlignment="1" applyProtection="1">
      <alignment horizontal="justify" vertical="center" wrapText="1"/>
      <protection hidden="1"/>
    </xf>
    <xf numFmtId="0" fontId="1" fillId="0" borderId="18" xfId="0" applyFont="1" applyBorder="1" applyAlignment="1" applyProtection="1">
      <alignment horizontal="justify" vertical="center" wrapText="1"/>
      <protection hidden="1"/>
    </xf>
    <xf numFmtId="0" fontId="18" fillId="0" borderId="18" xfId="0" applyFont="1" applyBorder="1" applyAlignment="1" applyProtection="1">
      <alignment horizontal="left" vertical="center" wrapText="1"/>
      <protection hidden="1"/>
    </xf>
    <xf numFmtId="0" fontId="4" fillId="0" borderId="18" xfId="0" applyFont="1" applyBorder="1" applyAlignment="1">
      <alignment horizontal="center" vertical="center" wrapText="1"/>
    </xf>
    <xf numFmtId="0" fontId="0" fillId="0" borderId="18" xfId="0" applyBorder="1" applyAlignment="1">
      <alignment vertical="center"/>
    </xf>
    <xf numFmtId="0" fontId="0" fillId="0" borderId="12" xfId="0" applyBorder="1" applyAlignment="1">
      <alignment vertical="center"/>
    </xf>
    <xf numFmtId="0" fontId="28" fillId="0" borderId="18" xfId="0" applyFont="1" applyBorder="1" applyAlignment="1">
      <alignment horizontal="center" vertical="center" wrapText="1"/>
    </xf>
    <xf numFmtId="0" fontId="28" fillId="0" borderId="14" xfId="0" applyFont="1" applyBorder="1" applyAlignment="1">
      <alignment horizontal="center" vertical="center" wrapText="1"/>
    </xf>
    <xf numFmtId="0" fontId="2" fillId="0" borderId="0" xfId="40" quotePrefix="1" applyFont="1" applyAlignment="1">
      <alignment horizontal="center" vertical="center"/>
    </xf>
    <xf numFmtId="0" fontId="6" fillId="0" borderId="53" xfId="36" applyBorder="1" applyAlignment="1">
      <alignment horizontal="left" vertical="center" indent="2"/>
    </xf>
    <xf numFmtId="0" fontId="6" fillId="0" borderId="44" xfId="36" applyBorder="1" applyAlignment="1">
      <alignment horizontal="left" vertical="center" indent="2"/>
    </xf>
    <xf numFmtId="0" fontId="6" fillId="2" borderId="44" xfId="36" applyFill="1" applyBorder="1" applyAlignment="1" applyProtection="1">
      <alignment horizontal="left" vertical="center"/>
      <protection locked="0"/>
    </xf>
    <xf numFmtId="0" fontId="6" fillId="0" borderId="52" xfId="36" applyBorder="1" applyAlignment="1">
      <alignment horizontal="left" vertical="center" indent="2"/>
    </xf>
    <xf numFmtId="0" fontId="6" fillId="0" borderId="0" xfId="36" applyAlignment="1">
      <alignment horizontal="left" vertical="center" indent="2"/>
    </xf>
    <xf numFmtId="0" fontId="6" fillId="0" borderId="52" xfId="36" applyBorder="1" applyAlignment="1">
      <alignment horizontal="justify" vertical="center" wrapText="1"/>
    </xf>
    <xf numFmtId="0" fontId="6" fillId="0" borderId="0" xfId="40" applyFont="1" applyAlignment="1">
      <alignment horizontal="justify" vertical="top"/>
    </xf>
    <xf numFmtId="173" fontId="7" fillId="0" borderId="0" xfId="40" applyNumberFormat="1" applyFont="1" applyAlignment="1">
      <alignment horizontal="left" vertical="center" indent="1"/>
    </xf>
    <xf numFmtId="0" fontId="6" fillId="0" borderId="0" xfId="40" applyFont="1" applyAlignment="1">
      <alignment horizontal="left" vertical="top" wrapText="1"/>
    </xf>
    <xf numFmtId="0" fontId="6" fillId="0" borderId="0" xfId="40" applyFont="1" applyAlignment="1">
      <alignment horizontal="center" vertical="top"/>
    </xf>
    <xf numFmtId="0" fontId="7" fillId="0" borderId="0" xfId="40" applyFont="1" applyAlignment="1">
      <alignment horizontal="justify" vertical="center"/>
    </xf>
    <xf numFmtId="0" fontId="6" fillId="0" borderId="0" xfId="40" applyFont="1" applyAlignment="1">
      <alignment horizontal="justify" vertical="center"/>
    </xf>
    <xf numFmtId="0" fontId="7" fillId="0" borderId="0" xfId="40" applyFont="1" applyAlignment="1">
      <alignment horizontal="center" vertical="center"/>
    </xf>
    <xf numFmtId="0" fontId="6" fillId="2" borderId="0" xfId="40" applyFont="1" applyFill="1" applyAlignment="1" applyProtection="1">
      <alignment horizontal="left" vertical="center"/>
      <protection locked="0"/>
    </xf>
    <xf numFmtId="173" fontId="6" fillId="0" borderId="0" xfId="40" applyNumberFormat="1" applyFont="1" applyAlignment="1">
      <alignment horizontal="left" vertical="center"/>
    </xf>
    <xf numFmtId="0" fontId="7" fillId="0" borderId="0" xfId="40" applyFont="1" applyAlignment="1">
      <alignment horizontal="justify" vertical="top"/>
    </xf>
  </cellXfs>
  <cellStyles count="54">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Comma 3" xfId="18" xr:uid="{00000000-0005-0000-0000-000011000000}"/>
    <cellStyle name="Formula" xfId="19" xr:uid="{00000000-0005-0000-0000-000012000000}"/>
    <cellStyle name="Header1" xfId="20" xr:uid="{00000000-0005-0000-0000-000013000000}"/>
    <cellStyle name="Header2" xfId="21" xr:uid="{00000000-0005-0000-0000-000014000000}"/>
    <cellStyle name="Hypertextový odkaz" xfId="22" xr:uid="{00000000-0005-0000-0000-000015000000}"/>
    <cellStyle name="no dec" xfId="23" xr:uid="{00000000-0005-0000-0000-000016000000}"/>
    <cellStyle name="Normal" xfId="0" builtinId="0"/>
    <cellStyle name="Normal - Style1" xfId="24" xr:uid="{00000000-0005-0000-0000-000018000000}"/>
    <cellStyle name="Normal 10" xfId="25" xr:uid="{00000000-0005-0000-0000-000019000000}"/>
    <cellStyle name="Normal 13" xfId="26" xr:uid="{00000000-0005-0000-0000-00001A000000}"/>
    <cellStyle name="Normal 2" xfId="27" xr:uid="{00000000-0005-0000-0000-00001B000000}"/>
    <cellStyle name="Normal 2 2" xfId="28" xr:uid="{00000000-0005-0000-0000-00001C000000}"/>
    <cellStyle name="Normal 2 3" xfId="29" xr:uid="{00000000-0005-0000-0000-00001D000000}"/>
    <cellStyle name="Normal 2_20 Price Schedule VOL III Rev-2" xfId="30" xr:uid="{00000000-0005-0000-0000-00001E000000}"/>
    <cellStyle name="Normal 3" xfId="31" xr:uid="{00000000-0005-0000-0000-00001F000000}"/>
    <cellStyle name="Normal 3 2" xfId="32" xr:uid="{00000000-0005-0000-0000-000020000000}"/>
    <cellStyle name="Normal 3 3" xfId="33" xr:uid="{00000000-0005-0000-0000-000021000000}"/>
    <cellStyle name="Normal 3_First Envelope - R2" xfId="34" xr:uid="{00000000-0005-0000-0000-000022000000}"/>
    <cellStyle name="Normal 4" xfId="35" xr:uid="{00000000-0005-0000-0000-000023000000}"/>
    <cellStyle name="Normal 4 2" xfId="36" xr:uid="{00000000-0005-0000-0000-000024000000}"/>
    <cellStyle name="Normal 5" xfId="37" xr:uid="{00000000-0005-0000-0000-000025000000}"/>
    <cellStyle name="Normal 7" xfId="38" xr:uid="{00000000-0005-0000-0000-000026000000}"/>
    <cellStyle name="Normal 8" xfId="39" xr:uid="{00000000-0005-0000-0000-000027000000}"/>
    <cellStyle name="Normal_Annexures TW 04 2" xfId="40" xr:uid="{00000000-0005-0000-0000-000028000000}"/>
    <cellStyle name="Normal_Attach 3(JV)" xfId="41" xr:uid="{00000000-0005-0000-0000-000029000000}"/>
    <cellStyle name="Normal_Attacments TW 04_SE-Vol-III" xfId="42" xr:uid="{00000000-0005-0000-0000-00002A000000}"/>
    <cellStyle name="Normal_Entertainment Form 2" xfId="43" xr:uid="{00000000-0005-0000-0000-00002B000000}"/>
    <cellStyle name="Normal_Price_Schedules for Insulator Package Rev-01" xfId="44" xr:uid="{00000000-0005-0000-0000-00002C000000}"/>
    <cellStyle name="Normal_PRICE-SCHE Bihar-Rev-2-corrections" xfId="45" xr:uid="{00000000-0005-0000-0000-00002D000000}"/>
    <cellStyle name="Normal_PRICE-SCHE Bihar-Rev-2-corrections_Annexures TW 04" xfId="46" xr:uid="{00000000-0005-0000-0000-00002E000000}"/>
    <cellStyle name="Normal_SE-Vol-III" xfId="47" xr:uid="{00000000-0005-0000-0000-00002F000000}"/>
    <cellStyle name="Normal_Sheet1 2" xfId="48" xr:uid="{00000000-0005-0000-0000-000030000000}"/>
    <cellStyle name="Percent" xfId="53" builtinId="5"/>
    <cellStyle name="Percent 2" xfId="49" xr:uid="{00000000-0005-0000-0000-000032000000}"/>
    <cellStyle name="Popis" xfId="50" xr:uid="{00000000-0005-0000-0000-000033000000}"/>
    <cellStyle name="Sledovaný hypertextový odkaz" xfId="51" xr:uid="{00000000-0005-0000-0000-000034000000}"/>
    <cellStyle name="Standard_BS14" xfId="52" xr:uid="{00000000-0005-0000-0000-000035000000}"/>
  </cellStyles>
  <dxfs count="7">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5003" name="Group 857">
          <a:extLst>
            <a:ext uri="{FF2B5EF4-FFF2-40B4-BE49-F238E27FC236}">
              <a16:creationId xmlns:a16="http://schemas.microsoft.com/office/drawing/2014/main" id="{00000000-0008-0000-0100-00004BE80100}"/>
            </a:ext>
          </a:extLst>
        </xdr:cNvPr>
        <xdr:cNvGrpSpPr>
          <a:grpSpLocks/>
        </xdr:cNvGrpSpPr>
      </xdr:nvGrpSpPr>
      <xdr:grpSpPr bwMode="auto">
        <a:xfrm>
          <a:off x="7248525" y="47625"/>
          <a:ext cx="1104900" cy="828675"/>
          <a:chOff x="761" y="5"/>
          <a:chExt cx="116" cy="86"/>
        </a:xfrm>
      </xdr:grpSpPr>
      <xdr:sp macro="" textlink="">
        <xdr:nvSpPr>
          <xdr:cNvPr id="12500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4CE8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6027" name="Group 1">
          <a:hlinkClick xmlns:r="http://schemas.openxmlformats.org/officeDocument/2006/relationships" r:id="rId1" tooltip="Click for Next Attachment"/>
          <a:extLst>
            <a:ext uri="{FF2B5EF4-FFF2-40B4-BE49-F238E27FC236}">
              <a16:creationId xmlns:a16="http://schemas.microsoft.com/office/drawing/2014/main" id="{00000000-0008-0000-0200-00004BEC0100}"/>
            </a:ext>
          </a:extLst>
        </xdr:cNvPr>
        <xdr:cNvGrpSpPr>
          <a:grpSpLocks/>
        </xdr:cNvGrpSpPr>
      </xdr:nvGrpSpPr>
      <xdr:grpSpPr bwMode="auto">
        <a:xfrm>
          <a:off x="6686550" y="209550"/>
          <a:ext cx="1323975" cy="695325"/>
          <a:chOff x="738" y="5"/>
          <a:chExt cx="116" cy="73"/>
        </a:xfrm>
      </xdr:grpSpPr>
      <xdr:sp macro="" textlink="">
        <xdr:nvSpPr>
          <xdr:cNvPr id="126028" name="AutoShape 2">
            <a:extLst>
              <a:ext uri="{FF2B5EF4-FFF2-40B4-BE49-F238E27FC236}">
                <a16:creationId xmlns:a16="http://schemas.microsoft.com/office/drawing/2014/main" id="{00000000-0008-0000-0200-00004CEC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20packages/Works/RHQ%20&amp;%20Sites/2020-21/WC-2466%20AMC%20II%20at%20Kurnool%20SS/pendrive%20CS1/ann/dhramjagrah/tri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18.0.84\cnm\Site%20packages\Works\RHQ%20&amp;%20Sites\Price%20Schedule%20review\pendrive%20CS1\ann\dhramjagrah\trial.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powergrid1989-my.sharepoint.com/personal/sr1_powergrid_in/Documents/RHQ/C&amp;M/Works/2025-26/WC-4140(VVD)-AMC-2-deweeding%20jungle%20clearance-RaichurSS/Approvals/Approvals/BOQ.xlsx" TargetMode="External"/><Relationship Id="rId1" Type="http://schemas.openxmlformats.org/officeDocument/2006/relationships/externalLinkPath" Target="/personal/sr1_powergrid_in/Documents/RHQ/C&amp;M/Works/2025-26/WC-4140(VVD)-AMC-2-deweeding%20jungle%20clearance-RaichurSS/Approvals/Approvals/BO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row r="12">
          <cell r="B12" t="str">
            <v xml:space="preserve">Printed Name </v>
          </cell>
        </row>
      </sheetData>
      <sheetData sheetId="2"/>
      <sheetData sheetId="3"/>
      <sheetData sheetId="4"/>
      <sheetData sheetId="5"/>
      <sheetData sheetId="6"/>
      <sheetData sheetId="7">
        <row r="9">
          <cell r="G9" t="str">
            <v>Power Grid Corporation of India Ltd.,</v>
          </cell>
        </row>
      </sheetData>
      <sheetData sheetId="8"/>
      <sheetData sheetId="9"/>
      <sheetData sheetId="10"/>
      <sheetData sheetId="11"/>
      <sheetData sheetId="12"/>
      <sheetData sheetId="13">
        <row r="9">
          <cell r="G9" t="str">
            <v>Contracts &amp; Materials Department</v>
          </cell>
        </row>
      </sheetData>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stract"/>
      <sheetName val="PART A BOQ"/>
      <sheetName val="PART A ESTIMATION"/>
      <sheetName val="PART B BOQ"/>
      <sheetName val="PART B ESTIMATION"/>
    </sheetNames>
    <sheetDataSet>
      <sheetData sheetId="0" refreshError="1"/>
      <sheetData sheetId="1" refreshError="1"/>
      <sheetData sheetId="2" refreshError="1"/>
      <sheetData sheetId="3" refreshError="1"/>
      <sheetData sheetId="4">
        <row r="71">
          <cell r="J71">
            <v>134654.1</v>
          </cell>
        </row>
        <row r="101">
          <cell r="J101">
            <v>623261.39999999991</v>
          </cell>
        </row>
        <row r="121">
          <cell r="J121">
            <v>154394.44650000002</v>
          </cell>
        </row>
        <row r="125">
          <cell r="J125">
            <v>1500</v>
          </cell>
        </row>
        <row r="128">
          <cell r="J128">
            <v>500</v>
          </cell>
        </row>
        <row r="131">
          <cell r="J131">
            <v>10</v>
          </cell>
        </row>
        <row r="134">
          <cell r="J134">
            <v>250</v>
          </cell>
        </row>
        <row r="137">
          <cell r="J137">
            <v>20</v>
          </cell>
        </row>
        <row r="140">
          <cell r="J140">
            <v>10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0.bin"/><Relationship Id="rId13" Type="http://schemas.openxmlformats.org/officeDocument/2006/relationships/printerSettings" Target="../printerSettings/printerSettings25.bin"/><Relationship Id="rId3" Type="http://schemas.openxmlformats.org/officeDocument/2006/relationships/printerSettings" Target="../printerSettings/printerSettings15.bin"/><Relationship Id="rId7" Type="http://schemas.openxmlformats.org/officeDocument/2006/relationships/printerSettings" Target="../printerSettings/printerSettings19.bin"/><Relationship Id="rId12" Type="http://schemas.openxmlformats.org/officeDocument/2006/relationships/printerSettings" Target="../printerSettings/printerSettings24.bin"/><Relationship Id="rId2" Type="http://schemas.openxmlformats.org/officeDocument/2006/relationships/printerSettings" Target="../printerSettings/printerSettings14.bin"/><Relationship Id="rId16" Type="http://schemas.openxmlformats.org/officeDocument/2006/relationships/drawing" Target="../drawings/drawing1.xml"/><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11" Type="http://schemas.openxmlformats.org/officeDocument/2006/relationships/printerSettings" Target="../printerSettings/printerSettings23.bin"/><Relationship Id="rId5" Type="http://schemas.openxmlformats.org/officeDocument/2006/relationships/printerSettings" Target="../printerSettings/printerSettings17.bin"/><Relationship Id="rId15" Type="http://schemas.openxmlformats.org/officeDocument/2006/relationships/printerSettings" Target="../printerSettings/printerSettings27.bin"/><Relationship Id="rId10" Type="http://schemas.openxmlformats.org/officeDocument/2006/relationships/printerSettings" Target="../printerSettings/printerSettings22.bin"/><Relationship Id="rId4" Type="http://schemas.openxmlformats.org/officeDocument/2006/relationships/printerSettings" Target="../printerSettings/printerSettings16.bin"/><Relationship Id="rId9" Type="http://schemas.openxmlformats.org/officeDocument/2006/relationships/printerSettings" Target="../printerSettings/printerSettings21.bin"/><Relationship Id="rId14"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5.bin"/><Relationship Id="rId13" Type="http://schemas.openxmlformats.org/officeDocument/2006/relationships/printerSettings" Target="../printerSettings/printerSettings40.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12" Type="http://schemas.openxmlformats.org/officeDocument/2006/relationships/printerSettings" Target="../printerSettings/printerSettings39.bin"/><Relationship Id="rId2" Type="http://schemas.openxmlformats.org/officeDocument/2006/relationships/printerSettings" Target="../printerSettings/printerSettings29.bin"/><Relationship Id="rId16" Type="http://schemas.openxmlformats.org/officeDocument/2006/relationships/drawing" Target="../drawings/drawing2.xml"/><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11" Type="http://schemas.openxmlformats.org/officeDocument/2006/relationships/printerSettings" Target="../printerSettings/printerSettings38.bin"/><Relationship Id="rId5" Type="http://schemas.openxmlformats.org/officeDocument/2006/relationships/printerSettings" Target="../printerSettings/printerSettings32.bin"/><Relationship Id="rId15" Type="http://schemas.openxmlformats.org/officeDocument/2006/relationships/printerSettings" Target="../printerSettings/printerSettings42.bin"/><Relationship Id="rId10" Type="http://schemas.openxmlformats.org/officeDocument/2006/relationships/printerSettings" Target="../printerSettings/printerSettings37.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 Id="rId14" Type="http://schemas.openxmlformats.org/officeDocument/2006/relationships/printerSettings" Target="../printerSettings/printerSettings4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I21"/>
  <sheetViews>
    <sheetView topLeftCell="B1" zoomScaleNormal="100" zoomScaleSheetLayoutView="100" workbookViewId="0">
      <selection activeCell="D11" sqref="D11"/>
    </sheetView>
  </sheetViews>
  <sheetFormatPr defaultColWidth="9.140625" defaultRowHeight="16.5"/>
  <cols>
    <col min="1" max="1" width="9.140625" style="84" hidden="1" customWidth="1"/>
    <col min="2" max="2" width="38" style="112" customWidth="1"/>
    <col min="3" max="3" width="10.28515625" style="112" customWidth="1"/>
    <col min="4" max="4" width="44.85546875" style="112" customWidth="1"/>
    <col min="5" max="5" width="0" style="84" hidden="1" customWidth="1"/>
    <col min="6" max="9" width="9.140625" style="84" hidden="1" customWidth="1"/>
    <col min="10" max="19" width="9.140625" style="84" customWidth="1"/>
    <col min="20" max="20" width="7.140625" style="84" customWidth="1"/>
    <col min="21" max="21" width="4.28515625" style="84" customWidth="1"/>
    <col min="22" max="16384" width="9.140625" style="84"/>
  </cols>
  <sheetData>
    <row r="1" spans="2:5" ht="46.5" customHeight="1">
      <c r="B1" s="273" t="s">
        <v>355</v>
      </c>
      <c r="C1" s="273"/>
      <c r="D1" s="273"/>
      <c r="E1" s="124"/>
    </row>
    <row r="2" spans="2:5" ht="32.25" customHeight="1">
      <c r="B2" s="273" t="s">
        <v>356</v>
      </c>
      <c r="C2" s="273"/>
      <c r="D2" s="273"/>
      <c r="E2" s="123"/>
    </row>
    <row r="3" spans="2:5" ht="20.25" customHeight="1">
      <c r="B3" s="274" t="s">
        <v>0</v>
      </c>
      <c r="C3" s="274"/>
      <c r="D3" s="274"/>
    </row>
    <row r="4" spans="2:5" ht="17.25" thickBot="1">
      <c r="B4" s="85"/>
      <c r="C4" s="85"/>
      <c r="D4" s="86"/>
    </row>
    <row r="5" spans="2:5" ht="32.25" customHeight="1">
      <c r="B5" s="87" t="s">
        <v>1</v>
      </c>
      <c r="C5" s="88"/>
      <c r="D5" s="113" t="s">
        <v>2</v>
      </c>
    </row>
    <row r="6" spans="2:5" ht="36" hidden="1" customHeight="1">
      <c r="B6" s="89"/>
      <c r="C6" s="90"/>
      <c r="D6" s="119"/>
    </row>
    <row r="7" spans="2:5" ht="31.5" hidden="1" customHeight="1">
      <c r="B7" s="91" t="str">
        <f>IF(D5= "Joint Venture Bid", "Total Nos. of  Partners in the JV [excluding the Lead Partner]", "")</f>
        <v/>
      </c>
      <c r="C7" s="92"/>
      <c r="D7" s="120" t="s">
        <v>3</v>
      </c>
    </row>
    <row r="8" spans="2:5" ht="16.5" hidden="1" customHeight="1">
      <c r="B8" s="93"/>
      <c r="C8" s="94"/>
      <c r="D8" s="121"/>
    </row>
    <row r="9" spans="2:5" ht="25.5" customHeight="1">
      <c r="B9" s="95" t="str">
        <f>IF(G5=3, "Name of the Lead Partner", "Name of the Bidder")</f>
        <v>Name of the Bidder</v>
      </c>
      <c r="C9" s="96"/>
      <c r="D9" s="113"/>
      <c r="E9" s="84" t="b">
        <f>ISBLANK(D9)</f>
        <v>1</v>
      </c>
    </row>
    <row r="10" spans="2:5" ht="27.75" customHeight="1">
      <c r="B10" s="97" t="s">
        <v>4</v>
      </c>
      <c r="C10" s="98"/>
      <c r="D10" s="114"/>
      <c r="E10" s="84" t="b">
        <f>ISBLANK(D10)</f>
        <v>1</v>
      </c>
    </row>
    <row r="11" spans="2:5" ht="25.5" customHeight="1">
      <c r="B11" s="99"/>
      <c r="C11" s="100"/>
      <c r="D11" s="114"/>
      <c r="E11" s="84" t="b">
        <f>ISBLANK(D11)</f>
        <v>1</v>
      </c>
    </row>
    <row r="12" spans="2:5" ht="26.25" customHeight="1">
      <c r="B12" s="101"/>
      <c r="C12" s="102"/>
      <c r="D12" s="115"/>
    </row>
    <row r="13" spans="2:5" ht="18.75" customHeight="1">
      <c r="B13" s="103"/>
      <c r="C13" s="86"/>
      <c r="D13" s="104"/>
    </row>
    <row r="14" spans="2:5" ht="25.5" customHeight="1">
      <c r="B14" s="105" t="s">
        <v>5</v>
      </c>
      <c r="C14" s="106"/>
      <c r="D14" s="116"/>
      <c r="E14" s="84" t="b">
        <f>ISBLANK(D14)</f>
        <v>1</v>
      </c>
    </row>
    <row r="15" spans="2:5" ht="23.25" customHeight="1">
      <c r="B15" s="105" t="s">
        <v>6</v>
      </c>
      <c r="C15" s="106"/>
      <c r="D15" s="115"/>
      <c r="E15" s="84" t="b">
        <f>ISBLANK(D15)</f>
        <v>1</v>
      </c>
    </row>
    <row r="16" spans="2:5" ht="25.5" customHeight="1">
      <c r="B16" s="105" t="s">
        <v>7</v>
      </c>
      <c r="C16" s="106"/>
      <c r="D16" s="116"/>
      <c r="E16" s="84" t="b">
        <f>ISBLANK(D16)</f>
        <v>1</v>
      </c>
    </row>
    <row r="17" spans="2:6" ht="23.25" customHeight="1">
      <c r="B17" s="105" t="s">
        <v>8</v>
      </c>
      <c r="C17" s="106"/>
      <c r="D17" s="117"/>
      <c r="E17" s="84" t="b">
        <f>ISBLANK(D17)</f>
        <v>1</v>
      </c>
    </row>
    <row r="18" spans="2:6" ht="19.5" customHeight="1">
      <c r="B18" s="107"/>
      <c r="C18" s="108"/>
      <c r="D18" s="109"/>
      <c r="F18" s="204"/>
    </row>
    <row r="19" spans="2:6" ht="21.75" customHeight="1">
      <c r="B19" s="105" t="s">
        <v>9</v>
      </c>
      <c r="C19" s="106"/>
      <c r="D19" s="122"/>
      <c r="E19" s="84" t="b">
        <f>ISBLANK(D19)</f>
        <v>1</v>
      </c>
    </row>
    <row r="20" spans="2:6" ht="22.5" customHeight="1" thickBot="1">
      <c r="B20" s="110" t="s">
        <v>10</v>
      </c>
      <c r="C20" s="111"/>
      <c r="D20" s="118"/>
      <c r="E20" s="84" t="b">
        <f>ISBLANK(D20)</f>
        <v>1</v>
      </c>
      <c r="F20" s="204" t="str">
        <f>IF(COUNTIF(E11:E20,"TRUE"),"False","Sheet OK")</f>
        <v>False</v>
      </c>
    </row>
    <row r="21" spans="2:6" ht="28.5">
      <c r="D21" s="205" t="str">
        <f>IF(F20="False","ENTER DETAILS","Sheet OK")</f>
        <v>ENTER DETAILS</v>
      </c>
    </row>
  </sheetData>
  <sheetProtection algorithmName="SHA-512" hashValue="vKoyfEqUobJGRyPgxRaDrLMhwgvgig1pJZyCj6cvaOdZFPkwgqsGCyopzrN4ZGRufoTuNg5bFIoXjFULdgTGGA==" saltValue="+ikwacDBxmzF5e3/hwrtpw==" spinCount="100000" sheet="1" formatColumns="0" formatRows="0" selectLockedCells="1"/>
  <customSheetViews>
    <customSheetView guid="{6F637C86-117D-4792-B5D4-37E20B1C50B5}" hiddenRows="1" hiddenColumns="1" topLeftCell="B1">
      <selection activeCell="D11" sqref="D11"/>
      <pageMargins left="0" right="0" top="0" bottom="0" header="0" footer="0"/>
      <pageSetup scale="105" orientation="portrait" r:id="rId1"/>
      <headerFooter alignWithMargins="0"/>
    </customSheetView>
    <customSheetView guid="{DF819C10-7533-4A2E-B278-90B3B38A4AE6}" hiddenRows="1" hiddenColumns="1" topLeftCell="B18">
      <selection activeCell="D30" sqref="D30"/>
      <pageMargins left="0" right="0" top="0" bottom="0" header="0" footer="0"/>
      <pageSetup scale="105" orientation="portrait" r:id="rId2"/>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3"/>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4"/>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6"/>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7"/>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8"/>
      <headerFooter alignWithMargins="0"/>
    </customSheetView>
    <customSheetView guid="{9CE94B9F-4902-4B08-AE4E-74E93D8E789E}" hiddenRows="1" hiddenColumns="1" topLeftCell="B45">
      <selection activeCell="D30" sqref="D30"/>
      <pageMargins left="0" right="0" top="0" bottom="0" header="0" footer="0"/>
      <pageSetup scale="105" orientation="portrait" r:id="rId9"/>
      <headerFooter alignWithMargins="0"/>
    </customSheetView>
    <customSheetView guid="{A60C0BDD-7FB1-4EBA-A0E1-529280DA1A28}" hiddenRows="1" hiddenColumns="1" topLeftCell="B1">
      <selection activeCell="D11" sqref="D11"/>
      <pageMargins left="0" right="0" top="0" bottom="0" header="0" footer="0"/>
      <pageSetup scale="105" orientation="portrait" r:id="rId10"/>
      <headerFooter alignWithMargins="0"/>
    </customSheetView>
    <customSheetView guid="{27F75044-6024-4403-9A39-D72B9CCD332B}" showPageBreaks="1" printArea="1" hiddenRows="1" hiddenColumns="1" topLeftCell="B1">
      <selection activeCell="D5" sqref="D5"/>
      <pageMargins left="0" right="0" top="0" bottom="0" header="0" footer="0"/>
      <pageSetup scale="105" orientation="portrait" r:id="rId11"/>
      <headerFooter alignWithMargins="0"/>
    </customSheetView>
  </customSheetViews>
  <mergeCells count="3">
    <mergeCell ref="B1:D1"/>
    <mergeCell ref="B2:D2"/>
    <mergeCell ref="B3:D3"/>
  </mergeCells>
  <phoneticPr fontId="27" type="noConversion"/>
  <conditionalFormatting sqref="D7">
    <cfRule type="expression" dxfId="6" priority="15" stopIfTrue="1">
      <formula>$B$7="Total Nos. of  Partners in the JV [excluding the Lead Partner]"</formula>
    </cfRule>
  </conditionalFormatting>
  <conditionalFormatting sqref="D8">
    <cfRule type="expression" dxfId="5" priority="16" stopIfTrue="1">
      <formula>$V$7=0</formula>
    </cfRule>
  </conditionalFormatting>
  <conditionalFormatting sqref="D21">
    <cfRule type="containsText" dxfId="4" priority="1" stopIfTrue="1" operator="containsText" text="DETAILS">
      <formula>NOT(ISERROR(SEARCH("DETAILS",D21)))</formula>
    </cfRule>
    <cfRule type="containsText" dxfId="3" priority="2" stopIfTrue="1" operator="containsText" text="Invalid">
      <formula>NOT(ISERROR(SEARCH("Invalid",D21)))</formula>
    </cfRule>
    <cfRule type="colorScale" priority="3">
      <colorScale>
        <cfvo type="min"/>
        <cfvo type="max"/>
        <color rgb="FF92D050"/>
        <color rgb="FF92D050"/>
      </colorScale>
    </cfRule>
  </conditionalFormatting>
  <dataValidations count="3">
    <dataValidation type="list" allowBlank="1" showInputMessage="1" showErrorMessage="1" sqref="D7 D5" xr:uid="{00000000-0002-0000-0000-000000000000}">
      <formula1>#REF!</formula1>
    </dataValidation>
    <dataValidation type="whole" allowBlank="1" showInputMessage="1" showErrorMessage="1" sqref="D15" xr:uid="{00000000-0002-0000-0000-000002000000}">
      <formula1>5000000000</formula1>
      <formula2>10000000000</formula2>
    </dataValidation>
    <dataValidation type="date" allowBlank="1" showInputMessage="1" showErrorMessage="1" error="Enter date in dd-mmm-yy format. Example 01-oct-10" sqref="D19" xr:uid="{00000000-0002-0000-0000-000003000000}">
      <formula1>#REF!</formula1>
      <formula2>W16</formula2>
    </dataValidation>
  </dataValidations>
  <pageMargins left="0.86" right="0.32" top="0.71" bottom="0.31" header="0.54" footer="0.19"/>
  <pageSetup scale="105" orientation="portrait" r:id="rId12"/>
  <headerFooter alignWithMargins="0"/>
  <legacy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77" t="e">
        <f>#REF!</f>
        <v>#REF!</v>
      </c>
      <c r="B3" s="277"/>
      <c r="C3" s="277"/>
      <c r="D3" s="277"/>
      <c r="E3" s="277"/>
      <c r="F3" s="54"/>
      <c r="G3" s="54"/>
      <c r="H3" s="54"/>
    </row>
    <row r="4" spans="1:9" ht="20.100000000000001" customHeight="1">
      <c r="A4" s="72"/>
      <c r="H4" s="22"/>
      <c r="I4" s="23"/>
    </row>
    <row r="5" spans="1:9" ht="20.100000000000001" customHeight="1">
      <c r="A5" s="278" t="s">
        <v>12</v>
      </c>
      <c r="B5" s="278"/>
      <c r="C5" s="278"/>
      <c r="D5" s="278"/>
      <c r="E5" s="278"/>
      <c r="F5" s="24"/>
      <c r="H5" s="22"/>
      <c r="I5" s="23"/>
    </row>
    <row r="6" spans="1:9" ht="20.100000000000001" customHeight="1">
      <c r="A6" s="76"/>
      <c r="H6" s="22"/>
      <c r="I6" s="23"/>
    </row>
    <row r="7" spans="1:9" ht="20.100000000000001" customHeight="1">
      <c r="A7" s="63" t="s">
        <v>13</v>
      </c>
      <c r="E7" s="65" t="s">
        <v>13</v>
      </c>
      <c r="H7" s="22"/>
      <c r="I7" s="23"/>
    </row>
    <row r="8" spans="1:9" ht="36" customHeight="1">
      <c r="A8" s="279" t="e">
        <f>#REF!</f>
        <v>#REF!</v>
      </c>
      <c r="B8" s="279"/>
      <c r="C8" s="279"/>
      <c r="D8" s="279"/>
      <c r="E8" s="66" t="e">
        <f>#REF!</f>
        <v>#REF!</v>
      </c>
      <c r="H8" s="22"/>
      <c r="I8" s="23"/>
    </row>
    <row r="9" spans="1:9">
      <c r="A9" s="77" t="s">
        <v>14</v>
      </c>
      <c r="B9" s="280" t="e">
        <f>#REF!</f>
        <v>#REF!</v>
      </c>
      <c r="C9" s="280"/>
      <c r="D9" s="280"/>
      <c r="E9" s="66" t="e">
        <f>#REF!</f>
        <v>#REF!</v>
      </c>
      <c r="H9" s="22"/>
      <c r="I9" s="23"/>
    </row>
    <row r="10" spans="1:9">
      <c r="A10" s="77" t="s">
        <v>15</v>
      </c>
      <c r="B10" s="275" t="e">
        <f>#REF!</f>
        <v>#REF!</v>
      </c>
      <c r="C10" s="275"/>
      <c r="D10" s="275"/>
      <c r="E10" s="66" t="e">
        <f>#REF!</f>
        <v>#REF!</v>
      </c>
      <c r="H10" s="22"/>
      <c r="I10" s="23"/>
    </row>
    <row r="11" spans="1:9">
      <c r="B11" s="275" t="e">
        <f>#REF!</f>
        <v>#REF!</v>
      </c>
      <c r="C11" s="275"/>
      <c r="D11" s="275"/>
      <c r="E11" s="66" t="e">
        <f>#REF!</f>
        <v>#REF!</v>
      </c>
    </row>
    <row r="12" spans="1:9">
      <c r="A12" s="76"/>
      <c r="B12" s="275" t="e">
        <f>#REF!</f>
        <v>#REF!</v>
      </c>
      <c r="C12" s="275"/>
      <c r="D12" s="275"/>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76" t="s">
        <v>17</v>
      </c>
      <c r="B16" s="276"/>
      <c r="C16" s="276"/>
      <c r="D16" s="276"/>
      <c r="E16" s="276"/>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Bidder'!D19</f>
        <v>0</v>
      </c>
      <c r="C24" s="82"/>
      <c r="D24" s="69" t="s">
        <v>19</v>
      </c>
      <c r="E24" s="83">
        <f>'Name of Bidder'!D16</f>
        <v>0</v>
      </c>
    </row>
    <row r="25" spans="1:5" ht="33" customHeight="1">
      <c r="A25" s="68" t="s">
        <v>20</v>
      </c>
      <c r="B25" s="83">
        <f>'Name of Bidder'!D20</f>
        <v>0</v>
      </c>
      <c r="C25" s="82"/>
      <c r="D25" s="69" t="s">
        <v>21</v>
      </c>
      <c r="E25" s="83">
        <f>'Name of Bidder'!D17</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6F637C86-117D-4792-B5D4-37E20B1C50B5}"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3"/>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4"/>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5"/>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6"/>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7"/>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8"/>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9"/>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10"/>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11"/>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12"/>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13"/>
      <headerFooter alignWithMargins="0">
        <oddFooter>&amp;R&amp;"Book Antiqua,Bold"&amp;8 Page &amp;P of &amp;N</oddFooter>
      </headerFooter>
    </customSheetView>
    <customSheetView guid="{27F75044-6024-4403-9A39-D72B9CCD332B}" showGridLines="0" zeroValues="0" state="hidden" topLeftCell="A10">
      <selection activeCell="F15" sqref="F15"/>
      <pageMargins left="0" right="0" top="0" bottom="0" header="0" footer="0"/>
      <pageSetup scale="97" orientation="portrait" r:id="rId14"/>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3" type="noConversion"/>
  <pageMargins left="0.59" right="0.49" top="0.57999999999999996" bottom="0.6" header="0.34" footer="0.35"/>
  <pageSetup scale="97" orientation="portrait" r:id="rId15"/>
  <headerFooter alignWithMargins="0">
    <oddFooter>&amp;R&amp;"Book Antiqua,Bold"&amp;8 Page &amp;P of &amp;N</oddFooter>
  </headerFooter>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285" t="s">
        <v>22</v>
      </c>
      <c r="B1" s="286"/>
      <c r="C1" s="286"/>
      <c r="D1" s="286"/>
      <c r="E1" s="286"/>
      <c r="F1" s="286"/>
      <c r="G1" s="286"/>
      <c r="H1" s="286"/>
      <c r="I1" s="287"/>
    </row>
    <row r="2" spans="1:9" ht="31.5" customHeight="1">
      <c r="A2" s="18" t="s">
        <v>23</v>
      </c>
      <c r="B2" s="281" t="s">
        <v>24</v>
      </c>
      <c r="C2" s="281"/>
      <c r="D2" s="281"/>
      <c r="E2" s="281"/>
      <c r="F2" s="281"/>
      <c r="G2" s="281"/>
      <c r="H2" s="281"/>
      <c r="I2" s="282"/>
    </row>
    <row r="3" spans="1:9" ht="36" customHeight="1">
      <c r="A3" s="18" t="s">
        <v>25</v>
      </c>
      <c r="B3" s="281" t="s">
        <v>26</v>
      </c>
      <c r="C3" s="281"/>
      <c r="D3" s="281"/>
      <c r="E3" s="281"/>
      <c r="F3" s="281"/>
      <c r="G3" s="281"/>
      <c r="H3" s="281"/>
      <c r="I3" s="282"/>
    </row>
    <row r="4" spans="1:9" ht="36" customHeight="1">
      <c r="A4" s="18" t="s">
        <v>27</v>
      </c>
      <c r="B4" s="281" t="s">
        <v>28</v>
      </c>
      <c r="C4" s="281"/>
      <c r="D4" s="281"/>
      <c r="E4" s="281"/>
      <c r="F4" s="281"/>
      <c r="G4" s="281"/>
      <c r="H4" s="281"/>
      <c r="I4" s="282"/>
    </row>
    <row r="5" spans="1:9" ht="36" customHeight="1">
      <c r="A5" s="18" t="s">
        <v>29</v>
      </c>
      <c r="B5" s="281" t="s">
        <v>30</v>
      </c>
      <c r="C5" s="281"/>
      <c r="D5" s="281"/>
      <c r="E5" s="281"/>
      <c r="F5" s="281"/>
      <c r="G5" s="281"/>
      <c r="H5" s="281"/>
      <c r="I5" s="282"/>
    </row>
    <row r="6" spans="1:9" ht="19.5" customHeight="1">
      <c r="A6" s="19" t="s">
        <v>31</v>
      </c>
      <c r="B6" s="283" t="s">
        <v>32</v>
      </c>
      <c r="C6" s="283"/>
      <c r="D6" s="283"/>
      <c r="E6" s="283"/>
      <c r="F6" s="283"/>
      <c r="G6" s="283"/>
      <c r="H6" s="283"/>
      <c r="I6" s="284"/>
    </row>
    <row r="7" spans="1:9" ht="15.75">
      <c r="A7" s="8"/>
      <c r="C7" s="8"/>
      <c r="D7" s="8"/>
      <c r="E7" s="8"/>
      <c r="F7" s="8"/>
      <c r="G7" s="8"/>
      <c r="H7" s="8"/>
      <c r="I7" s="8"/>
    </row>
    <row r="30" spans="1:11" ht="15">
      <c r="K30" s="58">
        <f>'Name of Bidder'!D9</f>
        <v>0</v>
      </c>
    </row>
    <row r="31" spans="1:11">
      <c r="A31" s="1"/>
      <c r="B31" s="1"/>
      <c r="C31" s="1"/>
      <c r="D31" s="1"/>
      <c r="E31" s="1"/>
      <c r="F31" s="1"/>
      <c r="G31" s="1"/>
      <c r="H31" s="1"/>
      <c r="I31" s="1"/>
      <c r="J31" s="1"/>
      <c r="K31" s="55">
        <f>'Name of Bidder'!D10</f>
        <v>0</v>
      </c>
    </row>
    <row r="32" spans="1:11">
      <c r="A32" s="1"/>
      <c r="B32" s="1"/>
      <c r="C32" s="1"/>
      <c r="D32" s="1"/>
      <c r="E32" s="1"/>
      <c r="F32" s="1"/>
      <c r="G32" s="1"/>
      <c r="H32" s="1"/>
      <c r="I32" s="1"/>
      <c r="J32" s="1"/>
      <c r="K32" s="55">
        <f>'Name of Bidder'!D11</f>
        <v>0</v>
      </c>
    </row>
    <row r="33" spans="1:16">
      <c r="A33" s="1"/>
      <c r="B33" s="1"/>
      <c r="C33" s="1"/>
      <c r="D33" s="1"/>
      <c r="E33" s="1"/>
      <c r="F33" s="1"/>
      <c r="G33" s="1"/>
      <c r="H33" s="1"/>
      <c r="I33" s="1"/>
      <c r="J33" s="1"/>
      <c r="K33" s="55">
        <f>'Name of Bidder'!D12</f>
        <v>0</v>
      </c>
    </row>
    <row r="34" spans="1:16">
      <c r="A34" s="1"/>
      <c r="B34" s="1"/>
      <c r="C34" s="1"/>
      <c r="D34" s="1"/>
      <c r="E34" s="1"/>
      <c r="F34" s="1"/>
      <c r="G34" s="1"/>
      <c r="H34" s="1"/>
      <c r="I34" s="1"/>
      <c r="J34" s="1"/>
    </row>
    <row r="35" spans="1:16" ht="18.75">
      <c r="A35" s="304" t="s">
        <v>33</v>
      </c>
      <c r="B35" s="304"/>
      <c r="C35" s="304"/>
      <c r="D35" s="304"/>
      <c r="E35" s="304"/>
      <c r="F35" s="304"/>
      <c r="G35" s="304"/>
      <c r="H35" s="304"/>
      <c r="I35" s="304"/>
      <c r="J35" s="1"/>
    </row>
    <row r="36" spans="1:16" ht="15.75">
      <c r="A36" s="297" t="s">
        <v>34</v>
      </c>
      <c r="B36" s="297"/>
      <c r="C36" s="297"/>
      <c r="D36" s="297"/>
      <c r="E36" s="297"/>
      <c r="F36" s="297"/>
      <c r="G36" s="297"/>
      <c r="H36" s="297"/>
      <c r="I36" s="297"/>
      <c r="J36" s="1"/>
      <c r="K36" s="58" t="e">
        <f>'Name of Bidder'!#REF!</f>
        <v>#REF!</v>
      </c>
      <c r="O36" s="55" t="e">
        <f>'Name of Bidder'!#REF!</f>
        <v>#REF!</v>
      </c>
    </row>
    <row r="37" spans="1:16" ht="18.75">
      <c r="A37" s="298" t="s">
        <v>35</v>
      </c>
      <c r="B37" s="298"/>
      <c r="C37" s="298"/>
      <c r="D37" s="298"/>
      <c r="E37" s="298"/>
      <c r="F37" s="298"/>
      <c r="G37" s="298"/>
      <c r="H37" s="298"/>
      <c r="I37" s="298"/>
      <c r="J37" s="1"/>
      <c r="K37" s="58" t="e">
        <f>'Name of Bidder'!#REF!</f>
        <v>#REF!</v>
      </c>
      <c r="O37" s="55" t="e">
        <f>'Name of Bidder'!#REF!</f>
        <v>#REF!</v>
      </c>
    </row>
    <row r="38" spans="1:16" ht="36" customHeight="1">
      <c r="A38" s="299" t="s">
        <v>36</v>
      </c>
      <c r="B38" s="299"/>
      <c r="C38" s="299"/>
      <c r="D38" s="299"/>
      <c r="E38" s="299"/>
      <c r="F38" s="299"/>
      <c r="G38" s="299"/>
      <c r="H38" s="299"/>
      <c r="I38" s="299"/>
      <c r="J38" s="1"/>
      <c r="K38" s="58" t="e">
        <f>'Name of Bidder'!#REF!</f>
        <v>#REF!</v>
      </c>
      <c r="O38" s="55" t="e">
        <f>'Name of Bidder'!#REF!</f>
        <v>#REF!</v>
      </c>
    </row>
    <row r="39" spans="1:16" ht="18.75">
      <c r="A39" s="298" t="s">
        <v>37</v>
      </c>
      <c r="B39" s="298"/>
      <c r="C39" s="298"/>
      <c r="D39" s="298"/>
      <c r="E39" s="298"/>
      <c r="F39" s="298"/>
      <c r="G39" s="298"/>
      <c r="H39" s="298"/>
      <c r="I39" s="298"/>
      <c r="J39" s="1"/>
      <c r="K39" s="58" t="e">
        <f>'Name of Bidder'!#REF!</f>
        <v>#REF!</v>
      </c>
      <c r="O39" s="55" t="e">
        <f>'Name of Bidder'!#REF!</f>
        <v>#REF!</v>
      </c>
    </row>
    <row r="40" spans="1:16" ht="15.75">
      <c r="A40" s="297" t="s">
        <v>38</v>
      </c>
      <c r="B40" s="297"/>
      <c r="C40" s="297"/>
      <c r="D40" s="297"/>
      <c r="E40" s="297"/>
      <c r="F40" s="297"/>
      <c r="G40" s="297"/>
      <c r="H40" s="297"/>
      <c r="I40" s="297"/>
      <c r="J40" s="1"/>
    </row>
    <row r="41" spans="1:16" ht="18.75" customHeight="1">
      <c r="A41" s="303">
        <f>'Name of Bidder'!D9</f>
        <v>0</v>
      </c>
      <c r="B41" s="303"/>
      <c r="C41" s="303"/>
      <c r="D41" s="303"/>
      <c r="E41" s="303"/>
      <c r="F41" s="303"/>
      <c r="G41" s="303"/>
      <c r="H41" s="303"/>
      <c r="I41" s="303"/>
      <c r="J41" s="1"/>
      <c r="K41" s="59" t="e">
        <f>'Name of Bidder'!#REF!</f>
        <v>#REF!</v>
      </c>
      <c r="M41" s="55" t="s">
        <v>39</v>
      </c>
      <c r="P41" s="55" t="s">
        <v>40</v>
      </c>
    </row>
    <row r="42" spans="1:16" ht="15.75" hidden="1">
      <c r="A42" s="297" t="e">
        <f>IF(#REF! = "Individual Firm", " ", " and ")</f>
        <v>#REF!</v>
      </c>
      <c r="B42" s="297"/>
      <c r="C42" s="297"/>
      <c r="D42" s="297"/>
      <c r="E42" s="297"/>
      <c r="F42" s="297"/>
      <c r="G42" s="297"/>
      <c r="H42" s="297"/>
      <c r="I42" s="297"/>
      <c r="J42" s="1"/>
    </row>
    <row r="43" spans="1:16" ht="15.75" hidden="1">
      <c r="A43" s="297" t="e">
        <f xml:space="preserve"> IF(#REF!= "Individual Firm", "",#REF!)</f>
        <v>#REF!</v>
      </c>
      <c r="B43" s="297"/>
      <c r="C43" s="297"/>
      <c r="D43" s="297"/>
      <c r="E43" s="297"/>
      <c r="F43" s="297"/>
      <c r="G43" s="297"/>
      <c r="H43" s="297"/>
      <c r="I43" s="297"/>
      <c r="J43" s="1"/>
    </row>
    <row r="44" spans="1:16" ht="39.950000000000003" hidden="1" customHeight="1">
      <c r="A44" s="299" t="e">
        <f>IF(#REF!= "Sole Bidder", "", "having its Registered Office at "&amp;IF(#REF!=1,#REF!&amp;" "&amp;#REF!&amp;" "&amp;#REF!,IF(#REF!=2,#REF!&amp;" &amp; "&amp;#REF!&amp;" "&amp;#REF!&amp;" and " &amp;#REF!&amp;" &amp; "&amp;#REF!&amp;" "&amp;#REF! &amp;IF(#REF!=2," respectively",""))))</f>
        <v>#REF!</v>
      </c>
      <c r="B44" s="299"/>
      <c r="C44" s="299"/>
      <c r="D44" s="299"/>
      <c r="E44" s="299"/>
      <c r="F44" s="299"/>
      <c r="G44" s="299"/>
      <c r="H44" s="299"/>
      <c r="I44" s="299"/>
      <c r="J44" s="1"/>
    </row>
    <row r="45" spans="1:16" ht="15.75">
      <c r="A45" s="297" t="s">
        <v>41</v>
      </c>
      <c r="B45" s="297"/>
      <c r="C45" s="297"/>
      <c r="D45" s="297"/>
      <c r="E45" s="297"/>
      <c r="F45" s="297"/>
      <c r="G45" s="297"/>
      <c r="H45" s="297"/>
      <c r="I45" s="297"/>
      <c r="J45" s="1"/>
    </row>
    <row r="46" spans="1:16" ht="18.75">
      <c r="A46" s="298" t="s">
        <v>42</v>
      </c>
      <c r="B46" s="298"/>
      <c r="C46" s="298"/>
      <c r="D46" s="298"/>
      <c r="E46" s="298"/>
      <c r="F46" s="298"/>
      <c r="G46" s="298"/>
      <c r="H46" s="298"/>
      <c r="I46" s="298"/>
      <c r="J46" s="1"/>
    </row>
    <row r="47" spans="1:16" ht="18.75">
      <c r="A47" s="298" t="s">
        <v>43</v>
      </c>
      <c r="B47" s="298"/>
      <c r="C47" s="298"/>
      <c r="D47" s="298"/>
      <c r="E47" s="298"/>
      <c r="F47" s="298"/>
      <c r="G47" s="298"/>
      <c r="H47" s="298"/>
      <c r="I47" s="298"/>
      <c r="J47" s="1"/>
    </row>
    <row r="48" spans="1:16" ht="69" customHeight="1">
      <c r="A48" s="301" t="e">
        <f>"POWERGRID intends to award, under laid-down organisational procedures, contract(s) for " &amp;#REF!</f>
        <v>#REF!</v>
      </c>
      <c r="B48" s="301"/>
      <c r="C48" s="301"/>
      <c r="D48" s="301"/>
      <c r="E48" s="301"/>
      <c r="F48" s="301"/>
      <c r="G48" s="301"/>
      <c r="H48" s="301"/>
      <c r="I48" s="301"/>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88" t="s">
        <v>44</v>
      </c>
      <c r="B51" s="288"/>
      <c r="C51" s="288"/>
      <c r="D51" s="288"/>
      <c r="E51" s="295" t="s">
        <v>44</v>
      </c>
      <c r="F51" s="295"/>
      <c r="G51" s="295"/>
      <c r="H51" s="295"/>
      <c r="I51" s="295"/>
      <c r="J51" s="1"/>
    </row>
    <row r="52" spans="1:10" ht="33" customHeight="1">
      <c r="A52" s="293" t="s">
        <v>45</v>
      </c>
      <c r="B52" s="293"/>
      <c r="C52" s="293"/>
      <c r="D52" s="293"/>
      <c r="E52" s="294" t="s">
        <v>46</v>
      </c>
      <c r="F52" s="294"/>
      <c r="G52" s="294"/>
      <c r="H52" s="294"/>
      <c r="I52" s="294"/>
      <c r="J52" s="1"/>
    </row>
    <row r="53" spans="1:10" ht="22.5" customHeight="1">
      <c r="A53" s="56" t="s">
        <v>12</v>
      </c>
      <c r="B53" s="5"/>
      <c r="C53" s="5"/>
      <c r="D53" s="5"/>
      <c r="E53" s="5"/>
      <c r="F53" s="5"/>
      <c r="G53" s="5"/>
      <c r="H53" s="5"/>
      <c r="I53" s="57" t="s">
        <v>47</v>
      </c>
      <c r="J53" s="1"/>
    </row>
    <row r="54" spans="1:10" ht="100.5" customHeight="1">
      <c r="A54" s="302" t="e">
        <f>#REF! &amp; " Package and Specification Number " &amp;#REF! &amp; " POWERGRID values full compliance with all relevant laws and regulations, and the principles of economical use of resources, and of fairness and transparency in its relations with its Bidders/ Contractors."</f>
        <v>#REF!</v>
      </c>
      <c r="B54" s="302"/>
      <c r="C54" s="302"/>
      <c r="D54" s="302"/>
      <c r="E54" s="302"/>
      <c r="F54" s="302"/>
      <c r="G54" s="302"/>
      <c r="H54" s="302"/>
      <c r="I54" s="302"/>
    </row>
    <row r="55" spans="1:10" ht="8.1" customHeight="1">
      <c r="A55" s="7"/>
      <c r="B55" s="8"/>
      <c r="C55" s="8"/>
      <c r="D55" s="8"/>
      <c r="E55" s="8"/>
      <c r="F55" s="8"/>
      <c r="G55" s="8"/>
      <c r="H55" s="8"/>
      <c r="I55" s="8"/>
    </row>
    <row r="56" spans="1:10" ht="35.25" customHeight="1">
      <c r="A56" s="289" t="s">
        <v>48</v>
      </c>
      <c r="B56" s="289"/>
      <c r="C56" s="289"/>
      <c r="D56" s="289"/>
      <c r="E56" s="289"/>
      <c r="F56" s="289"/>
      <c r="G56" s="289"/>
      <c r="H56" s="289"/>
      <c r="I56" s="289"/>
    </row>
    <row r="57" spans="1:10" ht="8.1" customHeight="1">
      <c r="A57" s="9"/>
      <c r="B57" s="8"/>
      <c r="C57" s="8"/>
      <c r="D57" s="8"/>
      <c r="E57" s="8"/>
      <c r="F57" s="8"/>
      <c r="G57" s="8"/>
      <c r="H57" s="8"/>
      <c r="I57" s="8"/>
    </row>
    <row r="58" spans="1:10" ht="15.75">
      <c r="A58" s="300" t="s">
        <v>49</v>
      </c>
      <c r="B58" s="300"/>
      <c r="C58" s="300"/>
      <c r="D58" s="300"/>
      <c r="E58" s="300"/>
      <c r="F58" s="300"/>
      <c r="G58" s="300"/>
      <c r="H58" s="300"/>
      <c r="I58" s="300"/>
    </row>
    <row r="59" spans="1:10" ht="8.1" customHeight="1">
      <c r="A59" s="9"/>
      <c r="B59" s="8"/>
      <c r="C59" s="8"/>
      <c r="D59" s="8"/>
      <c r="E59" s="8"/>
      <c r="F59" s="8"/>
      <c r="G59" s="8"/>
      <c r="H59" s="8"/>
      <c r="I59" s="8"/>
    </row>
    <row r="60" spans="1:10" ht="16.5">
      <c r="A60" s="296" t="s">
        <v>50</v>
      </c>
      <c r="B60" s="296"/>
      <c r="C60" s="296"/>
      <c r="D60" s="296"/>
      <c r="E60" s="296"/>
      <c r="F60" s="296"/>
      <c r="G60" s="296"/>
      <c r="H60" s="296"/>
      <c r="I60" s="296"/>
    </row>
    <row r="61" spans="1:10" ht="8.1" customHeight="1">
      <c r="A61" s="10"/>
      <c r="B61" s="8"/>
      <c r="C61" s="8"/>
      <c r="D61" s="8"/>
      <c r="E61" s="8"/>
      <c r="F61" s="8"/>
      <c r="G61" s="8"/>
      <c r="H61" s="8"/>
      <c r="I61" s="8"/>
    </row>
    <row r="62" spans="1:10" ht="37.5" customHeight="1">
      <c r="A62" s="11" t="s">
        <v>51</v>
      </c>
      <c r="B62" s="288" t="s">
        <v>52</v>
      </c>
      <c r="C62" s="288"/>
      <c r="D62" s="288"/>
      <c r="E62" s="288"/>
      <c r="F62" s="288"/>
      <c r="G62" s="288"/>
      <c r="H62" s="288"/>
      <c r="I62" s="288"/>
    </row>
    <row r="63" spans="1:10" ht="8.1" customHeight="1">
      <c r="A63" s="9"/>
      <c r="B63" s="8"/>
      <c r="C63" s="8"/>
      <c r="D63" s="8"/>
      <c r="E63" s="8"/>
      <c r="F63" s="8"/>
      <c r="G63" s="8"/>
      <c r="H63" s="8"/>
      <c r="I63" s="8"/>
    </row>
    <row r="64" spans="1:10" ht="79.5" customHeight="1">
      <c r="A64" s="8"/>
      <c r="B64" s="11" t="s">
        <v>53</v>
      </c>
      <c r="C64" s="288" t="s">
        <v>54</v>
      </c>
      <c r="D64" s="288"/>
      <c r="E64" s="288"/>
      <c r="F64" s="288"/>
      <c r="G64" s="288"/>
      <c r="H64" s="288"/>
      <c r="I64" s="288"/>
    </row>
    <row r="65" spans="1:10" ht="8.1" customHeight="1">
      <c r="A65" s="8"/>
      <c r="B65" s="11"/>
      <c r="C65" s="4"/>
      <c r="D65" s="4"/>
      <c r="E65" s="4"/>
      <c r="F65" s="4"/>
      <c r="G65" s="4"/>
      <c r="H65" s="4"/>
      <c r="I65" s="4"/>
    </row>
    <row r="66" spans="1:10" ht="109.5" customHeight="1">
      <c r="A66" s="8"/>
      <c r="B66" s="11" t="s">
        <v>55</v>
      </c>
      <c r="C66" s="288" t="s">
        <v>56</v>
      </c>
      <c r="D66" s="288"/>
      <c r="E66" s="288"/>
      <c r="F66" s="288"/>
      <c r="G66" s="288"/>
      <c r="H66" s="288"/>
      <c r="I66" s="288"/>
    </row>
    <row r="67" spans="1:10" ht="8.1" customHeight="1">
      <c r="A67" s="8"/>
      <c r="B67" s="11"/>
      <c r="C67" s="73"/>
      <c r="D67" s="4"/>
      <c r="E67" s="4"/>
      <c r="F67" s="4"/>
      <c r="G67" s="4"/>
      <c r="H67" s="4"/>
      <c r="I67" s="4"/>
    </row>
    <row r="68" spans="1:10" ht="50.25" customHeight="1">
      <c r="A68" s="8"/>
      <c r="B68" s="11" t="s">
        <v>57</v>
      </c>
      <c r="C68" s="288" t="s">
        <v>58</v>
      </c>
      <c r="D68" s="288"/>
      <c r="E68" s="288"/>
      <c r="F68" s="288"/>
      <c r="G68" s="288"/>
      <c r="H68" s="288"/>
      <c r="I68" s="288"/>
    </row>
    <row r="69" spans="1:10" ht="15.75">
      <c r="A69" s="9"/>
      <c r="B69" s="8"/>
      <c r="C69" s="8"/>
      <c r="D69" s="8"/>
      <c r="E69" s="8"/>
      <c r="F69" s="8"/>
      <c r="G69" s="8"/>
      <c r="H69" s="8"/>
      <c r="I69" s="8"/>
    </row>
    <row r="70" spans="1:10" ht="87" customHeight="1">
      <c r="A70" s="11" t="s">
        <v>59</v>
      </c>
      <c r="B70" s="288" t="s">
        <v>60</v>
      </c>
      <c r="C70" s="288"/>
      <c r="D70" s="288"/>
      <c r="E70" s="288"/>
      <c r="F70" s="288"/>
      <c r="G70" s="288"/>
      <c r="H70" s="288"/>
      <c r="I70" s="288"/>
    </row>
    <row r="71" spans="1:10" ht="8.1" customHeight="1">
      <c r="A71" s="10"/>
      <c r="B71" s="8"/>
      <c r="C71" s="8"/>
      <c r="D71" s="8"/>
      <c r="E71" s="8"/>
      <c r="F71" s="8"/>
      <c r="G71" s="8"/>
      <c r="H71" s="8"/>
      <c r="I71" s="8"/>
    </row>
    <row r="72" spans="1:10" ht="16.5">
      <c r="A72" s="296" t="s">
        <v>61</v>
      </c>
      <c r="B72" s="296"/>
      <c r="C72" s="296"/>
      <c r="D72" s="296"/>
      <c r="E72" s="296"/>
      <c r="F72" s="296"/>
      <c r="G72" s="296"/>
      <c r="H72" s="296"/>
      <c r="I72" s="296"/>
    </row>
    <row r="73" spans="1:10" ht="16.5">
      <c r="A73" s="10"/>
      <c r="B73" s="8"/>
      <c r="C73" s="8"/>
      <c r="D73" s="8"/>
      <c r="E73" s="8"/>
      <c r="F73" s="8"/>
      <c r="G73" s="8"/>
      <c r="H73" s="8"/>
      <c r="I73" s="8"/>
    </row>
    <row r="74" spans="1:10" ht="49.5" customHeight="1">
      <c r="A74" s="11" t="s">
        <v>51</v>
      </c>
      <c r="B74" s="288" t="s">
        <v>62</v>
      </c>
      <c r="C74" s="288"/>
      <c r="D74" s="288"/>
      <c r="E74" s="288"/>
      <c r="F74" s="288"/>
      <c r="G74" s="288"/>
      <c r="H74" s="288"/>
      <c r="I74" s="288"/>
    </row>
    <row r="75" spans="1:10" ht="45" customHeight="1">
      <c r="A75" s="4"/>
      <c r="B75" s="5"/>
      <c r="C75" s="5"/>
      <c r="D75" s="5"/>
      <c r="E75" s="5"/>
      <c r="F75" s="4"/>
      <c r="G75" s="5"/>
      <c r="H75" s="5"/>
      <c r="I75" s="5"/>
      <c r="J75" s="1"/>
    </row>
    <row r="76" spans="1:10" ht="21" customHeight="1">
      <c r="A76" s="288" t="s">
        <v>44</v>
      </c>
      <c r="B76" s="288"/>
      <c r="C76" s="288"/>
      <c r="D76" s="288"/>
      <c r="E76" s="295" t="s">
        <v>44</v>
      </c>
      <c r="F76" s="295"/>
      <c r="G76" s="295"/>
      <c r="H76" s="295"/>
      <c r="I76" s="295"/>
      <c r="J76" s="1"/>
    </row>
    <row r="77" spans="1:10" ht="33" customHeight="1">
      <c r="A77" s="293" t="s">
        <v>45</v>
      </c>
      <c r="B77" s="293"/>
      <c r="C77" s="293"/>
      <c r="D77" s="293"/>
      <c r="E77" s="294" t="s">
        <v>46</v>
      </c>
      <c r="F77" s="294"/>
      <c r="G77" s="294"/>
      <c r="H77" s="294"/>
      <c r="I77" s="294"/>
      <c r="J77" s="1"/>
    </row>
    <row r="78" spans="1:10" ht="20.25" customHeight="1">
      <c r="A78" s="56" t="s">
        <v>12</v>
      </c>
      <c r="B78" s="5"/>
      <c r="C78" s="5"/>
      <c r="D78" s="5"/>
      <c r="E78" s="5"/>
      <c r="F78" s="5"/>
      <c r="G78" s="5"/>
      <c r="H78" s="5"/>
      <c r="I78" s="57" t="s">
        <v>63</v>
      </c>
      <c r="J78" s="1"/>
    </row>
    <row r="79" spans="1:10" ht="36" customHeight="1">
      <c r="A79" s="292" t="s">
        <v>64</v>
      </c>
      <c r="B79" s="292"/>
      <c r="C79" s="292"/>
      <c r="D79" s="292"/>
      <c r="E79" s="292"/>
      <c r="F79" s="292"/>
      <c r="G79" s="292"/>
      <c r="H79" s="292"/>
      <c r="I79" s="292"/>
      <c r="J79" s="1"/>
    </row>
    <row r="80" spans="1:10" ht="125.25" customHeight="1">
      <c r="A80" s="8"/>
      <c r="B80" s="11" t="s">
        <v>65</v>
      </c>
      <c r="C80" s="288" t="s">
        <v>66</v>
      </c>
      <c r="D80" s="288"/>
      <c r="E80" s="288"/>
      <c r="F80" s="288"/>
      <c r="G80" s="288"/>
      <c r="H80" s="288"/>
      <c r="I80" s="288"/>
    </row>
    <row r="81" spans="1:10" ht="9.9499999999999993" customHeight="1">
      <c r="A81" s="8"/>
      <c r="B81" s="12"/>
      <c r="C81" s="9"/>
      <c r="D81" s="9"/>
      <c r="E81" s="9"/>
      <c r="F81" s="9"/>
      <c r="G81" s="9"/>
      <c r="H81" s="9"/>
      <c r="I81" s="9"/>
    </row>
    <row r="82" spans="1:10" ht="112.5" customHeight="1">
      <c r="A82" s="8"/>
      <c r="B82" s="11" t="s">
        <v>55</v>
      </c>
      <c r="C82" s="288" t="s">
        <v>67</v>
      </c>
      <c r="D82" s="288"/>
      <c r="E82" s="288"/>
      <c r="F82" s="288"/>
      <c r="G82" s="288"/>
      <c r="H82" s="288"/>
      <c r="I82" s="288"/>
    </row>
    <row r="83" spans="1:10" ht="9.9499999999999993" customHeight="1">
      <c r="A83" s="8"/>
      <c r="B83" s="11"/>
      <c r="C83" s="13"/>
      <c r="D83" s="13"/>
      <c r="E83" s="13"/>
      <c r="F83" s="13"/>
      <c r="G83" s="13"/>
      <c r="H83" s="13"/>
      <c r="I83" s="13"/>
    </row>
    <row r="84" spans="1:10" ht="134.25" customHeight="1">
      <c r="A84" s="8"/>
      <c r="B84" s="11" t="s">
        <v>57</v>
      </c>
      <c r="C84" s="288" t="s">
        <v>68</v>
      </c>
      <c r="D84" s="288"/>
      <c r="E84" s="288"/>
      <c r="F84" s="288"/>
      <c r="G84" s="288"/>
      <c r="H84" s="288"/>
      <c r="I84" s="288"/>
    </row>
    <row r="85" spans="1:10" ht="9.9499999999999993" customHeight="1">
      <c r="A85" s="8"/>
      <c r="B85" s="11"/>
      <c r="C85" s="13"/>
      <c r="D85" s="13"/>
      <c r="E85" s="13"/>
      <c r="F85" s="13"/>
      <c r="G85" s="13"/>
      <c r="H85" s="13"/>
      <c r="I85" s="13"/>
    </row>
    <row r="86" spans="1:10" ht="94.5" customHeight="1">
      <c r="A86" s="8"/>
      <c r="B86" s="11" t="s">
        <v>69</v>
      </c>
      <c r="C86" s="288" t="s">
        <v>70</v>
      </c>
      <c r="D86" s="288"/>
      <c r="E86" s="288"/>
      <c r="F86" s="288"/>
      <c r="G86" s="288"/>
      <c r="H86" s="288"/>
      <c r="I86" s="288"/>
    </row>
    <row r="87" spans="1:10" ht="9.9499999999999993" customHeight="1">
      <c r="A87" s="8"/>
      <c r="B87" s="11"/>
      <c r="C87" s="13"/>
      <c r="D87" s="13"/>
      <c r="E87" s="13"/>
      <c r="F87" s="13"/>
      <c r="G87" s="13"/>
      <c r="H87" s="13"/>
      <c r="I87" s="13"/>
    </row>
    <row r="88" spans="1:10" ht="81.75" customHeight="1">
      <c r="A88" s="8"/>
      <c r="B88" s="11" t="s">
        <v>71</v>
      </c>
      <c r="C88" s="288" t="s">
        <v>72</v>
      </c>
      <c r="D88" s="288"/>
      <c r="E88" s="288"/>
      <c r="F88" s="288"/>
      <c r="G88" s="288"/>
      <c r="H88" s="288"/>
      <c r="I88" s="288"/>
    </row>
    <row r="89" spans="1:10" ht="9.9499999999999993" customHeight="1">
      <c r="A89" s="8"/>
      <c r="B89" s="11"/>
      <c r="C89" s="13"/>
      <c r="D89" s="13"/>
      <c r="E89" s="13"/>
      <c r="F89" s="13"/>
      <c r="G89" s="13"/>
      <c r="H89" s="13"/>
      <c r="I89" s="13"/>
    </row>
    <row r="90" spans="1:10" ht="72" customHeight="1">
      <c r="A90" s="8"/>
      <c r="B90" s="11" t="s">
        <v>73</v>
      </c>
      <c r="C90" s="288" t="s">
        <v>74</v>
      </c>
      <c r="D90" s="288"/>
      <c r="E90" s="288"/>
      <c r="F90" s="288"/>
      <c r="G90" s="288"/>
      <c r="H90" s="288"/>
      <c r="I90" s="288"/>
    </row>
    <row r="91" spans="1:10" ht="8.1" customHeight="1">
      <c r="A91" s="8"/>
      <c r="B91" s="13"/>
      <c r="C91" s="13"/>
      <c r="D91" s="13"/>
      <c r="E91" s="13"/>
      <c r="F91" s="13"/>
      <c r="G91" s="13"/>
      <c r="H91" s="13"/>
      <c r="I91" s="13"/>
    </row>
    <row r="92" spans="1:10" ht="53.25" customHeight="1">
      <c r="A92" s="11" t="s">
        <v>59</v>
      </c>
      <c r="B92" s="288" t="s">
        <v>75</v>
      </c>
      <c r="C92" s="288"/>
      <c r="D92" s="288"/>
      <c r="E92" s="288"/>
      <c r="F92" s="288"/>
      <c r="G92" s="288"/>
      <c r="H92" s="288"/>
      <c r="I92" s="288"/>
    </row>
    <row r="93" spans="1:10" ht="62.25" customHeight="1">
      <c r="A93" s="4"/>
      <c r="B93" s="5"/>
      <c r="C93" s="5"/>
      <c r="D93" s="5"/>
      <c r="E93" s="5"/>
      <c r="F93" s="4"/>
      <c r="G93" s="5"/>
      <c r="H93" s="5"/>
      <c r="I93" s="5"/>
      <c r="J93" s="1"/>
    </row>
    <row r="94" spans="1:10" ht="21" customHeight="1">
      <c r="A94" s="288" t="s">
        <v>44</v>
      </c>
      <c r="B94" s="288"/>
      <c r="C94" s="288"/>
      <c r="D94" s="288"/>
      <c r="E94" s="295" t="s">
        <v>44</v>
      </c>
      <c r="F94" s="295"/>
      <c r="G94" s="295"/>
      <c r="H94" s="295"/>
      <c r="I94" s="295"/>
      <c r="J94" s="1"/>
    </row>
    <row r="95" spans="1:10" ht="33" customHeight="1">
      <c r="A95" s="293" t="s">
        <v>45</v>
      </c>
      <c r="B95" s="293"/>
      <c r="C95" s="293"/>
      <c r="D95" s="293"/>
      <c r="E95" s="294" t="s">
        <v>46</v>
      </c>
      <c r="F95" s="294"/>
      <c r="G95" s="294"/>
      <c r="H95" s="294"/>
      <c r="I95" s="294"/>
      <c r="J95" s="1"/>
    </row>
    <row r="96" spans="1:10" ht="20.25" customHeight="1">
      <c r="A96" s="56" t="s">
        <v>12</v>
      </c>
      <c r="B96" s="5"/>
      <c r="C96" s="5"/>
      <c r="D96" s="5"/>
      <c r="E96" s="5"/>
      <c r="F96" s="5"/>
      <c r="G96" s="5"/>
      <c r="H96" s="5"/>
      <c r="I96" s="57" t="s">
        <v>76</v>
      </c>
      <c r="J96" s="1"/>
    </row>
    <row r="97" spans="1:10" ht="27.75" customHeight="1">
      <c r="A97" s="296" t="s">
        <v>77</v>
      </c>
      <c r="B97" s="296"/>
      <c r="C97" s="296"/>
      <c r="D97" s="296"/>
      <c r="E97" s="296"/>
      <c r="F97" s="296"/>
      <c r="G97" s="296"/>
      <c r="H97" s="296"/>
      <c r="I97" s="296"/>
    </row>
    <row r="98" spans="1:10" ht="21.75" customHeight="1">
      <c r="A98" s="9"/>
      <c r="B98" s="288"/>
      <c r="C98" s="288"/>
      <c r="D98" s="288"/>
      <c r="E98" s="288"/>
      <c r="F98" s="288"/>
      <c r="G98" s="288"/>
      <c r="H98" s="288"/>
      <c r="I98" s="288"/>
    </row>
    <row r="99" spans="1:10" ht="85.5" customHeight="1">
      <c r="A99" s="11" t="s">
        <v>51</v>
      </c>
      <c r="B99" s="288" t="s">
        <v>78</v>
      </c>
      <c r="C99" s="288"/>
      <c r="D99" s="288"/>
      <c r="E99" s="288"/>
      <c r="F99" s="288"/>
      <c r="G99" s="288"/>
      <c r="H99" s="288"/>
      <c r="I99" s="288"/>
    </row>
    <row r="100" spans="1:10" ht="15.75">
      <c r="A100" s="56"/>
      <c r="B100" s="5"/>
      <c r="C100" s="5"/>
      <c r="D100" s="5"/>
      <c r="E100" s="5"/>
      <c r="F100" s="5"/>
      <c r="G100" s="5"/>
      <c r="H100" s="5"/>
      <c r="I100" s="57"/>
      <c r="J100" s="1"/>
    </row>
    <row r="101" spans="1:10" ht="165.75" customHeight="1">
      <c r="A101" s="11" t="s">
        <v>59</v>
      </c>
      <c r="B101" s="288" t="s">
        <v>79</v>
      </c>
      <c r="C101" s="288"/>
      <c r="D101" s="288"/>
      <c r="E101" s="288"/>
      <c r="F101" s="288"/>
      <c r="G101" s="288"/>
      <c r="H101" s="288"/>
      <c r="I101" s="288"/>
    </row>
    <row r="102" spans="1:10" ht="18" customHeight="1">
      <c r="A102" s="11"/>
      <c r="B102" s="9"/>
      <c r="C102" s="9"/>
      <c r="D102" s="9"/>
      <c r="E102" s="9"/>
      <c r="F102" s="9"/>
      <c r="G102" s="9"/>
      <c r="H102" s="9"/>
      <c r="I102" s="9"/>
    </row>
    <row r="103" spans="1:10" ht="62.25" customHeight="1">
      <c r="A103" s="11" t="s">
        <v>80</v>
      </c>
      <c r="B103" s="288" t="s">
        <v>81</v>
      </c>
      <c r="C103" s="288"/>
      <c r="D103" s="288"/>
      <c r="E103" s="288"/>
      <c r="F103" s="288"/>
      <c r="G103" s="288"/>
      <c r="H103" s="288"/>
      <c r="I103" s="288"/>
    </row>
    <row r="104" spans="1:10" ht="15" customHeight="1">
      <c r="A104" s="9"/>
      <c r="B104" s="8"/>
      <c r="C104" s="8"/>
      <c r="D104" s="8"/>
      <c r="E104" s="8"/>
      <c r="F104" s="8"/>
      <c r="G104" s="8"/>
      <c r="H104" s="8"/>
      <c r="I104" s="8"/>
    </row>
    <row r="105" spans="1:10" ht="29.25" customHeight="1">
      <c r="A105" s="296" t="s">
        <v>82</v>
      </c>
      <c r="B105" s="296"/>
      <c r="C105" s="296"/>
      <c r="D105" s="296"/>
      <c r="E105" s="296"/>
      <c r="F105" s="296"/>
      <c r="G105" s="296"/>
      <c r="H105" s="296"/>
      <c r="I105" s="296"/>
    </row>
    <row r="106" spans="1:10" ht="29.25" customHeight="1">
      <c r="A106" s="10"/>
      <c r="B106" s="8"/>
      <c r="C106" s="8"/>
      <c r="D106" s="8"/>
      <c r="E106" s="8"/>
      <c r="F106" s="8"/>
      <c r="G106" s="8"/>
      <c r="H106" s="8"/>
      <c r="I106" s="8"/>
    </row>
    <row r="107" spans="1:10" ht="54.75" customHeight="1">
      <c r="A107" s="11" t="s">
        <v>51</v>
      </c>
      <c r="B107" s="289" t="s">
        <v>83</v>
      </c>
      <c r="C107" s="289"/>
      <c r="D107" s="289"/>
      <c r="E107" s="289"/>
      <c r="F107" s="289"/>
      <c r="G107" s="289"/>
      <c r="H107" s="289"/>
      <c r="I107" s="289"/>
    </row>
    <row r="108" spans="1:10" ht="15" customHeight="1">
      <c r="A108" s="11"/>
      <c r="B108" s="8"/>
      <c r="C108" s="8"/>
      <c r="D108" s="8"/>
      <c r="E108" s="8"/>
      <c r="F108" s="8"/>
      <c r="G108" s="8"/>
      <c r="H108" s="8"/>
      <c r="I108" s="8"/>
    </row>
    <row r="109" spans="1:10" ht="66.75" customHeight="1">
      <c r="A109" s="11" t="s">
        <v>59</v>
      </c>
      <c r="B109" s="289" t="s">
        <v>84</v>
      </c>
      <c r="C109" s="289"/>
      <c r="D109" s="289"/>
      <c r="E109" s="289"/>
      <c r="F109" s="289"/>
      <c r="G109" s="289"/>
      <c r="H109" s="289"/>
      <c r="I109" s="289"/>
    </row>
    <row r="110" spans="1:10" ht="15" customHeight="1">
      <c r="A110" s="9"/>
      <c r="B110" s="8"/>
      <c r="C110" s="8"/>
      <c r="D110" s="8"/>
      <c r="E110" s="8"/>
      <c r="F110" s="8"/>
      <c r="G110" s="8"/>
      <c r="H110" s="8"/>
      <c r="I110" s="8"/>
    </row>
    <row r="111" spans="1:10" ht="25.5" customHeight="1">
      <c r="A111" s="296" t="s">
        <v>85</v>
      </c>
      <c r="B111" s="296"/>
      <c r="C111" s="296"/>
      <c r="D111" s="296"/>
      <c r="E111" s="296"/>
      <c r="F111" s="296"/>
      <c r="G111" s="296"/>
      <c r="H111" s="296"/>
      <c r="I111" s="296"/>
    </row>
    <row r="112" spans="1:10" ht="22.5" customHeight="1">
      <c r="A112" s="10"/>
      <c r="B112" s="8"/>
      <c r="C112" s="8"/>
      <c r="D112" s="8"/>
      <c r="E112" s="8"/>
      <c r="F112" s="8"/>
      <c r="G112" s="8"/>
      <c r="H112" s="8"/>
      <c r="I112" s="8"/>
    </row>
    <row r="113" spans="1:10" ht="58.5" customHeight="1">
      <c r="A113" s="11" t="s">
        <v>51</v>
      </c>
      <c r="B113" s="289" t="s">
        <v>86</v>
      </c>
      <c r="C113" s="289"/>
      <c r="D113" s="289"/>
      <c r="E113" s="289"/>
      <c r="F113" s="289"/>
      <c r="G113" s="289"/>
      <c r="H113" s="289"/>
      <c r="I113" s="289"/>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88" t="s">
        <v>44</v>
      </c>
      <c r="B116" s="288"/>
      <c r="C116" s="288"/>
      <c r="D116" s="288"/>
      <c r="E116" s="295" t="s">
        <v>44</v>
      </c>
      <c r="F116" s="295"/>
      <c r="G116" s="295"/>
      <c r="H116" s="295"/>
      <c r="I116" s="295"/>
      <c r="J116" s="1"/>
    </row>
    <row r="117" spans="1:10" ht="33" customHeight="1">
      <c r="A117" s="293" t="s">
        <v>45</v>
      </c>
      <c r="B117" s="293"/>
      <c r="C117" s="293"/>
      <c r="D117" s="293"/>
      <c r="E117" s="294" t="s">
        <v>46</v>
      </c>
      <c r="F117" s="294"/>
      <c r="G117" s="294"/>
      <c r="H117" s="294"/>
      <c r="I117" s="294"/>
      <c r="J117" s="1"/>
    </row>
    <row r="118" spans="1:10" ht="19.5" customHeight="1">
      <c r="A118" s="56" t="s">
        <v>12</v>
      </c>
      <c r="B118" s="5"/>
      <c r="C118" s="5"/>
      <c r="D118" s="5"/>
      <c r="E118" s="5"/>
      <c r="F118" s="5"/>
      <c r="G118" s="5"/>
      <c r="H118" s="5"/>
      <c r="I118" s="57" t="s">
        <v>87</v>
      </c>
    </row>
    <row r="119" spans="1:10" ht="60.75" customHeight="1">
      <c r="A119" s="11" t="s">
        <v>59</v>
      </c>
      <c r="B119" s="289" t="s">
        <v>88</v>
      </c>
      <c r="C119" s="289"/>
      <c r="D119" s="289"/>
      <c r="E119" s="289"/>
      <c r="F119" s="289"/>
      <c r="G119" s="289"/>
      <c r="H119" s="289"/>
      <c r="I119" s="289"/>
    </row>
    <row r="120" spans="1:10" ht="15.95" customHeight="1">
      <c r="A120" s="9"/>
      <c r="B120" s="8"/>
      <c r="C120" s="8"/>
      <c r="D120" s="8"/>
      <c r="E120" s="8"/>
      <c r="F120" s="8"/>
      <c r="G120" s="8"/>
      <c r="H120" s="8"/>
      <c r="I120" s="8"/>
    </row>
    <row r="121" spans="1:10" ht="26.25" customHeight="1">
      <c r="A121" s="296" t="s">
        <v>89</v>
      </c>
      <c r="B121" s="296"/>
      <c r="C121" s="296"/>
      <c r="D121" s="296"/>
      <c r="E121" s="296"/>
      <c r="F121" s="296"/>
      <c r="G121" s="296"/>
      <c r="H121" s="296"/>
      <c r="I121" s="296"/>
    </row>
    <row r="122" spans="1:10" ht="24.75" customHeight="1">
      <c r="A122" s="9"/>
      <c r="B122" s="8"/>
      <c r="C122" s="8"/>
      <c r="D122" s="8"/>
      <c r="E122" s="8"/>
      <c r="F122" s="8"/>
      <c r="G122" s="8"/>
      <c r="H122" s="8"/>
      <c r="I122" s="8"/>
    </row>
    <row r="123" spans="1:10" ht="39.75" customHeight="1">
      <c r="A123" s="11" t="s">
        <v>51</v>
      </c>
      <c r="B123" s="289" t="s">
        <v>90</v>
      </c>
      <c r="C123" s="289"/>
      <c r="D123" s="289"/>
      <c r="E123" s="289"/>
      <c r="F123" s="289"/>
      <c r="G123" s="289"/>
      <c r="H123" s="289"/>
      <c r="I123" s="289"/>
    </row>
    <row r="124" spans="1:10" ht="25.5" customHeight="1">
      <c r="A124" s="8"/>
      <c r="B124" s="8"/>
      <c r="C124" s="8"/>
      <c r="D124" s="8"/>
      <c r="E124" s="8"/>
      <c r="F124" s="8"/>
      <c r="G124" s="8"/>
      <c r="H124" s="8"/>
      <c r="I124" s="8"/>
      <c r="J124" s="1"/>
    </row>
    <row r="125" spans="1:10" ht="43.5" customHeight="1">
      <c r="A125" s="11" t="s">
        <v>59</v>
      </c>
      <c r="B125" s="289" t="s">
        <v>91</v>
      </c>
      <c r="C125" s="289"/>
      <c r="D125" s="289"/>
      <c r="E125" s="289"/>
      <c r="F125" s="289"/>
      <c r="G125" s="289"/>
      <c r="H125" s="289"/>
      <c r="I125" s="289"/>
    </row>
    <row r="126" spans="1:10" ht="21.75" customHeight="1">
      <c r="A126" s="10"/>
      <c r="B126" s="8"/>
      <c r="C126" s="8"/>
      <c r="D126" s="8"/>
      <c r="E126" s="8"/>
      <c r="F126" s="8"/>
      <c r="G126" s="8"/>
      <c r="H126" s="8"/>
      <c r="I126" s="8"/>
    </row>
    <row r="127" spans="1:10" ht="25.5" customHeight="1">
      <c r="A127" s="296" t="s">
        <v>92</v>
      </c>
      <c r="B127" s="296"/>
      <c r="C127" s="296"/>
      <c r="D127" s="296"/>
      <c r="E127" s="296"/>
      <c r="F127" s="296"/>
      <c r="G127" s="296"/>
      <c r="H127" s="296"/>
      <c r="I127" s="296"/>
    </row>
    <row r="128" spans="1:10" ht="23.25" customHeight="1">
      <c r="A128" s="9"/>
      <c r="B128" s="8"/>
      <c r="C128" s="8"/>
      <c r="D128" s="8"/>
      <c r="E128" s="8"/>
      <c r="F128" s="8"/>
      <c r="G128" s="8"/>
      <c r="H128" s="8"/>
      <c r="I128" s="8"/>
    </row>
    <row r="129" spans="1:10" ht="88.5" customHeight="1">
      <c r="A129" s="289" t="s">
        <v>93</v>
      </c>
      <c r="B129" s="289"/>
      <c r="C129" s="289"/>
      <c r="D129" s="289"/>
      <c r="E129" s="289"/>
      <c r="F129" s="289"/>
      <c r="G129" s="289"/>
      <c r="H129" s="289"/>
      <c r="I129" s="289"/>
    </row>
    <row r="130" spans="1:10" ht="26.25" customHeight="1">
      <c r="A130" s="8"/>
      <c r="B130" s="8"/>
      <c r="C130" s="8"/>
      <c r="D130" s="8"/>
      <c r="E130" s="8"/>
      <c r="F130" s="8"/>
      <c r="G130" s="8"/>
      <c r="H130" s="8"/>
      <c r="I130" s="8"/>
    </row>
    <row r="131" spans="1:10" ht="21.75" customHeight="1">
      <c r="A131" s="296" t="s">
        <v>94</v>
      </c>
      <c r="B131" s="296"/>
      <c r="C131" s="296"/>
      <c r="D131" s="296"/>
      <c r="E131" s="296"/>
      <c r="F131" s="296"/>
      <c r="G131" s="296"/>
      <c r="H131" s="296"/>
      <c r="I131" s="296"/>
    </row>
    <row r="132" spans="1:10" ht="25.5" customHeight="1">
      <c r="A132" s="10"/>
      <c r="B132" s="8"/>
      <c r="C132" s="8"/>
      <c r="D132" s="8"/>
      <c r="E132" s="8"/>
      <c r="F132" s="8"/>
      <c r="G132" s="8"/>
      <c r="H132" s="8"/>
      <c r="I132" s="8"/>
    </row>
    <row r="133" spans="1:10" ht="69" customHeight="1">
      <c r="A133" s="11" t="s">
        <v>51</v>
      </c>
      <c r="B133" s="289" t="s">
        <v>95</v>
      </c>
      <c r="C133" s="289"/>
      <c r="D133" s="289"/>
      <c r="E133" s="289"/>
      <c r="F133" s="289"/>
      <c r="G133" s="289"/>
      <c r="H133" s="289"/>
      <c r="I133" s="289"/>
    </row>
    <row r="134" spans="1:10" ht="21" customHeight="1">
      <c r="A134" s="11"/>
      <c r="B134" s="289"/>
      <c r="C134" s="289"/>
      <c r="D134" s="289"/>
      <c r="E134" s="289"/>
      <c r="F134" s="289"/>
      <c r="G134" s="289"/>
      <c r="H134" s="289"/>
      <c r="I134" s="289"/>
    </row>
    <row r="135" spans="1:10" ht="191.25" customHeight="1">
      <c r="A135" s="11" t="s">
        <v>59</v>
      </c>
      <c r="B135" s="289" t="s">
        <v>96</v>
      </c>
      <c r="C135" s="289"/>
      <c r="D135" s="289"/>
      <c r="E135" s="289"/>
      <c r="F135" s="289"/>
      <c r="G135" s="289"/>
      <c r="H135" s="289"/>
      <c r="I135" s="289"/>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88" t="s">
        <v>44</v>
      </c>
      <c r="B138" s="288"/>
      <c r="C138" s="288"/>
      <c r="D138" s="288"/>
      <c r="E138" s="295" t="s">
        <v>44</v>
      </c>
      <c r="F138" s="295"/>
      <c r="G138" s="295"/>
      <c r="H138" s="295"/>
      <c r="I138" s="295"/>
      <c r="J138" s="1"/>
    </row>
    <row r="139" spans="1:10" ht="37.5" customHeight="1">
      <c r="A139" s="293" t="s">
        <v>45</v>
      </c>
      <c r="B139" s="293"/>
      <c r="C139" s="293"/>
      <c r="D139" s="293"/>
      <c r="E139" s="294" t="s">
        <v>46</v>
      </c>
      <c r="F139" s="294"/>
      <c r="G139" s="294"/>
      <c r="H139" s="294"/>
      <c r="I139" s="294"/>
      <c r="J139" s="1"/>
    </row>
    <row r="140" spans="1:10" ht="20.25" customHeight="1">
      <c r="A140" s="56" t="s">
        <v>12</v>
      </c>
      <c r="B140" s="5"/>
      <c r="C140" s="5"/>
      <c r="D140" s="5"/>
      <c r="E140" s="5"/>
      <c r="F140" s="5"/>
      <c r="G140" s="5"/>
      <c r="H140" s="5"/>
      <c r="I140" s="57" t="s">
        <v>97</v>
      </c>
      <c r="J140" s="1"/>
    </row>
    <row r="141" spans="1:10" ht="70.5" customHeight="1">
      <c r="A141" s="11" t="s">
        <v>80</v>
      </c>
      <c r="B141" s="289" t="s">
        <v>98</v>
      </c>
      <c r="C141" s="289"/>
      <c r="D141" s="289"/>
      <c r="E141" s="289"/>
      <c r="F141" s="289"/>
      <c r="G141" s="289"/>
      <c r="H141" s="289"/>
      <c r="I141" s="289"/>
    </row>
    <row r="142" spans="1:10" ht="31.5" customHeight="1">
      <c r="A142" s="11"/>
      <c r="B142" s="289"/>
      <c r="C142" s="289"/>
      <c r="D142" s="289"/>
      <c r="E142" s="289"/>
      <c r="F142" s="289"/>
      <c r="G142" s="289"/>
      <c r="H142" s="289"/>
      <c r="I142" s="289"/>
    </row>
    <row r="143" spans="1:10" ht="141.75" customHeight="1">
      <c r="A143" s="11" t="s">
        <v>99</v>
      </c>
      <c r="B143" s="289" t="s">
        <v>100</v>
      </c>
      <c r="C143" s="289"/>
      <c r="D143" s="289"/>
      <c r="E143" s="289"/>
      <c r="F143" s="289"/>
      <c r="G143" s="289"/>
      <c r="H143" s="289"/>
      <c r="I143" s="289"/>
    </row>
    <row r="144" spans="1:10" ht="22.5" customHeight="1">
      <c r="A144" s="9"/>
      <c r="B144" s="289"/>
      <c r="C144" s="289"/>
      <c r="D144" s="289"/>
      <c r="E144" s="289"/>
      <c r="F144" s="289"/>
      <c r="G144" s="289"/>
      <c r="H144" s="289"/>
      <c r="I144" s="289"/>
    </row>
    <row r="145" spans="1:10" ht="74.25" customHeight="1">
      <c r="A145" s="11" t="s">
        <v>101</v>
      </c>
      <c r="B145" s="289" t="s">
        <v>102</v>
      </c>
      <c r="C145" s="289"/>
      <c r="D145" s="289"/>
      <c r="E145" s="289"/>
      <c r="F145" s="289"/>
      <c r="G145" s="289"/>
      <c r="H145" s="289"/>
      <c r="I145" s="289"/>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289" t="s">
        <v>104</v>
      </c>
      <c r="C148" s="289"/>
      <c r="D148" s="289"/>
      <c r="E148" s="289"/>
      <c r="F148" s="289"/>
      <c r="G148" s="289"/>
      <c r="H148" s="289"/>
      <c r="I148" s="289"/>
    </row>
    <row r="149" spans="1:10" ht="15.95" customHeight="1">
      <c r="A149" s="11"/>
      <c r="B149" s="289"/>
      <c r="C149" s="289"/>
      <c r="D149" s="289"/>
      <c r="E149" s="289"/>
      <c r="F149" s="289"/>
      <c r="G149" s="289"/>
      <c r="H149" s="289"/>
      <c r="I149" s="289"/>
    </row>
    <row r="150" spans="1:10" ht="90" customHeight="1">
      <c r="A150" s="11" t="s">
        <v>105</v>
      </c>
      <c r="B150" s="289" t="s">
        <v>106</v>
      </c>
      <c r="C150" s="289"/>
      <c r="D150" s="289"/>
      <c r="E150" s="289"/>
      <c r="F150" s="289"/>
      <c r="G150" s="289"/>
      <c r="H150" s="289"/>
      <c r="I150" s="289"/>
    </row>
    <row r="151" spans="1:10" ht="15.95" customHeight="1">
      <c r="A151" s="11"/>
      <c r="B151" s="8"/>
      <c r="C151" s="8"/>
      <c r="D151" s="8"/>
      <c r="E151" s="8"/>
      <c r="F151" s="8"/>
      <c r="G151" s="8"/>
      <c r="H151" s="8"/>
      <c r="I151" s="8"/>
    </row>
    <row r="152" spans="1:10" ht="111.75" customHeight="1">
      <c r="A152" s="11" t="s">
        <v>107</v>
      </c>
      <c r="B152" s="289" t="s">
        <v>108</v>
      </c>
      <c r="C152" s="289"/>
      <c r="D152" s="289"/>
      <c r="E152" s="289"/>
      <c r="F152" s="289"/>
      <c r="G152" s="289"/>
      <c r="H152" s="289"/>
      <c r="I152" s="289"/>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88" t="s">
        <v>44</v>
      </c>
      <c r="B155" s="288"/>
      <c r="C155" s="288"/>
      <c r="D155" s="288"/>
      <c r="E155" s="295" t="s">
        <v>44</v>
      </c>
      <c r="F155" s="295"/>
      <c r="G155" s="295"/>
      <c r="H155" s="295"/>
      <c r="I155" s="295"/>
      <c r="J155" s="1"/>
    </row>
    <row r="156" spans="1:10" ht="33" customHeight="1">
      <c r="A156" s="293" t="s">
        <v>45</v>
      </c>
      <c r="B156" s="293"/>
      <c r="C156" s="293"/>
      <c r="D156" s="293"/>
      <c r="E156" s="294" t="s">
        <v>46</v>
      </c>
      <c r="F156" s="294"/>
      <c r="G156" s="294"/>
      <c r="H156" s="294"/>
      <c r="I156" s="294"/>
      <c r="J156" s="1"/>
    </row>
    <row r="157" spans="1:10" ht="27" customHeight="1">
      <c r="A157" s="56" t="s">
        <v>12</v>
      </c>
      <c r="B157" s="5"/>
      <c r="C157" s="5"/>
      <c r="D157" s="5"/>
      <c r="E157" s="5"/>
      <c r="F157" s="5"/>
      <c r="G157" s="5"/>
      <c r="H157" s="5"/>
      <c r="I157" s="57" t="s">
        <v>109</v>
      </c>
      <c r="J157" s="1"/>
    </row>
    <row r="158" spans="1:10" ht="21" customHeight="1">
      <c r="A158" s="11" t="s">
        <v>110</v>
      </c>
      <c r="B158" s="289" t="s">
        <v>111</v>
      </c>
      <c r="C158" s="289"/>
      <c r="D158" s="289"/>
      <c r="E158" s="289"/>
      <c r="F158" s="289"/>
      <c r="G158" s="289"/>
      <c r="H158" s="289"/>
      <c r="I158" s="289"/>
    </row>
    <row r="159" spans="1:10" ht="30" customHeight="1">
      <c r="A159" s="11"/>
      <c r="B159" s="8"/>
      <c r="C159" s="8"/>
      <c r="D159" s="8"/>
      <c r="E159" s="8"/>
      <c r="F159" s="8"/>
      <c r="G159" s="8"/>
      <c r="H159" s="8"/>
      <c r="I159" s="8"/>
    </row>
    <row r="160" spans="1:10" ht="74.25" customHeight="1">
      <c r="A160" s="11" t="s">
        <v>112</v>
      </c>
      <c r="B160" s="289" t="s">
        <v>113</v>
      </c>
      <c r="C160" s="289"/>
      <c r="D160" s="289"/>
      <c r="E160" s="289"/>
      <c r="F160" s="289"/>
      <c r="G160" s="289"/>
      <c r="H160" s="289"/>
      <c r="I160" s="289"/>
    </row>
    <row r="161" spans="1:10" ht="13.5" customHeight="1">
      <c r="A161" s="9"/>
      <c r="B161" s="8"/>
      <c r="C161" s="8"/>
      <c r="D161" s="8"/>
      <c r="E161" s="8"/>
      <c r="F161" s="8"/>
      <c r="G161" s="8"/>
      <c r="H161" s="8"/>
      <c r="I161" s="8"/>
    </row>
    <row r="162" spans="1:10" ht="16.5">
      <c r="A162" s="296" t="s">
        <v>114</v>
      </c>
      <c r="B162" s="296"/>
      <c r="C162" s="296"/>
      <c r="D162" s="296"/>
      <c r="E162" s="296"/>
      <c r="F162" s="296"/>
      <c r="G162" s="296"/>
      <c r="H162" s="296"/>
      <c r="I162" s="296"/>
    </row>
    <row r="163" spans="1:10" ht="30" customHeight="1">
      <c r="A163" s="9"/>
      <c r="B163" s="8"/>
      <c r="C163" s="8"/>
      <c r="D163" s="8"/>
      <c r="E163" s="8"/>
      <c r="F163" s="8"/>
      <c r="G163" s="8"/>
      <c r="H163" s="8"/>
      <c r="I163" s="8"/>
    </row>
    <row r="164" spans="1:10" ht="60" customHeight="1">
      <c r="A164" s="289" t="s">
        <v>115</v>
      </c>
      <c r="B164" s="289"/>
      <c r="C164" s="289"/>
      <c r="D164" s="289"/>
      <c r="E164" s="289"/>
      <c r="F164" s="289"/>
      <c r="G164" s="289"/>
      <c r="H164" s="289"/>
      <c r="I164" s="289"/>
    </row>
    <row r="165" spans="1:10" ht="11.25" customHeight="1">
      <c r="A165" s="10"/>
      <c r="B165" s="8"/>
      <c r="C165" s="8"/>
      <c r="D165" s="8"/>
      <c r="E165" s="8"/>
      <c r="F165" s="8"/>
      <c r="G165" s="8"/>
      <c r="H165" s="8"/>
      <c r="I165" s="8"/>
    </row>
    <row r="166" spans="1:10" ht="27.75" customHeight="1">
      <c r="A166" s="296" t="s">
        <v>116</v>
      </c>
      <c r="B166" s="296"/>
      <c r="C166" s="296"/>
      <c r="D166" s="296"/>
      <c r="E166" s="296"/>
      <c r="F166" s="296"/>
      <c r="G166" s="296"/>
      <c r="H166" s="296"/>
      <c r="I166" s="296"/>
    </row>
    <row r="167" spans="1:10" ht="12.75" customHeight="1">
      <c r="A167" s="9"/>
      <c r="B167" s="8"/>
      <c r="C167" s="8"/>
      <c r="D167" s="8"/>
      <c r="E167" s="8"/>
      <c r="F167" s="8"/>
      <c r="G167" s="8"/>
      <c r="H167" s="8"/>
      <c r="I167" s="8"/>
    </row>
    <row r="168" spans="1:10" ht="74.25" customHeight="1">
      <c r="A168" s="11" t="s">
        <v>51</v>
      </c>
      <c r="B168" s="289" t="s">
        <v>117</v>
      </c>
      <c r="C168" s="289"/>
      <c r="D168" s="289"/>
      <c r="E168" s="289"/>
      <c r="F168" s="289"/>
      <c r="G168" s="289"/>
      <c r="H168" s="289"/>
      <c r="I168" s="289"/>
    </row>
    <row r="169" spans="1:10" ht="23.25" customHeight="1">
      <c r="A169" s="12"/>
      <c r="B169" s="8"/>
      <c r="C169" s="8"/>
      <c r="D169" s="8"/>
      <c r="E169" s="8"/>
      <c r="F169" s="8"/>
      <c r="G169" s="8"/>
      <c r="H169" s="8"/>
      <c r="I169" s="8"/>
    </row>
    <row r="170" spans="1:10" ht="36" customHeight="1">
      <c r="A170" s="11" t="s">
        <v>59</v>
      </c>
      <c r="B170" s="289" t="s">
        <v>118</v>
      </c>
      <c r="C170" s="289"/>
      <c r="D170" s="289"/>
      <c r="E170" s="289"/>
      <c r="F170" s="289"/>
      <c r="G170" s="289"/>
      <c r="H170" s="289"/>
      <c r="I170" s="289"/>
    </row>
    <row r="171" spans="1:10" ht="21" customHeight="1">
      <c r="J171" s="1"/>
    </row>
    <row r="172" spans="1:10">
      <c r="J172" s="1"/>
    </row>
    <row r="173" spans="1:10" ht="52.5" customHeight="1">
      <c r="A173" s="11" t="s">
        <v>80</v>
      </c>
      <c r="B173" s="289" t="s">
        <v>119</v>
      </c>
      <c r="C173" s="289"/>
      <c r="D173" s="289"/>
      <c r="E173" s="289"/>
      <c r="F173" s="289"/>
      <c r="G173" s="289"/>
      <c r="H173" s="289"/>
      <c r="I173" s="289"/>
    </row>
    <row r="174" spans="1:10" ht="20.25" customHeight="1">
      <c r="A174" s="11"/>
      <c r="B174" s="8"/>
      <c r="C174" s="8"/>
      <c r="D174" s="8"/>
      <c r="E174" s="8"/>
      <c r="F174" s="8"/>
      <c r="G174" s="8"/>
      <c r="H174" s="8"/>
      <c r="I174" s="8"/>
    </row>
    <row r="175" spans="1:10" ht="40.5" customHeight="1">
      <c r="A175" s="11" t="s">
        <v>99</v>
      </c>
      <c r="B175" s="289" t="s">
        <v>120</v>
      </c>
      <c r="C175" s="289"/>
      <c r="D175" s="289"/>
      <c r="E175" s="289"/>
      <c r="F175" s="289"/>
      <c r="G175" s="289"/>
      <c r="H175" s="289"/>
      <c r="I175" s="289"/>
    </row>
    <row r="176" spans="1:10" ht="21.75" customHeight="1">
      <c r="A176" s="11"/>
      <c r="B176" s="8"/>
      <c r="C176" s="8"/>
      <c r="D176" s="8"/>
      <c r="E176" s="8"/>
      <c r="F176" s="8"/>
      <c r="G176" s="8"/>
      <c r="H176" s="8"/>
      <c r="I176" s="8"/>
    </row>
    <row r="177" spans="1:10" ht="88.5" customHeight="1">
      <c r="A177" s="11" t="s">
        <v>101</v>
      </c>
      <c r="B177" s="289" t="s">
        <v>121</v>
      </c>
      <c r="C177" s="289"/>
      <c r="D177" s="289"/>
      <c r="E177" s="289"/>
      <c r="F177" s="289"/>
      <c r="G177" s="289"/>
      <c r="H177" s="289"/>
      <c r="I177" s="289"/>
    </row>
    <row r="178" spans="1:10" ht="18" customHeight="1">
      <c r="A178" s="11"/>
      <c r="B178" s="8"/>
      <c r="C178" s="8"/>
      <c r="D178" s="8"/>
      <c r="E178" s="8"/>
      <c r="F178" s="8"/>
      <c r="G178" s="8"/>
      <c r="H178" s="8"/>
      <c r="I178" s="8"/>
    </row>
    <row r="179" spans="1:10" ht="63" customHeight="1">
      <c r="A179" s="11" t="s">
        <v>122</v>
      </c>
      <c r="B179" s="289" t="s">
        <v>123</v>
      </c>
      <c r="C179" s="289"/>
      <c r="D179" s="289"/>
      <c r="E179" s="289"/>
      <c r="F179" s="289"/>
      <c r="G179" s="289"/>
      <c r="H179" s="289"/>
      <c r="I179" s="289"/>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88" t="s">
        <v>44</v>
      </c>
      <c r="B182" s="288"/>
      <c r="C182" s="288"/>
      <c r="D182" s="288"/>
      <c r="E182" s="295" t="s">
        <v>44</v>
      </c>
      <c r="F182" s="295"/>
      <c r="G182" s="295"/>
      <c r="H182" s="295"/>
      <c r="I182" s="295"/>
      <c r="J182" s="1"/>
    </row>
    <row r="183" spans="1:10" ht="33" customHeight="1">
      <c r="A183" s="293" t="s">
        <v>45</v>
      </c>
      <c r="B183" s="293"/>
      <c r="C183" s="293"/>
      <c r="D183" s="293"/>
      <c r="E183" s="294" t="s">
        <v>46</v>
      </c>
      <c r="F183" s="294"/>
      <c r="G183" s="294"/>
      <c r="H183" s="294"/>
      <c r="I183" s="294"/>
      <c r="J183" s="1"/>
    </row>
    <row r="184" spans="1:10" ht="22.5" customHeight="1">
      <c r="A184" s="56" t="s">
        <v>12</v>
      </c>
      <c r="B184" s="5"/>
      <c r="C184" s="5"/>
      <c r="D184" s="5"/>
      <c r="E184" s="5"/>
      <c r="F184" s="5"/>
      <c r="G184" s="5"/>
      <c r="H184" s="5"/>
      <c r="I184" s="57" t="s">
        <v>124</v>
      </c>
      <c r="J184" s="1"/>
    </row>
    <row r="185" spans="1:10" ht="53.25" customHeight="1">
      <c r="A185" s="11" t="s">
        <v>103</v>
      </c>
      <c r="B185" s="289" t="s">
        <v>125</v>
      </c>
      <c r="C185" s="289"/>
      <c r="D185" s="289"/>
      <c r="E185" s="289"/>
      <c r="F185" s="289"/>
      <c r="G185" s="289"/>
      <c r="H185" s="289"/>
      <c r="I185" s="289"/>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290" t="s">
        <v>45</v>
      </c>
      <c r="C189" s="290"/>
      <c r="D189" s="290"/>
      <c r="E189" s="290"/>
      <c r="F189" s="291" t="s">
        <v>46</v>
      </c>
      <c r="G189" s="290"/>
      <c r="H189" s="290"/>
      <c r="I189" s="290"/>
    </row>
    <row r="190" spans="1:10" ht="21.95" customHeight="1">
      <c r="A190" s="8"/>
      <c r="B190" s="15"/>
      <c r="C190" s="9"/>
      <c r="D190" s="9"/>
      <c r="E190" s="9"/>
      <c r="F190" s="16"/>
      <c r="G190" s="16"/>
      <c r="H190" s="16"/>
      <c r="I190" s="16"/>
    </row>
    <row r="191" spans="1:10" ht="21.95" customHeight="1">
      <c r="A191" s="8"/>
      <c r="B191" s="288" t="s">
        <v>127</v>
      </c>
      <c r="C191" s="288"/>
      <c r="D191" s="288"/>
      <c r="E191" s="288"/>
      <c r="F191" s="288" t="s">
        <v>127</v>
      </c>
      <c r="G191" s="288"/>
      <c r="H191" s="288"/>
      <c r="I191" s="288"/>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292" t="str">
        <f>"Name : "&amp;'Name of Bidder'!D16</f>
        <v xml:space="preserve">Name : </v>
      </c>
      <c r="G194" s="292"/>
      <c r="H194" s="292"/>
      <c r="I194" s="292"/>
    </row>
    <row r="195" spans="1:9" ht="21.95" customHeight="1">
      <c r="A195" s="8"/>
      <c r="B195" s="5" t="s">
        <v>21</v>
      </c>
      <c r="C195" s="17"/>
      <c r="D195" s="5"/>
      <c r="E195" s="5"/>
      <c r="F195" s="5" t="str">
        <f>"Designation : "&amp;'Name of Bidder'!D17</f>
        <v xml:space="preserve">Designation : </v>
      </c>
      <c r="G195" s="14"/>
      <c r="H195" s="14"/>
      <c r="I195" s="14"/>
    </row>
    <row r="196" spans="1:9" ht="21.95" customHeight="1">
      <c r="A196" s="8"/>
      <c r="B196" s="14"/>
      <c r="C196" s="9"/>
      <c r="D196" s="9"/>
      <c r="E196" s="9"/>
      <c r="F196" s="14"/>
      <c r="G196" s="9"/>
      <c r="H196" s="9"/>
      <c r="I196" s="9"/>
    </row>
    <row r="197" spans="1:9" ht="21.95" customHeight="1">
      <c r="A197" s="8"/>
      <c r="B197" s="288" t="s">
        <v>129</v>
      </c>
      <c r="C197" s="288"/>
      <c r="D197" s="288"/>
      <c r="E197" s="288"/>
      <c r="F197" s="288" t="s">
        <v>129</v>
      </c>
      <c r="G197" s="288"/>
      <c r="H197" s="288"/>
      <c r="I197" s="288"/>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288" t="s">
        <v>130</v>
      </c>
      <c r="C201" s="288"/>
      <c r="D201" s="288"/>
      <c r="E201" s="288"/>
      <c r="F201" s="288" t="s">
        <v>130</v>
      </c>
      <c r="G201" s="288"/>
      <c r="H201" s="288"/>
      <c r="I201" s="288"/>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3"/>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4"/>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5"/>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6"/>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7"/>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8"/>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9"/>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0"/>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1"/>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2"/>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3"/>
      <headerFooter alignWithMargins="0"/>
    </customSheetView>
    <customSheetView guid="{27F75044-6024-4403-9A39-D72B9CCD332B}"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4"/>
      <headerFooter alignWithMargins="0"/>
    </customSheetView>
  </customSheetViews>
  <mergeCells count="117">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B143:I143"/>
    <mergeCell ref="A131:I131"/>
    <mergeCell ref="B133:I133"/>
    <mergeCell ref="B134:I134"/>
    <mergeCell ref="B135:I135"/>
    <mergeCell ref="A139:D139"/>
    <mergeCell ref="B141:I141"/>
    <mergeCell ref="E139:I139"/>
    <mergeCell ref="A138:D138"/>
    <mergeCell ref="B142:I142"/>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s>
  <phoneticPr fontId="23" type="noConversion"/>
  <printOptions horizontalCentered="1"/>
  <pageMargins left="0.59" right="0.42" top="0.52" bottom="0.32" header="0.27" footer="0.21"/>
  <pageSetup paperSize="9" scale="87" orientation="portrait" r:id="rId15"/>
  <headerFooter alignWithMargins="0"/>
  <rowBreaks count="7" manualBreakCount="7">
    <brk id="53" max="8" man="1"/>
    <brk id="78" max="8" man="1"/>
    <brk id="96" max="8" man="1"/>
    <brk id="118" max="8" man="1"/>
    <brk id="140" max="8" man="1"/>
    <brk id="157" max="8" man="1"/>
    <brk id="184" max="8"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09">
        <v>155885</v>
      </c>
      <c r="B3" s="310"/>
      <c r="C3" s="32"/>
      <c r="D3" s="33"/>
      <c r="E3" s="32"/>
      <c r="F3" s="309">
        <v>4960</v>
      </c>
      <c r="G3" s="310"/>
      <c r="H3" s="32"/>
      <c r="I3" s="33"/>
      <c r="K3" s="309">
        <v>10352</v>
      </c>
      <c r="L3" s="310"/>
      <c r="M3" s="32"/>
      <c r="N3" s="33"/>
      <c r="P3" s="309">
        <v>691647</v>
      </c>
      <c r="Q3" s="310"/>
      <c r="R3" s="32"/>
      <c r="S3" s="33"/>
      <c r="U3" s="31" t="s">
        <v>133</v>
      </c>
    </row>
    <row r="4" spans="1:27" hidden="1">
      <c r="A4" s="316"/>
      <c r="B4" s="317"/>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11" t="str">
        <f>IF(OR((A3&gt;9999999999),(A3&lt;0)),"Invalid Entry - More than 1000 crore OR -ve value",IF(A3=0, "",+CONCATENATE(U2,B13,D13,B12,D12,B11,D11,B10,D10,B9,D9,B8," Only")))</f>
        <v>USD One Lac Fifty Five Thousand Eight Hundred Eighty Five Only</v>
      </c>
      <c r="B6" s="312"/>
      <c r="C6" s="312"/>
      <c r="D6" s="313"/>
      <c r="E6" s="37"/>
      <c r="F6" s="311" t="str">
        <f>IF(OR((F3&gt;9999999999),(F3&lt;0)),"Invalid Entry - More than 1000 crore OR -ve value",IF(F3=0, "",+CONCATENATE(U3, G13,I13,G12,I12,G11,I11,G10,I10,G9,I9,G8," Only")))</f>
        <v>EURO Four Thousand Nine Hundred Sixty Only</v>
      </c>
      <c r="G6" s="312"/>
      <c r="H6" s="312"/>
      <c r="I6" s="313"/>
      <c r="J6" s="37"/>
      <c r="K6" s="311" t="str">
        <f>IF(OR((K3&gt;9999999999),(K3&lt;0)),"Invalid Entry - More than 1000 crore OR -ve value",IF(K3=0, "",+CONCATENATE(U4, L13,N13,L12,N12,L11,N11,L10,N10,L9,N9,L8," Only")))</f>
        <v>RMB Ten Thousand Three Hundred Fifty Two Only</v>
      </c>
      <c r="L6" s="312"/>
      <c r="M6" s="312"/>
      <c r="N6" s="313"/>
      <c r="P6" s="311" t="str">
        <f>IF(OR((P3&gt;9999999999),(P3&lt;0)),"Invalid Entry - More than 1000 crore OR -ve value",IF(P3=0, "",+CONCATENATE(U5, Q13,S13,Q12,S12,Q11,S11,Q10,S10,Q9,S9,Q8," Only")))</f>
        <v>INR Six Lac Ninety One Thousand Six Hundred Forty Seven Only</v>
      </c>
      <c r="Q6" s="312"/>
      <c r="R6" s="312"/>
      <c r="S6" s="313"/>
      <c r="U6" s="305" t="str">
        <f>VLOOKUP(1,T30:Y45,6,FALSE)</f>
        <v>USD 155885/- + EURO 4960/- + RMB 10352/- + INR 691647/-</v>
      </c>
      <c r="V6" s="305"/>
      <c r="W6" s="305"/>
      <c r="X6" s="305"/>
      <c r="Y6" s="305"/>
      <c r="Z6" s="305"/>
      <c r="AA6" s="305"/>
    </row>
    <row r="7" spans="1:27" ht="70.5" hidden="1" customHeight="1" thickBot="1">
      <c r="A7" s="34"/>
      <c r="B7" s="35"/>
      <c r="C7" s="35"/>
      <c r="D7" s="36"/>
      <c r="E7" s="35"/>
      <c r="F7" s="34"/>
      <c r="G7" s="35"/>
      <c r="H7" s="35"/>
      <c r="I7" s="36"/>
      <c r="K7" s="34"/>
      <c r="L7" s="35"/>
      <c r="M7" s="35"/>
      <c r="N7" s="36"/>
      <c r="P7" s="34"/>
      <c r="Q7" s="35"/>
      <c r="R7" s="35"/>
      <c r="S7" s="36"/>
      <c r="U7" s="306" t="str">
        <f>VLOOKUP(1,T10:Y25,6,FALSE)</f>
        <v>USD One Lac Fifty Five Thousand Eight Hundred Eighty Five Only plus EURO Four Thousand Nine Hundred Sixty Only plus RMB Ten Thousand Three Hundred Fifty Two Only plus INR Six Lac Ninety One Thousand Six Hundred Forty Seven Only</v>
      </c>
      <c r="V7" s="307"/>
      <c r="W7" s="307"/>
      <c r="X7" s="307"/>
      <c r="Y7" s="307"/>
      <c r="Z7" s="307"/>
      <c r="AA7" s="308"/>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14" t="e">
        <f>#REF!</f>
        <v>#REF!</v>
      </c>
      <c r="B124" s="315"/>
      <c r="C124" s="32"/>
      <c r="D124" s="33"/>
    </row>
    <row r="125" spans="1:19">
      <c r="A125" s="316"/>
      <c r="B125" s="317"/>
      <c r="C125" s="32"/>
      <c r="D125" s="33"/>
    </row>
    <row r="126" spans="1:19">
      <c r="A126" s="34"/>
      <c r="B126" s="35"/>
      <c r="C126" s="35"/>
      <c r="D126" s="36"/>
    </row>
    <row r="127" spans="1:19" ht="69" customHeight="1">
      <c r="A127" s="311" t="e">
        <f>IF(OR((A124&gt;9999999999),(A124&lt;0)),"Invalid Entry - More than 1000 crore OR -ve value",IF(A124=0, "",+CONCATENATE(A122," ", U123,B134,D134,B133,D133,B132,D132,B131,D131,B130,D130,B129," Only")))</f>
        <v>#REF!</v>
      </c>
      <c r="B127" s="312"/>
      <c r="C127" s="312"/>
      <c r="D127" s="313"/>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6F637C86-117D-4792-B5D4-37E20B1C50B5}"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4"/>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7"/>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8"/>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27F75044-6024-4403-9A39-D72B9CCD332B}"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s>
  <mergeCells count="14">
    <mergeCell ref="A124:B124"/>
    <mergeCell ref="A125:B125"/>
    <mergeCell ref="A127:D127"/>
    <mergeCell ref="A3:B3"/>
    <mergeCell ref="A6:D6"/>
    <mergeCell ref="A4:B4"/>
    <mergeCell ref="U6:AA6"/>
    <mergeCell ref="U7:AA7"/>
    <mergeCell ref="F3:G3"/>
    <mergeCell ref="K3:L3"/>
    <mergeCell ref="F6:I6"/>
    <mergeCell ref="K6:N6"/>
    <mergeCell ref="P6:S6"/>
    <mergeCell ref="P3:Q3"/>
  </mergeCells>
  <phoneticPr fontId="23" type="noConversion"/>
  <pageMargins left="0.75" right="0.75" top="1" bottom="1" header="0.5" footer="0.5"/>
  <pageSetup orientation="portrait" r:id="rId1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81"/>
  <sheetViews>
    <sheetView tabSelected="1" view="pageBreakPreview" zoomScale="90" zoomScaleNormal="90" zoomScaleSheetLayoutView="90" workbookViewId="0">
      <pane ySplit="11" topLeftCell="A39" activePane="bottomLeft" state="frozen"/>
      <selection pane="bottomLeft" activeCell="O7" sqref="O7"/>
    </sheetView>
  </sheetViews>
  <sheetFormatPr defaultRowHeight="12.75"/>
  <cols>
    <col min="1" max="1" width="2.42578125" style="125" customWidth="1"/>
    <col min="2" max="2" width="5" style="126" customWidth="1"/>
    <col min="3" max="3" width="11.7109375" style="126" customWidth="1"/>
    <col min="4" max="4" width="12" style="127" customWidth="1"/>
    <col min="5" max="5" width="14.42578125" style="125" customWidth="1"/>
    <col min="6" max="6" width="17" style="127" customWidth="1"/>
    <col min="7" max="7" width="12" style="127" customWidth="1"/>
    <col min="8" max="8" width="17.85546875" style="125" customWidth="1"/>
    <col min="9" max="9" width="51.85546875" style="125" customWidth="1"/>
    <col min="10" max="10" width="10.5703125" style="125" customWidth="1"/>
    <col min="11" max="11" width="16.7109375" style="125" customWidth="1"/>
    <col min="12" max="12" width="15.7109375" style="125" customWidth="1"/>
    <col min="13" max="13" width="13" style="125" customWidth="1"/>
    <col min="14" max="14" width="16.5703125" style="125" customWidth="1"/>
    <col min="15" max="15" width="18.5703125" style="125" customWidth="1"/>
    <col min="16" max="16" width="17.140625" style="125" customWidth="1"/>
    <col min="17" max="17" width="12.5703125" style="125" customWidth="1"/>
    <col min="18" max="16384" width="9.140625" style="125"/>
  </cols>
  <sheetData>
    <row r="1" spans="1:16" ht="15.75">
      <c r="B1" s="324" t="str">
        <f>'Name of Bidder'!B1:D1</f>
        <v>AMC-II for De-Weeding, Grass Cutting and Jungle Clearance and  Civil Maintenance Works at Raichur 765/400KV Substation</v>
      </c>
      <c r="C1" s="324"/>
      <c r="D1" s="324"/>
      <c r="E1" s="324"/>
      <c r="F1" s="324"/>
      <c r="G1" s="324"/>
      <c r="H1" s="324"/>
      <c r="I1" s="324"/>
      <c r="J1" s="324"/>
      <c r="K1" s="324"/>
    </row>
    <row r="2" spans="1:16" ht="15.75">
      <c r="B2" s="324" t="str">
        <f>'Name of Bidder'!B2:D2</f>
        <v xml:space="preserve">Specification No: Ref: SR-I/C&amp;M/WC-4140/2025  </v>
      </c>
      <c r="C2" s="324"/>
      <c r="D2" s="324"/>
      <c r="E2" s="324"/>
      <c r="F2" s="324"/>
      <c r="G2" s="324"/>
      <c r="H2" s="324"/>
      <c r="I2" s="324"/>
      <c r="J2" s="324"/>
      <c r="K2" s="324"/>
    </row>
    <row r="3" spans="1:16" ht="15.75">
      <c r="B3" s="324" t="s">
        <v>241</v>
      </c>
      <c r="C3" s="324"/>
      <c r="D3" s="324"/>
      <c r="E3" s="324"/>
      <c r="F3" s="324"/>
      <c r="G3" s="324"/>
      <c r="H3" s="324"/>
      <c r="I3" s="324"/>
      <c r="J3" s="324"/>
      <c r="K3" s="324"/>
    </row>
    <row r="4" spans="1:16" customFormat="1" ht="44.25" customHeight="1">
      <c r="A4" s="318" t="s">
        <v>242</v>
      </c>
      <c r="B4" s="319"/>
      <c r="C4" s="320"/>
      <c r="D4" s="325">
        <f>'Name of Bidder'!D9</f>
        <v>0</v>
      </c>
      <c r="E4" s="325"/>
      <c r="F4" s="325"/>
      <c r="G4" s="325"/>
      <c r="H4" s="325"/>
      <c r="I4" s="325"/>
      <c r="J4" s="325"/>
      <c r="K4" s="325"/>
      <c r="L4" s="327" t="s">
        <v>243</v>
      </c>
      <c r="M4" s="327"/>
      <c r="N4" s="327"/>
    </row>
    <row r="5" spans="1:16" customFormat="1" ht="15.75">
      <c r="A5" s="326" t="s">
        <v>14</v>
      </c>
      <c r="B5" s="326"/>
      <c r="C5" s="326"/>
      <c r="D5" s="325">
        <f>'Name of Bidder'!D9</f>
        <v>0</v>
      </c>
      <c r="E5" s="325"/>
      <c r="F5" s="325"/>
      <c r="G5" s="325"/>
      <c r="H5" s="325"/>
      <c r="I5" s="325"/>
      <c r="J5" s="325"/>
      <c r="K5" s="325"/>
      <c r="L5" s="327" t="s">
        <v>244</v>
      </c>
      <c r="M5" s="327"/>
      <c r="N5" s="327"/>
    </row>
    <row r="6" spans="1:16" customFormat="1" ht="15.75">
      <c r="A6" s="326" t="s">
        <v>15</v>
      </c>
      <c r="B6" s="329"/>
      <c r="C6" s="329"/>
      <c r="D6" s="325">
        <f>'Name of Bidder'!D10</f>
        <v>0</v>
      </c>
      <c r="E6" s="325"/>
      <c r="F6" s="325"/>
      <c r="G6" s="325"/>
      <c r="H6" s="325"/>
      <c r="I6" s="325"/>
      <c r="J6" s="325"/>
      <c r="K6" s="325"/>
      <c r="L6" s="327" t="s">
        <v>245</v>
      </c>
      <c r="M6" s="327"/>
      <c r="N6" s="327"/>
    </row>
    <row r="7" spans="1:16" customFormat="1" ht="15.75">
      <c r="A7" s="142"/>
      <c r="B7" s="142"/>
      <c r="C7" s="142"/>
      <c r="D7" s="325">
        <f>'Name of Bidder'!D11</f>
        <v>0</v>
      </c>
      <c r="E7" s="325"/>
      <c r="F7" s="325"/>
      <c r="G7" s="325"/>
      <c r="H7" s="325"/>
      <c r="I7" s="325"/>
      <c r="J7" s="325"/>
      <c r="K7" s="325"/>
      <c r="L7" s="143" t="s">
        <v>246</v>
      </c>
      <c r="M7" s="143"/>
      <c r="N7" s="143"/>
    </row>
    <row r="8" spans="1:16" customFormat="1" ht="15.75">
      <c r="A8" s="142"/>
      <c r="B8" s="142"/>
      <c r="C8" s="142"/>
      <c r="D8" s="325">
        <f>'Name of Bidder'!D12</f>
        <v>0</v>
      </c>
      <c r="E8" s="325"/>
      <c r="F8" s="325"/>
      <c r="G8" s="325"/>
      <c r="H8" s="325"/>
      <c r="I8" s="325"/>
      <c r="J8" s="325"/>
      <c r="K8" s="325"/>
      <c r="L8" s="143" t="s">
        <v>247</v>
      </c>
      <c r="M8" s="143"/>
      <c r="N8" s="143"/>
    </row>
    <row r="10" spans="1:16" ht="90">
      <c r="B10" s="133" t="s">
        <v>248</v>
      </c>
      <c r="C10" s="133" t="s">
        <v>249</v>
      </c>
      <c r="D10" s="133" t="s">
        <v>250</v>
      </c>
      <c r="E10" s="129" t="s">
        <v>251</v>
      </c>
      <c r="F10" s="134" t="s">
        <v>252</v>
      </c>
      <c r="G10" s="129" t="s">
        <v>253</v>
      </c>
      <c r="H10" s="134" t="s">
        <v>254</v>
      </c>
      <c r="I10" s="133" t="s">
        <v>255</v>
      </c>
      <c r="J10" s="133" t="s">
        <v>256</v>
      </c>
      <c r="K10" s="133" t="s">
        <v>257</v>
      </c>
      <c r="L10" s="133" t="s">
        <v>258</v>
      </c>
      <c r="M10" s="133" t="s">
        <v>259</v>
      </c>
      <c r="N10" s="133" t="s">
        <v>260</v>
      </c>
      <c r="O10" s="133" t="s">
        <v>261</v>
      </c>
      <c r="P10" s="133" t="s">
        <v>262</v>
      </c>
    </row>
    <row r="11" spans="1:16" ht="15">
      <c r="B11" s="130">
        <v>1</v>
      </c>
      <c r="C11" s="130">
        <v>2</v>
      </c>
      <c r="D11" s="130">
        <v>3</v>
      </c>
      <c r="E11" s="130">
        <v>4</v>
      </c>
      <c r="F11" s="129">
        <v>5</v>
      </c>
      <c r="G11" s="131">
        <v>6</v>
      </c>
      <c r="H11" s="131">
        <v>7</v>
      </c>
      <c r="I11" s="132">
        <v>8</v>
      </c>
      <c r="J11" s="135">
        <v>9</v>
      </c>
      <c r="K11" s="135">
        <v>10</v>
      </c>
      <c r="L11" s="135">
        <v>11</v>
      </c>
      <c r="M11" s="135">
        <v>12</v>
      </c>
      <c r="N11" s="135" t="s">
        <v>263</v>
      </c>
      <c r="O11" s="135" t="s">
        <v>264</v>
      </c>
      <c r="P11" s="136" t="s">
        <v>265</v>
      </c>
    </row>
    <row r="12" spans="1:16" ht="109.5" customHeight="1">
      <c r="B12" s="130">
        <v>1</v>
      </c>
      <c r="C12" s="264" t="s">
        <v>357</v>
      </c>
      <c r="D12" s="237"/>
      <c r="E12" s="237"/>
      <c r="F12" s="238"/>
      <c r="G12" s="248">
        <v>0.18</v>
      </c>
      <c r="H12" s="239"/>
      <c r="I12" s="267" t="s">
        <v>367</v>
      </c>
      <c r="J12" s="264" t="s">
        <v>388</v>
      </c>
      <c r="K12" s="246">
        <v>50</v>
      </c>
      <c r="L12" s="247">
        <v>217.55</v>
      </c>
      <c r="M12" s="234">
        <f>ROUND(L12/1.18,2)</f>
        <v>184.36</v>
      </c>
      <c r="N12" s="228">
        <f>ROUND(L12/1.18,2)</f>
        <v>184.36</v>
      </c>
      <c r="O12" s="228">
        <f>ROUND(N12*K12,2)</f>
        <v>9218</v>
      </c>
      <c r="P12" s="229">
        <f>ROUND(O12*18%,2)</f>
        <v>1659.24</v>
      </c>
    </row>
    <row r="13" spans="1:16" ht="115.5" customHeight="1">
      <c r="B13" s="130">
        <v>2</v>
      </c>
      <c r="C13" s="264" t="s">
        <v>266</v>
      </c>
      <c r="D13" s="237"/>
      <c r="E13" s="237"/>
      <c r="F13" s="238"/>
      <c r="G13" s="248">
        <v>0.18</v>
      </c>
      <c r="H13" s="239"/>
      <c r="I13" s="268" t="s">
        <v>368</v>
      </c>
      <c r="J13" s="264" t="s">
        <v>388</v>
      </c>
      <c r="K13" s="246">
        <v>150</v>
      </c>
      <c r="L13" s="247">
        <v>177.5</v>
      </c>
      <c r="M13" s="234">
        <f t="shared" ref="M13:M21" si="0">ROUND((L13/1.18),2)</f>
        <v>150.41999999999999</v>
      </c>
      <c r="N13" s="228">
        <f t="shared" ref="N13:N21" si="1">ROUND(L13/1.18,2)</f>
        <v>150.41999999999999</v>
      </c>
      <c r="O13" s="228">
        <f t="shared" ref="O13:O21" si="2">ROUND(N13*K13,2)</f>
        <v>22563</v>
      </c>
      <c r="P13" s="229">
        <f t="shared" ref="P13:P21" si="3">ROUND(O13*18%,2)</f>
        <v>4061.34</v>
      </c>
    </row>
    <row r="14" spans="1:16" ht="148.5">
      <c r="B14" s="130">
        <v>3</v>
      </c>
      <c r="C14" s="264" t="s">
        <v>267</v>
      </c>
      <c r="D14" s="237"/>
      <c r="E14" s="237"/>
      <c r="F14" s="238"/>
      <c r="G14" s="248">
        <v>0.18</v>
      </c>
      <c r="H14" s="239"/>
      <c r="I14" s="267" t="s">
        <v>369</v>
      </c>
      <c r="J14" s="264" t="s">
        <v>388</v>
      </c>
      <c r="K14" s="246">
        <v>150</v>
      </c>
      <c r="L14" s="247">
        <v>260.3</v>
      </c>
      <c r="M14" s="234">
        <f t="shared" si="0"/>
        <v>220.59</v>
      </c>
      <c r="N14" s="228">
        <f t="shared" si="1"/>
        <v>220.59</v>
      </c>
      <c r="O14" s="228">
        <f t="shared" si="2"/>
        <v>33088.5</v>
      </c>
      <c r="P14" s="229">
        <f t="shared" si="3"/>
        <v>5955.93</v>
      </c>
    </row>
    <row r="15" spans="1:16" ht="82.5">
      <c r="B15" s="130">
        <v>4</v>
      </c>
      <c r="C15" s="264" t="s">
        <v>358</v>
      </c>
      <c r="D15" s="237"/>
      <c r="E15" s="237"/>
      <c r="F15" s="238"/>
      <c r="G15" s="248">
        <v>0.18</v>
      </c>
      <c r="H15" s="239"/>
      <c r="I15" s="267" t="s">
        <v>370</v>
      </c>
      <c r="J15" s="264" t="s">
        <v>388</v>
      </c>
      <c r="K15" s="246">
        <v>100</v>
      </c>
      <c r="L15" s="249">
        <v>700.5</v>
      </c>
      <c r="M15" s="234">
        <f t="shared" si="0"/>
        <v>593.64</v>
      </c>
      <c r="N15" s="228">
        <f t="shared" si="1"/>
        <v>593.64</v>
      </c>
      <c r="O15" s="228">
        <f t="shared" si="2"/>
        <v>59364</v>
      </c>
      <c r="P15" s="229">
        <f t="shared" si="3"/>
        <v>10685.52</v>
      </c>
    </row>
    <row r="16" spans="1:16" ht="82.5">
      <c r="B16" s="130">
        <v>5</v>
      </c>
      <c r="C16" s="264" t="s">
        <v>268</v>
      </c>
      <c r="D16" s="237"/>
      <c r="E16" s="237"/>
      <c r="F16" s="238"/>
      <c r="G16" s="248">
        <v>0.18</v>
      </c>
      <c r="H16" s="239"/>
      <c r="I16" s="267" t="s">
        <v>371</v>
      </c>
      <c r="J16" s="264" t="s">
        <v>388</v>
      </c>
      <c r="K16" s="246">
        <v>70</v>
      </c>
      <c r="L16" s="250">
        <v>7878.5</v>
      </c>
      <c r="M16" s="234">
        <f t="shared" si="0"/>
        <v>6676.69</v>
      </c>
      <c r="N16" s="228">
        <f t="shared" si="1"/>
        <v>6676.69</v>
      </c>
      <c r="O16" s="228">
        <f t="shared" si="2"/>
        <v>467368.3</v>
      </c>
      <c r="P16" s="229">
        <f t="shared" si="3"/>
        <v>84126.29</v>
      </c>
    </row>
    <row r="17" spans="2:16" ht="99">
      <c r="B17" s="130">
        <v>6</v>
      </c>
      <c r="C17" s="264" t="s">
        <v>269</v>
      </c>
      <c r="D17" s="237"/>
      <c r="E17" s="237"/>
      <c r="F17" s="238"/>
      <c r="G17" s="248">
        <v>0.18</v>
      </c>
      <c r="H17" s="239"/>
      <c r="I17" s="267" t="s">
        <v>372</v>
      </c>
      <c r="J17" s="264" t="s">
        <v>388</v>
      </c>
      <c r="K17" s="246">
        <v>50</v>
      </c>
      <c r="L17" s="250">
        <v>7294.7</v>
      </c>
      <c r="M17" s="234">
        <f t="shared" si="0"/>
        <v>6181.95</v>
      </c>
      <c r="N17" s="228">
        <f t="shared" si="1"/>
        <v>6181.95</v>
      </c>
      <c r="O17" s="228">
        <f t="shared" si="2"/>
        <v>309097.5</v>
      </c>
      <c r="P17" s="229">
        <f t="shared" si="3"/>
        <v>55637.55</v>
      </c>
    </row>
    <row r="18" spans="2:16" ht="66">
      <c r="B18" s="130">
        <v>7</v>
      </c>
      <c r="C18" s="264" t="s">
        <v>270</v>
      </c>
      <c r="D18" s="237"/>
      <c r="E18" s="237"/>
      <c r="F18" s="238"/>
      <c r="G18" s="248">
        <v>0.18</v>
      </c>
      <c r="H18" s="239"/>
      <c r="I18" s="267" t="s">
        <v>373</v>
      </c>
      <c r="J18" s="264" t="s">
        <v>388</v>
      </c>
      <c r="K18" s="246">
        <v>15</v>
      </c>
      <c r="L18" s="247">
        <v>7132.25</v>
      </c>
      <c r="M18" s="234">
        <f t="shared" si="0"/>
        <v>6044.28</v>
      </c>
      <c r="N18" s="228">
        <f t="shared" si="1"/>
        <v>6044.28</v>
      </c>
      <c r="O18" s="228">
        <f t="shared" si="2"/>
        <v>90664.2</v>
      </c>
      <c r="P18" s="229">
        <f t="shared" si="3"/>
        <v>16319.56</v>
      </c>
    </row>
    <row r="19" spans="2:16" ht="99">
      <c r="B19" s="130">
        <v>8</v>
      </c>
      <c r="C19" s="264" t="s">
        <v>271</v>
      </c>
      <c r="D19" s="237"/>
      <c r="E19" s="237"/>
      <c r="F19" s="238"/>
      <c r="G19" s="248">
        <v>0.18</v>
      </c>
      <c r="H19" s="239"/>
      <c r="I19" s="267" t="s">
        <v>374</v>
      </c>
      <c r="J19" s="264" t="s">
        <v>388</v>
      </c>
      <c r="K19" s="246">
        <v>50</v>
      </c>
      <c r="L19" s="247">
        <v>7311.25</v>
      </c>
      <c r="M19" s="234">
        <f t="shared" si="0"/>
        <v>6195.97</v>
      </c>
      <c r="N19" s="228">
        <f t="shared" si="1"/>
        <v>6195.97</v>
      </c>
      <c r="O19" s="228">
        <f>ROUND(N19*K19,2)</f>
        <v>309798.5</v>
      </c>
      <c r="P19" s="229">
        <f>ROUND(O19*18%,2)</f>
        <v>55763.73</v>
      </c>
    </row>
    <row r="20" spans="2:16" ht="181.5">
      <c r="B20" s="130">
        <v>9</v>
      </c>
      <c r="C20" s="264">
        <v>8.31</v>
      </c>
      <c r="D20" s="237"/>
      <c r="E20" s="237"/>
      <c r="F20" s="238"/>
      <c r="G20" s="248">
        <v>0.18</v>
      </c>
      <c r="H20" s="239"/>
      <c r="I20" s="269" t="s">
        <v>375</v>
      </c>
      <c r="J20" s="264" t="s">
        <v>272</v>
      </c>
      <c r="K20" s="246">
        <v>50</v>
      </c>
      <c r="L20" s="247">
        <v>1267.95</v>
      </c>
      <c r="M20" s="234">
        <f t="shared" si="0"/>
        <v>1074.53</v>
      </c>
      <c r="N20" s="228">
        <f t="shared" si="1"/>
        <v>1074.53</v>
      </c>
      <c r="O20" s="228">
        <f>ROUND(N20*K20,2)</f>
        <v>53726.5</v>
      </c>
      <c r="P20" s="229">
        <f>ROUND(O20*18%,2)</f>
        <v>9670.77</v>
      </c>
    </row>
    <row r="21" spans="2:16" ht="165">
      <c r="B21" s="130">
        <v>10</v>
      </c>
      <c r="C21" s="265">
        <v>11.4</v>
      </c>
      <c r="D21" s="237"/>
      <c r="E21" s="237"/>
      <c r="F21" s="238"/>
      <c r="G21" s="248">
        <v>0.18</v>
      </c>
      <c r="H21" s="239"/>
      <c r="I21" s="267" t="s">
        <v>376</v>
      </c>
      <c r="J21" s="264" t="s">
        <v>272</v>
      </c>
      <c r="K21" s="246">
        <v>100</v>
      </c>
      <c r="L21" s="247">
        <v>1439.4</v>
      </c>
      <c r="M21" s="234">
        <f t="shared" si="0"/>
        <v>1219.83</v>
      </c>
      <c r="N21" s="228">
        <f t="shared" si="1"/>
        <v>1219.83</v>
      </c>
      <c r="O21" s="228">
        <f t="shared" si="2"/>
        <v>121983</v>
      </c>
      <c r="P21" s="229">
        <f t="shared" si="3"/>
        <v>21956.94</v>
      </c>
    </row>
    <row r="22" spans="2:16" ht="132">
      <c r="B22" s="130">
        <v>11</v>
      </c>
      <c r="C22" s="264" t="s">
        <v>359</v>
      </c>
      <c r="D22" s="237"/>
      <c r="E22" s="237"/>
      <c r="F22" s="238"/>
      <c r="G22" s="248">
        <v>0.18</v>
      </c>
      <c r="H22" s="239"/>
      <c r="I22" s="267" t="s">
        <v>377</v>
      </c>
      <c r="J22" s="264" t="s">
        <v>272</v>
      </c>
      <c r="K22" s="246">
        <v>200</v>
      </c>
      <c r="L22" s="247">
        <v>309.05</v>
      </c>
      <c r="M22" s="234">
        <f t="shared" ref="M22:M39" si="4">ROUND((L22/1.18),2)</f>
        <v>261.91000000000003</v>
      </c>
      <c r="N22" s="228">
        <f t="shared" ref="N22:N39" si="5">ROUND(L22/1.18,2)</f>
        <v>261.91000000000003</v>
      </c>
      <c r="O22" s="228">
        <f t="shared" ref="O22:O39" si="6">ROUND(N22*K22,2)</f>
        <v>52382</v>
      </c>
      <c r="P22" s="229">
        <f t="shared" ref="P22:P39" si="7">ROUND(O22*18%,2)</f>
        <v>9428.76</v>
      </c>
    </row>
    <row r="23" spans="2:16" ht="33">
      <c r="B23" s="130">
        <v>12</v>
      </c>
      <c r="C23" s="264" t="s">
        <v>360</v>
      </c>
      <c r="D23" s="237"/>
      <c r="E23" s="237"/>
      <c r="F23" s="238"/>
      <c r="G23" s="248">
        <v>0.18</v>
      </c>
      <c r="H23" s="239"/>
      <c r="I23" s="267" t="s">
        <v>378</v>
      </c>
      <c r="J23" s="264" t="s">
        <v>272</v>
      </c>
      <c r="K23" s="246">
        <v>200</v>
      </c>
      <c r="L23" s="247">
        <v>333.35</v>
      </c>
      <c r="M23" s="234">
        <f t="shared" si="4"/>
        <v>282.5</v>
      </c>
      <c r="N23" s="228">
        <f t="shared" si="5"/>
        <v>282.5</v>
      </c>
      <c r="O23" s="228">
        <f t="shared" si="6"/>
        <v>56500</v>
      </c>
      <c r="P23" s="229">
        <f t="shared" si="7"/>
        <v>10170</v>
      </c>
    </row>
    <row r="24" spans="2:16" ht="66">
      <c r="B24" s="130">
        <v>13</v>
      </c>
      <c r="C24" s="266">
        <v>13.8</v>
      </c>
      <c r="D24" s="237"/>
      <c r="E24" s="237"/>
      <c r="F24" s="238"/>
      <c r="G24" s="248">
        <v>0.18</v>
      </c>
      <c r="H24" s="239"/>
      <c r="I24" s="267" t="s">
        <v>278</v>
      </c>
      <c r="J24" s="264" t="s">
        <v>272</v>
      </c>
      <c r="K24" s="246">
        <v>200</v>
      </c>
      <c r="L24" s="247">
        <v>156.05000000000001</v>
      </c>
      <c r="M24" s="234">
        <f t="shared" si="4"/>
        <v>132.25</v>
      </c>
      <c r="N24" s="228">
        <f t="shared" si="5"/>
        <v>132.25</v>
      </c>
      <c r="O24" s="228">
        <f t="shared" si="6"/>
        <v>26450</v>
      </c>
      <c r="P24" s="229">
        <f t="shared" si="7"/>
        <v>4761</v>
      </c>
    </row>
    <row r="25" spans="2:16" ht="132">
      <c r="B25" s="130">
        <v>14</v>
      </c>
      <c r="C25" s="264" t="s">
        <v>361</v>
      </c>
      <c r="D25" s="237"/>
      <c r="E25" s="237"/>
      <c r="F25" s="238"/>
      <c r="G25" s="248">
        <v>0.18</v>
      </c>
      <c r="H25" s="239"/>
      <c r="I25" s="267" t="s">
        <v>379</v>
      </c>
      <c r="J25" s="264" t="s">
        <v>272</v>
      </c>
      <c r="K25" s="246">
        <v>1000</v>
      </c>
      <c r="L25" s="247">
        <v>137.44999999999999</v>
      </c>
      <c r="M25" s="234">
        <f t="shared" si="4"/>
        <v>116.48</v>
      </c>
      <c r="N25" s="228">
        <f t="shared" si="5"/>
        <v>116.48</v>
      </c>
      <c r="O25" s="228">
        <f t="shared" si="6"/>
        <v>116480</v>
      </c>
      <c r="P25" s="229">
        <f t="shared" si="7"/>
        <v>20966.400000000001</v>
      </c>
    </row>
    <row r="26" spans="2:16" ht="180" customHeight="1">
      <c r="B26" s="130">
        <v>15</v>
      </c>
      <c r="C26" s="264" t="s">
        <v>362</v>
      </c>
      <c r="D26" s="237"/>
      <c r="E26" s="237"/>
      <c r="F26" s="238"/>
      <c r="G26" s="248">
        <v>0.18</v>
      </c>
      <c r="H26" s="239"/>
      <c r="I26" s="267" t="s">
        <v>380</v>
      </c>
      <c r="J26" s="264" t="s">
        <v>272</v>
      </c>
      <c r="K26" s="246">
        <v>1000</v>
      </c>
      <c r="L26" s="247">
        <v>73.95</v>
      </c>
      <c r="M26" s="234">
        <f t="shared" si="4"/>
        <v>62.67</v>
      </c>
      <c r="N26" s="228">
        <f t="shared" si="5"/>
        <v>62.67</v>
      </c>
      <c r="O26" s="228">
        <f t="shared" si="6"/>
        <v>62670</v>
      </c>
      <c r="P26" s="229">
        <f t="shared" si="7"/>
        <v>11280.6</v>
      </c>
    </row>
    <row r="27" spans="2:16" ht="94.5" customHeight="1">
      <c r="B27" s="130">
        <v>16</v>
      </c>
      <c r="C27" s="264" t="s">
        <v>275</v>
      </c>
      <c r="D27" s="237"/>
      <c r="E27" s="237"/>
      <c r="F27" s="238"/>
      <c r="G27" s="248">
        <v>0.18</v>
      </c>
      <c r="H27" s="239"/>
      <c r="I27" s="267" t="s">
        <v>381</v>
      </c>
      <c r="J27" s="264" t="s">
        <v>272</v>
      </c>
      <c r="K27" s="246">
        <v>1000</v>
      </c>
      <c r="L27" s="247">
        <v>22.85</v>
      </c>
      <c r="M27" s="234">
        <f t="shared" si="4"/>
        <v>19.36</v>
      </c>
      <c r="N27" s="228">
        <f t="shared" si="5"/>
        <v>19.36</v>
      </c>
      <c r="O27" s="228">
        <f t="shared" si="6"/>
        <v>19360</v>
      </c>
      <c r="P27" s="229">
        <f t="shared" si="7"/>
        <v>3484.8</v>
      </c>
    </row>
    <row r="28" spans="2:16" ht="153.75" customHeight="1">
      <c r="B28" s="130">
        <v>17</v>
      </c>
      <c r="C28" s="264">
        <v>13.88</v>
      </c>
      <c r="D28" s="237"/>
      <c r="E28" s="237"/>
      <c r="F28" s="238"/>
      <c r="G28" s="248">
        <v>0.18</v>
      </c>
      <c r="H28" s="239"/>
      <c r="I28" s="267" t="s">
        <v>382</v>
      </c>
      <c r="J28" s="264" t="s">
        <v>272</v>
      </c>
      <c r="K28" s="246">
        <v>1000</v>
      </c>
      <c r="L28" s="247">
        <v>19.75</v>
      </c>
      <c r="M28" s="234">
        <f t="shared" si="4"/>
        <v>16.739999999999998</v>
      </c>
      <c r="N28" s="228">
        <f t="shared" si="5"/>
        <v>16.739999999999998</v>
      </c>
      <c r="O28" s="228">
        <f t="shared" si="6"/>
        <v>16740</v>
      </c>
      <c r="P28" s="229">
        <f t="shared" si="7"/>
        <v>3013.2</v>
      </c>
    </row>
    <row r="29" spans="2:16" ht="41.25" customHeight="1">
      <c r="B29" s="130">
        <v>18</v>
      </c>
      <c r="C29" s="264" t="s">
        <v>276</v>
      </c>
      <c r="D29" s="237"/>
      <c r="E29" s="237"/>
      <c r="F29" s="238"/>
      <c r="G29" s="248">
        <v>0.18</v>
      </c>
      <c r="H29" s="239"/>
      <c r="I29" s="267" t="s">
        <v>277</v>
      </c>
      <c r="J29" s="264" t="s">
        <v>272</v>
      </c>
      <c r="K29" s="246">
        <v>500</v>
      </c>
      <c r="L29" s="247">
        <v>102.8</v>
      </c>
      <c r="M29" s="234">
        <f t="shared" si="4"/>
        <v>87.12</v>
      </c>
      <c r="N29" s="228">
        <f t="shared" si="5"/>
        <v>87.12</v>
      </c>
      <c r="O29" s="228">
        <f t="shared" si="6"/>
        <v>43560</v>
      </c>
      <c r="P29" s="229">
        <f t="shared" si="7"/>
        <v>7840.8</v>
      </c>
    </row>
    <row r="30" spans="2:16" ht="58.5" customHeight="1">
      <c r="B30" s="130">
        <v>19</v>
      </c>
      <c r="C30" s="264" t="s">
        <v>363</v>
      </c>
      <c r="D30" s="237"/>
      <c r="E30" s="237"/>
      <c r="F30" s="238"/>
      <c r="G30" s="248">
        <v>0.18</v>
      </c>
      <c r="H30" s="239"/>
      <c r="I30" s="267" t="s">
        <v>383</v>
      </c>
      <c r="J30" s="264" t="s">
        <v>272</v>
      </c>
      <c r="K30" s="246">
        <v>600</v>
      </c>
      <c r="L30" s="247">
        <v>120.75</v>
      </c>
      <c r="M30" s="234">
        <f t="shared" si="4"/>
        <v>102.33</v>
      </c>
      <c r="N30" s="228">
        <f t="shared" si="5"/>
        <v>102.33</v>
      </c>
      <c r="O30" s="228">
        <f t="shared" si="6"/>
        <v>61398</v>
      </c>
      <c r="P30" s="229">
        <f t="shared" si="7"/>
        <v>11051.64</v>
      </c>
    </row>
    <row r="31" spans="2:16" ht="99" customHeight="1">
      <c r="B31" s="130">
        <v>20</v>
      </c>
      <c r="C31" s="264" t="s">
        <v>273</v>
      </c>
      <c r="D31" s="237"/>
      <c r="E31" s="237"/>
      <c r="F31" s="238"/>
      <c r="G31" s="248">
        <v>0.18</v>
      </c>
      <c r="H31" s="239"/>
      <c r="I31" s="267" t="s">
        <v>384</v>
      </c>
      <c r="J31" s="264" t="s">
        <v>272</v>
      </c>
      <c r="K31" s="246">
        <v>300</v>
      </c>
      <c r="L31" s="271">
        <v>547.4</v>
      </c>
      <c r="M31" s="234">
        <f t="shared" si="4"/>
        <v>463.9</v>
      </c>
      <c r="N31" s="228">
        <f t="shared" si="5"/>
        <v>463.9</v>
      </c>
      <c r="O31" s="272">
        <f t="shared" si="6"/>
        <v>139170</v>
      </c>
      <c r="P31" s="229">
        <f t="shared" si="7"/>
        <v>25050.6</v>
      </c>
    </row>
    <row r="32" spans="2:16" ht="63" customHeight="1">
      <c r="B32" s="130">
        <v>21</v>
      </c>
      <c r="C32" s="264" t="s">
        <v>364</v>
      </c>
      <c r="D32" s="237"/>
      <c r="E32" s="237"/>
      <c r="F32" s="238"/>
      <c r="G32" s="248">
        <v>0.18</v>
      </c>
      <c r="H32" s="239"/>
      <c r="I32" s="267" t="s">
        <v>385</v>
      </c>
      <c r="J32" s="264" t="s">
        <v>389</v>
      </c>
      <c r="K32" s="246">
        <v>100</v>
      </c>
      <c r="L32" s="247">
        <v>530.9</v>
      </c>
      <c r="M32" s="234">
        <f t="shared" si="4"/>
        <v>449.92</v>
      </c>
      <c r="N32" s="228">
        <f t="shared" si="5"/>
        <v>449.92</v>
      </c>
      <c r="O32" s="228">
        <f t="shared" si="6"/>
        <v>44992</v>
      </c>
      <c r="P32" s="229">
        <f t="shared" si="7"/>
        <v>8098.56</v>
      </c>
    </row>
    <row r="33" spans="1:19" ht="84.75" customHeight="1">
      <c r="B33" s="130">
        <v>22</v>
      </c>
      <c r="C33" s="264" t="s">
        <v>365</v>
      </c>
      <c r="D33" s="237"/>
      <c r="E33" s="237"/>
      <c r="F33" s="238"/>
      <c r="G33" s="248">
        <v>0.18</v>
      </c>
      <c r="H33" s="239"/>
      <c r="I33" s="267" t="s">
        <v>386</v>
      </c>
      <c r="J33" s="264" t="s">
        <v>272</v>
      </c>
      <c r="K33" s="246">
        <v>10</v>
      </c>
      <c r="L33" s="247">
        <v>1176.8</v>
      </c>
      <c r="M33" s="234">
        <f t="shared" si="4"/>
        <v>997.29</v>
      </c>
      <c r="N33" s="228">
        <f t="shared" si="5"/>
        <v>997.29</v>
      </c>
      <c r="O33" s="228">
        <f t="shared" si="6"/>
        <v>9972.9</v>
      </c>
      <c r="P33" s="229">
        <f t="shared" si="7"/>
        <v>1795.12</v>
      </c>
    </row>
    <row r="34" spans="1:19" ht="84.75" customHeight="1">
      <c r="B34" s="130">
        <v>23</v>
      </c>
      <c r="C34" s="264" t="s">
        <v>366</v>
      </c>
      <c r="D34" s="237"/>
      <c r="E34" s="237"/>
      <c r="F34" s="238"/>
      <c r="G34" s="248">
        <v>0.18</v>
      </c>
      <c r="H34" s="239"/>
      <c r="I34" s="267" t="s">
        <v>387</v>
      </c>
      <c r="J34" s="264" t="s">
        <v>272</v>
      </c>
      <c r="K34" s="246">
        <v>10</v>
      </c>
      <c r="L34" s="247">
        <v>1505.25</v>
      </c>
      <c r="M34" s="234">
        <f t="shared" ref="M34" si="8">ROUND((L34/1.18),2)</f>
        <v>1275.6400000000001</v>
      </c>
      <c r="N34" s="228">
        <f t="shared" ref="N34" si="9">ROUND(L34/1.18,2)</f>
        <v>1275.6400000000001</v>
      </c>
      <c r="O34" s="228">
        <f t="shared" ref="O34" si="10">ROUND(N34*K34,2)</f>
        <v>12756.4</v>
      </c>
      <c r="P34" s="229">
        <f t="shared" ref="P34" si="11">ROUND(O34*18%,2)</f>
        <v>2296.15</v>
      </c>
    </row>
    <row r="35" spans="1:19" ht="14.25" customHeight="1">
      <c r="D35" s="126"/>
      <c r="E35" s="128"/>
      <c r="F35" s="126"/>
      <c r="G35" s="126"/>
      <c r="H35" s="128"/>
      <c r="I35" s="321" t="s">
        <v>284</v>
      </c>
      <c r="J35" s="322"/>
      <c r="K35" s="322"/>
      <c r="L35" s="322"/>
      <c r="M35" s="322"/>
      <c r="N35" s="323"/>
      <c r="O35" s="137">
        <f>SUM(O12:O34)</f>
        <v>2139302.7999999998</v>
      </c>
      <c r="P35" s="137">
        <f>SUM(P12:P34)</f>
        <v>385074.5</v>
      </c>
    </row>
    <row r="36" spans="1:19" ht="5.25" hidden="1" customHeight="1">
      <c r="D36" s="126"/>
      <c r="E36" s="128"/>
      <c r="F36" s="126"/>
      <c r="G36" s="126"/>
      <c r="H36" s="128"/>
      <c r="I36" s="332"/>
      <c r="J36" s="333"/>
      <c r="K36" s="333"/>
      <c r="L36" s="333"/>
      <c r="M36" s="333"/>
      <c r="N36" s="334"/>
      <c r="O36" s="137"/>
      <c r="P36" s="137"/>
    </row>
    <row r="37" spans="1:19" ht="15" customHeight="1">
      <c r="D37" s="126"/>
      <c r="E37" s="128"/>
      <c r="F37" s="126"/>
      <c r="G37" s="126"/>
      <c r="H37" s="128"/>
      <c r="I37" s="332" t="s">
        <v>410</v>
      </c>
      <c r="J37" s="333"/>
      <c r="K37" s="333"/>
      <c r="L37" s="333"/>
      <c r="M37" s="333"/>
      <c r="N37" s="334"/>
      <c r="O37" s="137">
        <f>O35+O36</f>
        <v>2139302.7999999998</v>
      </c>
      <c r="P37" s="137">
        <f>P35+P36</f>
        <v>385074.5</v>
      </c>
    </row>
    <row r="38" spans="1:19" ht="84.75" customHeight="1">
      <c r="B38" s="130"/>
      <c r="C38" s="246" t="s">
        <v>279</v>
      </c>
      <c r="D38" s="237"/>
      <c r="E38" s="237"/>
      <c r="F38" s="238"/>
      <c r="G38" s="248">
        <v>0.18</v>
      </c>
      <c r="H38" s="239"/>
      <c r="I38" s="245" t="s">
        <v>280</v>
      </c>
      <c r="J38" s="246" t="s">
        <v>281</v>
      </c>
      <c r="K38" s="246">
        <v>60</v>
      </c>
      <c r="L38" s="247">
        <v>608.41</v>
      </c>
      <c r="M38" s="234">
        <f t="shared" ref="M38" si="12">ROUND((L38/1.18),2)</f>
        <v>515.6</v>
      </c>
      <c r="N38" s="228">
        <f t="shared" ref="N38" si="13">ROUND(L38/1.18,2)</f>
        <v>515.6</v>
      </c>
      <c r="O38" s="228">
        <f t="shared" ref="O38" si="14">ROUND(N38*K38,2)</f>
        <v>30936</v>
      </c>
      <c r="P38" s="229">
        <f t="shared" ref="P38" si="15">ROUND(O38*18%,2)</f>
        <v>5568.48</v>
      </c>
    </row>
    <row r="39" spans="1:19" ht="129.75" customHeight="1">
      <c r="B39" s="130">
        <v>23</v>
      </c>
      <c r="C39" s="246" t="s">
        <v>282</v>
      </c>
      <c r="D39" s="237"/>
      <c r="E39" s="237"/>
      <c r="F39" s="238"/>
      <c r="G39" s="248">
        <v>0.18</v>
      </c>
      <c r="H39" s="239"/>
      <c r="I39" s="245" t="s">
        <v>283</v>
      </c>
      <c r="J39" s="246" t="s">
        <v>281</v>
      </c>
      <c r="K39" s="246">
        <v>60</v>
      </c>
      <c r="L39" s="247">
        <v>292.05</v>
      </c>
      <c r="M39" s="234">
        <f t="shared" si="4"/>
        <v>247.5</v>
      </c>
      <c r="N39" s="228">
        <f t="shared" si="5"/>
        <v>247.5</v>
      </c>
      <c r="O39" s="228">
        <f t="shared" si="6"/>
        <v>14850</v>
      </c>
      <c r="P39" s="229">
        <f t="shared" si="7"/>
        <v>2673</v>
      </c>
    </row>
    <row r="40" spans="1:19" ht="3" customHeight="1"/>
    <row r="41" spans="1:19" hidden="1">
      <c r="Q41" s="252"/>
      <c r="S41" s="125">
        <f>O42*1.18</f>
        <v>54027.479999999996</v>
      </c>
    </row>
    <row r="42" spans="1:19" ht="15">
      <c r="D42" s="126"/>
      <c r="E42" s="128"/>
      <c r="F42" s="126"/>
      <c r="G42" s="126"/>
      <c r="H42" s="128"/>
      <c r="I42" s="321" t="s">
        <v>390</v>
      </c>
      <c r="J42" s="322"/>
      <c r="K42" s="322"/>
      <c r="L42" s="322"/>
      <c r="M42" s="322"/>
      <c r="N42" s="323"/>
      <c r="O42" s="137">
        <f>SUM(O38:O39)</f>
        <v>45786</v>
      </c>
      <c r="P42" s="137">
        <f>SUM(P38:P39)</f>
        <v>8241.48</v>
      </c>
    </row>
    <row r="43" spans="1:19" ht="15">
      <c r="D43" s="126"/>
      <c r="E43" s="128"/>
      <c r="F43" s="126"/>
      <c r="G43" s="126"/>
      <c r="H43" s="128"/>
      <c r="I43" s="321" t="s">
        <v>391</v>
      </c>
      <c r="J43" s="322"/>
      <c r="K43" s="322"/>
      <c r="L43" s="322"/>
      <c r="M43" s="322"/>
      <c r="N43" s="323"/>
      <c r="O43" s="137">
        <f>O37+O42</f>
        <v>2185088.7999999998</v>
      </c>
      <c r="P43" s="137">
        <f>P37+P42</f>
        <v>393315.98</v>
      </c>
    </row>
    <row r="44" spans="1:19" ht="45" customHeight="1">
      <c r="D44" s="126"/>
      <c r="E44" s="128"/>
      <c r="F44" s="126"/>
      <c r="G44" s="126"/>
      <c r="H44" s="224"/>
      <c r="I44" s="332" t="s">
        <v>285</v>
      </c>
      <c r="J44" s="333"/>
      <c r="K44" s="333"/>
      <c r="L44" s="333"/>
      <c r="M44" s="333"/>
      <c r="N44" s="334"/>
      <c r="O44" s="138"/>
      <c r="P44" s="226"/>
    </row>
    <row r="45" spans="1:19" ht="15">
      <c r="D45" s="126"/>
      <c r="E45" s="128"/>
      <c r="F45" s="126"/>
      <c r="G45" s="126"/>
      <c r="H45" s="128"/>
      <c r="I45" s="331" t="s">
        <v>286</v>
      </c>
      <c r="J45" s="331"/>
      <c r="K45" s="331"/>
      <c r="L45" s="331"/>
      <c r="M45" s="331"/>
      <c r="N45" s="331"/>
      <c r="O45" s="137">
        <f>O43*O44</f>
        <v>0</v>
      </c>
      <c r="P45" s="225">
        <f>ROUND(O45*18%,2)</f>
        <v>0</v>
      </c>
    </row>
    <row r="46" spans="1:19" ht="15">
      <c r="D46" s="126"/>
      <c r="E46" s="128"/>
      <c r="F46" s="126"/>
      <c r="G46" s="126"/>
      <c r="H46" s="128"/>
      <c r="I46" s="331" t="s">
        <v>287</v>
      </c>
      <c r="J46" s="331"/>
      <c r="K46" s="331"/>
      <c r="L46" s="331"/>
      <c r="M46" s="331"/>
      <c r="N46" s="331"/>
      <c r="O46" s="141">
        <f>O43+O45</f>
        <v>2185088.7999999998</v>
      </c>
      <c r="P46" s="139"/>
    </row>
    <row r="47" spans="1:19" ht="15">
      <c r="D47" s="126"/>
      <c r="E47" s="128"/>
      <c r="F47" s="126"/>
      <c r="G47" s="126"/>
      <c r="H47" s="128"/>
      <c r="I47" s="330" t="s">
        <v>288</v>
      </c>
      <c r="J47" s="330"/>
      <c r="K47" s="330"/>
      <c r="L47" s="330"/>
      <c r="M47" s="330"/>
      <c r="N47" s="330"/>
      <c r="O47" s="140"/>
      <c r="P47" s="141">
        <f>P45+P43</f>
        <v>393315.98</v>
      </c>
    </row>
    <row r="48" spans="1:19" ht="35.25" customHeight="1">
      <c r="A48" s="328" t="str">
        <f>IF(O44="","As the %variation w.r.t total DSR Amount cell left Blank the bid is considered as Non-responsive","Sheet OK")</f>
        <v>As the %variation w.r.t total DSR Amount cell left Blank the bid is considered as Non-responsive</v>
      </c>
      <c r="B48" s="328"/>
      <c r="C48" s="328"/>
      <c r="D48" s="328"/>
      <c r="E48" s="328"/>
      <c r="F48" s="328"/>
      <c r="G48" s="328"/>
      <c r="H48" s="328"/>
      <c r="I48" s="328"/>
      <c r="J48" s="328"/>
      <c r="K48" s="328"/>
      <c r="L48" s="328"/>
      <c r="M48" s="328"/>
      <c r="N48" s="328"/>
      <c r="O48" s="328"/>
      <c r="P48" s="328"/>
    </row>
    <row r="49" spans="2:16">
      <c r="B49" s="125"/>
      <c r="C49" s="125"/>
      <c r="D49" s="126"/>
      <c r="E49" s="128"/>
      <c r="F49" s="126"/>
      <c r="G49" s="126"/>
      <c r="H49" s="128"/>
      <c r="I49" s="128"/>
      <c r="J49" s="128"/>
      <c r="K49" s="128"/>
      <c r="L49" s="128"/>
      <c r="N49" s="128"/>
    </row>
    <row r="50" spans="2:16">
      <c r="B50" s="125"/>
      <c r="C50" s="125"/>
      <c r="D50" s="126"/>
      <c r="E50" s="128"/>
      <c r="F50" s="126"/>
      <c r="G50" s="126"/>
      <c r="H50" s="128"/>
      <c r="I50" s="128"/>
      <c r="J50" s="128"/>
      <c r="K50" s="128"/>
      <c r="L50" s="128"/>
      <c r="N50" s="128"/>
    </row>
    <row r="51" spans="2:16" ht="27.75" customHeight="1">
      <c r="B51" s="125"/>
      <c r="C51" s="125"/>
      <c r="D51" s="126"/>
      <c r="E51" s="128"/>
      <c r="F51" s="126"/>
      <c r="G51" s="126"/>
      <c r="H51" s="128"/>
      <c r="I51" s="128"/>
      <c r="J51" s="128"/>
      <c r="K51" s="128"/>
      <c r="L51" s="128"/>
      <c r="N51" s="128"/>
      <c r="P51" s="230"/>
    </row>
    <row r="52" spans="2:16">
      <c r="B52" s="125"/>
      <c r="C52" s="125"/>
      <c r="D52" s="126"/>
      <c r="E52" s="128"/>
      <c r="F52" s="126"/>
      <c r="G52" s="126"/>
      <c r="H52" s="128"/>
      <c r="I52" s="128"/>
      <c r="J52" s="128"/>
      <c r="K52" s="128"/>
      <c r="L52" s="128"/>
      <c r="N52" s="128"/>
      <c r="P52" s="251"/>
    </row>
    <row r="53" spans="2:16">
      <c r="B53" s="125"/>
      <c r="C53" s="125"/>
      <c r="D53" s="126"/>
      <c r="E53" s="128"/>
      <c r="F53" s="126"/>
      <c r="G53" s="126"/>
      <c r="H53" s="128"/>
      <c r="I53" s="128"/>
      <c r="J53" s="128"/>
      <c r="K53" s="128"/>
      <c r="L53" s="128"/>
      <c r="N53" s="128"/>
    </row>
    <row r="54" spans="2:16">
      <c r="B54" s="125"/>
      <c r="C54" s="125"/>
      <c r="D54" s="126"/>
      <c r="E54" s="128"/>
      <c r="F54" s="126"/>
      <c r="G54" s="126"/>
      <c r="H54" s="128"/>
      <c r="I54" s="128"/>
      <c r="J54" s="128"/>
      <c r="K54" s="128"/>
      <c r="L54" s="128"/>
      <c r="N54" s="128"/>
    </row>
    <row r="55" spans="2:16">
      <c r="B55" s="125"/>
      <c r="C55" s="125"/>
      <c r="D55" s="126"/>
      <c r="E55" s="128"/>
      <c r="F55" s="126"/>
      <c r="G55" s="126"/>
      <c r="H55" s="128"/>
      <c r="I55" s="128"/>
      <c r="J55" s="128"/>
      <c r="K55" s="128"/>
      <c r="L55" s="128"/>
      <c r="N55" s="128"/>
    </row>
    <row r="56" spans="2:16">
      <c r="B56" s="125"/>
      <c r="C56" s="125"/>
      <c r="D56" s="126"/>
      <c r="E56" s="128"/>
      <c r="F56" s="126"/>
      <c r="G56" s="126"/>
      <c r="H56" s="128"/>
      <c r="I56" s="128"/>
      <c r="J56" s="128"/>
      <c r="K56" s="128"/>
      <c r="L56" s="128"/>
      <c r="N56" s="128"/>
      <c r="O56" s="230"/>
    </row>
    <row r="57" spans="2:16">
      <c r="B57" s="125"/>
      <c r="C57" s="125"/>
      <c r="D57" s="126"/>
      <c r="E57" s="128"/>
      <c r="F57" s="126"/>
      <c r="G57" s="126"/>
      <c r="H57" s="128"/>
      <c r="I57" s="128"/>
      <c r="J57" s="128"/>
      <c r="K57" s="128"/>
      <c r="L57" s="128"/>
      <c r="N57" s="128"/>
    </row>
    <row r="58" spans="2:16">
      <c r="B58" s="125"/>
      <c r="C58" s="125"/>
      <c r="D58" s="126"/>
      <c r="E58" s="128"/>
      <c r="F58" s="126"/>
      <c r="G58" s="126"/>
      <c r="H58" s="128"/>
      <c r="I58" s="128"/>
      <c r="J58" s="128"/>
      <c r="K58" s="128"/>
      <c r="L58" s="128"/>
      <c r="N58" s="128"/>
    </row>
    <row r="59" spans="2:16">
      <c r="B59" s="125"/>
      <c r="C59" s="125"/>
      <c r="D59" s="126"/>
      <c r="E59" s="128"/>
      <c r="F59" s="126"/>
      <c r="G59" s="126"/>
      <c r="H59" s="128"/>
      <c r="I59" s="128"/>
      <c r="J59" s="128"/>
      <c r="K59" s="128"/>
      <c r="L59" s="128"/>
      <c r="N59" s="128"/>
    </row>
    <row r="60" spans="2:16">
      <c r="B60" s="125"/>
      <c r="C60" s="125"/>
      <c r="D60" s="126"/>
      <c r="E60" s="128"/>
      <c r="F60" s="126"/>
      <c r="G60" s="126"/>
      <c r="H60" s="128"/>
      <c r="I60" s="128"/>
      <c r="J60" s="128"/>
      <c r="K60" s="128"/>
      <c r="L60" s="128"/>
      <c r="N60" s="128"/>
    </row>
    <row r="61" spans="2:16">
      <c r="B61" s="125"/>
      <c r="C61" s="125"/>
      <c r="D61" s="126"/>
      <c r="E61" s="128"/>
      <c r="F61" s="126"/>
      <c r="G61" s="126"/>
      <c r="H61" s="128"/>
      <c r="I61" s="128"/>
      <c r="J61" s="128"/>
      <c r="K61" s="128"/>
      <c r="L61" s="128"/>
      <c r="N61" s="128"/>
    </row>
    <row r="62" spans="2:16">
      <c r="B62" s="125"/>
      <c r="C62" s="125"/>
      <c r="D62" s="126"/>
      <c r="E62" s="128"/>
      <c r="F62" s="126"/>
      <c r="G62" s="126"/>
      <c r="H62" s="128"/>
      <c r="I62" s="128"/>
      <c r="J62" s="128"/>
      <c r="K62" s="128"/>
      <c r="L62" s="128"/>
      <c r="N62" s="128"/>
    </row>
    <row r="63" spans="2:16">
      <c r="B63" s="125"/>
      <c r="C63" s="125"/>
      <c r="D63" s="126"/>
      <c r="E63" s="128"/>
      <c r="F63" s="126"/>
      <c r="G63" s="126"/>
      <c r="H63" s="128"/>
      <c r="I63" s="128"/>
      <c r="J63" s="128"/>
      <c r="K63" s="128"/>
      <c r="L63" s="128"/>
      <c r="N63" s="128"/>
    </row>
    <row r="64" spans="2:16">
      <c r="B64" s="125"/>
      <c r="C64" s="125"/>
      <c r="D64" s="126"/>
      <c r="E64" s="128"/>
      <c r="F64" s="126"/>
      <c r="G64" s="126"/>
      <c r="H64" s="128"/>
      <c r="I64" s="128"/>
      <c r="J64" s="128"/>
      <c r="K64" s="128"/>
      <c r="L64" s="128"/>
      <c r="N64" s="128"/>
    </row>
    <row r="65" spans="2:14">
      <c r="B65" s="125"/>
      <c r="C65" s="125"/>
      <c r="D65" s="126"/>
      <c r="E65" s="128"/>
      <c r="F65" s="126"/>
      <c r="G65" s="126"/>
      <c r="H65" s="128"/>
      <c r="I65" s="128"/>
      <c r="J65" s="128"/>
      <c r="K65" s="128"/>
      <c r="L65" s="128"/>
      <c r="N65" s="128"/>
    </row>
    <row r="66" spans="2:14">
      <c r="B66" s="125"/>
      <c r="C66" s="125"/>
      <c r="D66" s="126"/>
      <c r="E66" s="128"/>
      <c r="F66" s="126"/>
      <c r="G66" s="126"/>
      <c r="H66" s="128"/>
      <c r="I66" s="128"/>
      <c r="J66" s="128"/>
      <c r="K66" s="128"/>
      <c r="L66" s="128"/>
      <c r="N66" s="128"/>
    </row>
    <row r="67" spans="2:14">
      <c r="B67" s="125"/>
      <c r="C67" s="125"/>
      <c r="D67" s="126"/>
      <c r="E67" s="128"/>
      <c r="F67" s="126"/>
      <c r="G67" s="126"/>
      <c r="H67" s="128"/>
      <c r="I67" s="128"/>
      <c r="J67" s="128"/>
      <c r="K67" s="128"/>
      <c r="L67" s="128"/>
      <c r="N67" s="128"/>
    </row>
    <row r="68" spans="2:14">
      <c r="B68" s="125"/>
      <c r="C68" s="125"/>
      <c r="D68" s="126"/>
      <c r="E68" s="128"/>
      <c r="F68" s="126"/>
      <c r="G68" s="126"/>
      <c r="H68" s="128"/>
      <c r="I68" s="128"/>
      <c r="J68" s="128"/>
      <c r="K68" s="128"/>
      <c r="L68" s="128"/>
      <c r="N68" s="128"/>
    </row>
    <row r="69" spans="2:14">
      <c r="B69" s="125"/>
      <c r="C69" s="125"/>
      <c r="D69" s="126"/>
      <c r="E69" s="128"/>
      <c r="F69" s="126"/>
      <c r="G69" s="126"/>
      <c r="H69" s="128"/>
      <c r="I69" s="128"/>
      <c r="J69" s="128"/>
      <c r="K69" s="128"/>
      <c r="L69" s="128"/>
      <c r="N69" s="128"/>
    </row>
    <row r="70" spans="2:14">
      <c r="B70" s="125"/>
      <c r="C70" s="125"/>
      <c r="D70" s="126"/>
      <c r="E70" s="128"/>
      <c r="F70" s="126"/>
      <c r="G70" s="126"/>
      <c r="H70" s="128"/>
      <c r="I70" s="128"/>
      <c r="J70" s="128"/>
      <c r="K70" s="128"/>
      <c r="L70" s="128"/>
      <c r="N70" s="128"/>
    </row>
    <row r="71" spans="2:14">
      <c r="B71" s="125"/>
      <c r="C71" s="125"/>
      <c r="D71" s="126"/>
      <c r="E71" s="128"/>
      <c r="F71" s="126"/>
      <c r="G71" s="126"/>
      <c r="H71" s="128"/>
      <c r="I71" s="128"/>
      <c r="J71" s="128"/>
      <c r="K71" s="128"/>
      <c r="L71" s="128"/>
      <c r="N71" s="128"/>
    </row>
    <row r="72" spans="2:14">
      <c r="B72" s="125"/>
      <c r="C72" s="125"/>
      <c r="D72" s="126"/>
      <c r="E72" s="128"/>
      <c r="F72" s="126"/>
      <c r="G72" s="126"/>
      <c r="H72" s="128"/>
      <c r="I72" s="128"/>
      <c r="J72" s="128"/>
      <c r="K72" s="128"/>
      <c r="L72" s="128"/>
      <c r="N72" s="128"/>
    </row>
    <row r="73" spans="2:14">
      <c r="B73" s="125"/>
      <c r="C73" s="125"/>
      <c r="D73" s="126"/>
      <c r="E73" s="128"/>
      <c r="F73" s="126"/>
      <c r="G73" s="126"/>
      <c r="H73" s="128"/>
      <c r="I73" s="128"/>
      <c r="J73" s="128"/>
      <c r="K73" s="128"/>
      <c r="L73" s="128"/>
      <c r="N73" s="128"/>
    </row>
    <row r="74" spans="2:14">
      <c r="B74" s="125"/>
      <c r="C74" s="125"/>
      <c r="D74" s="126"/>
      <c r="E74" s="128"/>
      <c r="F74" s="126"/>
      <c r="G74" s="126"/>
      <c r="H74" s="128"/>
      <c r="I74" s="128"/>
      <c r="J74" s="128"/>
      <c r="K74" s="128"/>
      <c r="L74" s="128"/>
      <c r="N74" s="128"/>
    </row>
    <row r="75" spans="2:14">
      <c r="B75" s="125"/>
      <c r="C75" s="125"/>
      <c r="D75" s="126"/>
      <c r="E75" s="128"/>
      <c r="F75" s="126"/>
      <c r="G75" s="126"/>
      <c r="H75" s="128"/>
      <c r="I75" s="128"/>
      <c r="J75" s="128"/>
      <c r="K75" s="128"/>
      <c r="L75" s="128"/>
      <c r="N75" s="128"/>
    </row>
    <row r="76" spans="2:14">
      <c r="B76" s="125"/>
      <c r="C76" s="125"/>
      <c r="D76" s="126"/>
      <c r="E76" s="128"/>
      <c r="F76" s="126"/>
      <c r="G76" s="126"/>
      <c r="H76" s="128"/>
      <c r="I76" s="128"/>
      <c r="J76" s="128"/>
      <c r="K76" s="128"/>
      <c r="L76" s="128"/>
      <c r="N76" s="128"/>
    </row>
    <row r="77" spans="2:14">
      <c r="B77" s="125"/>
      <c r="C77" s="125"/>
      <c r="D77" s="126"/>
      <c r="E77" s="128"/>
      <c r="F77" s="126"/>
      <c r="G77" s="126"/>
      <c r="H77" s="128"/>
      <c r="I77" s="128"/>
      <c r="J77" s="128"/>
      <c r="K77" s="128"/>
      <c r="L77" s="128"/>
      <c r="N77" s="128"/>
    </row>
    <row r="78" spans="2:14">
      <c r="B78" s="125"/>
      <c r="C78" s="125"/>
      <c r="D78" s="126"/>
      <c r="E78" s="128"/>
      <c r="F78" s="126"/>
      <c r="G78" s="126"/>
      <c r="H78" s="128"/>
      <c r="I78" s="128"/>
      <c r="J78" s="128"/>
      <c r="K78" s="128"/>
      <c r="L78" s="128"/>
      <c r="N78" s="128"/>
    </row>
    <row r="79" spans="2:14">
      <c r="B79" s="125"/>
      <c r="C79" s="125"/>
      <c r="D79" s="126"/>
      <c r="E79" s="128"/>
      <c r="F79" s="126"/>
      <c r="G79" s="126"/>
      <c r="H79" s="128"/>
      <c r="I79" s="128"/>
      <c r="J79" s="128"/>
      <c r="K79" s="128"/>
      <c r="L79" s="128"/>
      <c r="N79" s="128"/>
    </row>
    <row r="80" spans="2:14">
      <c r="B80" s="125"/>
      <c r="C80" s="125"/>
      <c r="D80" s="126"/>
      <c r="E80" s="128"/>
      <c r="F80" s="126"/>
      <c r="G80" s="126"/>
      <c r="H80" s="128"/>
      <c r="I80" s="128"/>
      <c r="J80" s="128"/>
      <c r="K80" s="128"/>
      <c r="L80" s="128"/>
      <c r="N80" s="128"/>
    </row>
    <row r="81" spans="2:14">
      <c r="B81" s="125"/>
      <c r="C81" s="125"/>
      <c r="D81" s="126"/>
      <c r="E81" s="128"/>
      <c r="F81" s="126"/>
      <c r="G81" s="126"/>
      <c r="H81" s="128"/>
      <c r="I81" s="128"/>
      <c r="J81" s="128"/>
      <c r="K81" s="128"/>
      <c r="L81" s="128"/>
      <c r="N81" s="128"/>
    </row>
  </sheetData>
  <sheetProtection algorithmName="SHA-512" hashValue="stOTPaCRHsRJ+b9REGsYphIX8wDFEhuk5sSi7v9IlKczqrU4E9JcMK0d2dcduj6QY1+c6aYd/QrjoxXNbZP7Ew==" saltValue="Vh82AOrMBVwHKm88Cky2PQ==" spinCount="100000" sheet="1" objects="1" scenarios="1"/>
  <customSheetViews>
    <customSheetView guid="{27F75044-6024-4403-9A39-D72B9CCD332B}" showPageBreaks="1" fitToPage="1" printArea="1" view="pageBreakPreview">
      <pane ySplit="11" topLeftCell="A16" activePane="bottomLeft" state="frozen"/>
      <selection pane="bottomLeft" activeCell="I19" sqref="I19:N19"/>
      <pageMargins left="0" right="0" top="0" bottom="0" header="0" footer="0"/>
      <pageSetup paperSize="9" scale="65" fitToHeight="4" orientation="landscape" r:id="rId1"/>
      <headerFooter>
        <oddFooter>Page &amp;P of &amp;N</oddFooter>
      </headerFooter>
    </customSheetView>
  </customSheetViews>
  <mergeCells count="24">
    <mergeCell ref="A48:P48"/>
    <mergeCell ref="A6:C6"/>
    <mergeCell ref="D6:K6"/>
    <mergeCell ref="I47:N47"/>
    <mergeCell ref="I46:N46"/>
    <mergeCell ref="I45:N45"/>
    <mergeCell ref="I44:N44"/>
    <mergeCell ref="L6:N6"/>
    <mergeCell ref="I43:N43"/>
    <mergeCell ref="I36:N36"/>
    <mergeCell ref="I37:N37"/>
    <mergeCell ref="A4:C4"/>
    <mergeCell ref="I42:N42"/>
    <mergeCell ref="I35:N35"/>
    <mergeCell ref="B3:K3"/>
    <mergeCell ref="B1:K1"/>
    <mergeCell ref="D8:K8"/>
    <mergeCell ref="B2:K2"/>
    <mergeCell ref="A5:C5"/>
    <mergeCell ref="D5:K5"/>
    <mergeCell ref="D4:K4"/>
    <mergeCell ref="L4:N4"/>
    <mergeCell ref="D7:K7"/>
    <mergeCell ref="L5:N5"/>
  </mergeCells>
  <dataValidations count="1">
    <dataValidation type="decimal" operator="lessThan" allowBlank="1" showInputMessage="1" showErrorMessage="1" prompt="Please Enter Percentage. If left Balnk, the bid shall be considered as Non-responsive." sqref="O44" xr:uid="{00000000-0002-0000-0400-000000000000}">
      <formula1>1</formula1>
    </dataValidation>
  </dataValidations>
  <pageMargins left="0.2" right="0.2" top="0.5" bottom="0.5" header="0.3" footer="0.3"/>
  <pageSetup paperSize="9" scale="48" fitToHeight="4" orientation="landscape" r:id="rId2"/>
  <headerFooter>
    <oddFooter>Page &amp;P of &amp;N</oddFooter>
  </headerFooter>
  <rowBreaks count="1" manualBreakCount="1">
    <brk id="39"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Q26"/>
  <sheetViews>
    <sheetView view="pageBreakPreview" zoomScale="80" zoomScaleNormal="80" zoomScaleSheetLayoutView="80" workbookViewId="0">
      <pane ySplit="9" topLeftCell="A12" activePane="bottomLeft" state="frozen"/>
      <selection pane="bottomLeft" activeCell="J12" sqref="J12"/>
    </sheetView>
  </sheetViews>
  <sheetFormatPr defaultRowHeight="13.5"/>
  <cols>
    <col min="1" max="1" width="5.85546875" style="211" customWidth="1"/>
    <col min="2" max="2" width="11.28515625" style="211" customWidth="1"/>
    <col min="3" max="3" width="12.7109375" style="211" customWidth="1"/>
    <col min="4" max="4" width="16.5703125" style="211" customWidth="1"/>
    <col min="5" max="5" width="10.85546875" style="211" customWidth="1"/>
    <col min="6" max="6" width="15" style="211" customWidth="1"/>
    <col min="7" max="7" width="67.5703125" style="211" customWidth="1"/>
    <col min="8" max="8" width="7.7109375" style="211" customWidth="1"/>
    <col min="9" max="9" width="14" style="211" customWidth="1"/>
    <col min="10" max="10" width="21.42578125" style="211" customWidth="1"/>
    <col min="11" max="11" width="24.42578125" style="211" customWidth="1"/>
    <col min="12" max="12" width="24.85546875" style="211" customWidth="1"/>
    <col min="13" max="13" width="25.28515625" style="211" customWidth="1"/>
    <col min="14" max="14" width="9.28515625" style="211" hidden="1" customWidth="1"/>
    <col min="15" max="15" width="7.42578125" style="211" hidden="1" customWidth="1"/>
    <col min="16" max="16" width="9.140625" style="211" customWidth="1"/>
    <col min="17" max="17" width="16.5703125" style="211" customWidth="1"/>
    <col min="18" max="31" width="9.140625" style="211" customWidth="1"/>
    <col min="32" max="16384" width="9.140625" style="211"/>
  </cols>
  <sheetData>
    <row r="1" spans="1:16" s="214" customFormat="1" ht="16.5" customHeight="1">
      <c r="A1" s="335" t="str">
        <f>'Name of Bidder'!B1</f>
        <v>AMC-II for De-Weeding, Grass Cutting and Jungle Clearance and  Civil Maintenance Works at Raichur 765/400KV Substation</v>
      </c>
      <c r="B1" s="335"/>
      <c r="C1" s="335"/>
      <c r="D1" s="335"/>
      <c r="E1" s="335"/>
      <c r="F1" s="335"/>
      <c r="G1" s="335"/>
      <c r="H1" s="335"/>
      <c r="I1" s="335"/>
      <c r="J1" s="335"/>
      <c r="K1" s="335"/>
      <c r="L1" s="335"/>
      <c r="M1" s="227"/>
    </row>
    <row r="2" spans="1:16" s="214" customFormat="1" ht="16.5" customHeight="1">
      <c r="A2" s="335" t="s">
        <v>289</v>
      </c>
      <c r="B2" s="335"/>
      <c r="C2" s="335"/>
      <c r="D2" s="335"/>
      <c r="E2" s="335"/>
      <c r="F2" s="335"/>
      <c r="G2" s="335"/>
      <c r="H2" s="335"/>
      <c r="I2" s="335"/>
      <c r="J2" s="335"/>
      <c r="K2" s="335"/>
      <c r="L2" s="335"/>
      <c r="M2" s="227"/>
    </row>
    <row r="3" spans="1:16" ht="15.75">
      <c r="A3" s="75" t="s">
        <v>290</v>
      </c>
      <c r="B3" s="75"/>
      <c r="C3" s="75"/>
      <c r="D3" s="336">
        <f>'Name of Bidder'!D9</f>
        <v>0</v>
      </c>
      <c r="E3" s="336"/>
      <c r="F3" s="336"/>
      <c r="G3" s="336"/>
      <c r="H3" s="336"/>
      <c r="I3" s="336"/>
      <c r="J3" s="337" t="s">
        <v>243</v>
      </c>
      <c r="K3" s="337"/>
      <c r="L3" s="337"/>
      <c r="M3" s="75"/>
    </row>
    <row r="4" spans="1:16" ht="15.75">
      <c r="A4" s="336" t="s">
        <v>15</v>
      </c>
      <c r="B4" s="336"/>
      <c r="C4" s="336"/>
      <c r="D4" s="336">
        <f>'Name of Bidder'!D10</f>
        <v>0</v>
      </c>
      <c r="E4" s="336"/>
      <c r="F4" s="336"/>
      <c r="G4" s="336"/>
      <c r="H4" s="336"/>
      <c r="I4" s="336"/>
      <c r="J4" s="337" t="s">
        <v>244</v>
      </c>
      <c r="K4" s="337"/>
      <c r="L4" s="337"/>
      <c r="M4" s="75"/>
    </row>
    <row r="5" spans="1:16" ht="15.75">
      <c r="A5" s="75"/>
      <c r="B5" s="75"/>
      <c r="C5" s="75"/>
      <c r="D5" s="336">
        <f>'Name of Bidder'!D11</f>
        <v>0</v>
      </c>
      <c r="E5" s="336"/>
      <c r="F5" s="336"/>
      <c r="G5" s="336"/>
      <c r="H5" s="336"/>
      <c r="I5" s="336"/>
      <c r="J5" s="337" t="s">
        <v>245</v>
      </c>
      <c r="K5" s="337"/>
      <c r="L5" s="337"/>
      <c r="M5" s="75"/>
    </row>
    <row r="6" spans="1:16" ht="15.75">
      <c r="A6" s="75"/>
      <c r="B6" s="75"/>
      <c r="C6" s="75"/>
      <c r="D6" s="336">
        <f>'Name of Bidder'!D12</f>
        <v>0</v>
      </c>
      <c r="E6" s="336"/>
      <c r="F6" s="336"/>
      <c r="G6" s="336"/>
      <c r="H6" s="336"/>
      <c r="I6" s="336"/>
      <c r="J6" s="75" t="s">
        <v>246</v>
      </c>
      <c r="K6" s="75"/>
      <c r="L6" s="75"/>
      <c r="M6" s="75"/>
    </row>
    <row r="7" spans="1:16" ht="15.75">
      <c r="A7" s="75"/>
      <c r="B7" s="75"/>
      <c r="C7" s="75"/>
      <c r="D7" s="75"/>
      <c r="E7" s="336"/>
      <c r="F7" s="336"/>
      <c r="G7" s="336"/>
      <c r="H7" s="336"/>
      <c r="I7" s="336"/>
      <c r="J7" s="75" t="s">
        <v>247</v>
      </c>
      <c r="K7" s="75"/>
      <c r="L7" s="75"/>
      <c r="M7" s="75"/>
    </row>
    <row r="8" spans="1:16" ht="148.5">
      <c r="A8" s="215" t="s">
        <v>248</v>
      </c>
      <c r="B8" s="215" t="s">
        <v>291</v>
      </c>
      <c r="C8" s="215" t="s">
        <v>292</v>
      </c>
      <c r="D8" s="216" t="s">
        <v>293</v>
      </c>
      <c r="E8" s="216" t="s">
        <v>253</v>
      </c>
      <c r="F8" s="216" t="s">
        <v>294</v>
      </c>
      <c r="G8" s="215" t="s">
        <v>295</v>
      </c>
      <c r="H8" s="215" t="s">
        <v>256</v>
      </c>
      <c r="I8" s="215" t="s">
        <v>257</v>
      </c>
      <c r="J8" s="215" t="s">
        <v>296</v>
      </c>
      <c r="K8" s="215" t="s">
        <v>297</v>
      </c>
      <c r="L8" s="215" t="s">
        <v>298</v>
      </c>
      <c r="M8" s="215" t="s">
        <v>299</v>
      </c>
      <c r="P8" s="217">
        <f>COUNTIF(J12:J12,"")</f>
        <v>1</v>
      </c>
    </row>
    <row r="9" spans="1:16" ht="16.5">
      <c r="A9" s="207">
        <v>1</v>
      </c>
      <c r="B9" s="207"/>
      <c r="C9" s="207">
        <v>2</v>
      </c>
      <c r="D9" s="207">
        <v>3</v>
      </c>
      <c r="E9" s="218">
        <v>4</v>
      </c>
      <c r="F9" s="219">
        <v>5</v>
      </c>
      <c r="G9" s="209">
        <v>6</v>
      </c>
      <c r="H9" s="209">
        <v>7</v>
      </c>
      <c r="I9" s="209">
        <v>8</v>
      </c>
      <c r="J9" s="209">
        <v>9</v>
      </c>
      <c r="K9" s="209" t="s">
        <v>300</v>
      </c>
      <c r="L9" s="209" t="s">
        <v>301</v>
      </c>
      <c r="M9" s="209"/>
      <c r="P9" s="217">
        <f>COUNTIF(I12:I12,"&gt;0")</f>
        <v>1</v>
      </c>
    </row>
    <row r="10" spans="1:16" ht="16.5">
      <c r="A10" s="207"/>
      <c r="B10" s="206"/>
      <c r="C10" s="207"/>
      <c r="D10" s="207"/>
      <c r="E10" s="219"/>
      <c r="F10" s="219"/>
      <c r="G10" s="253" t="s">
        <v>302</v>
      </c>
      <c r="H10" s="209"/>
      <c r="I10" s="209"/>
      <c r="J10" s="209"/>
      <c r="K10" s="209"/>
      <c r="L10" s="209"/>
      <c r="M10" s="209"/>
      <c r="P10" s="217"/>
    </row>
    <row r="11" spans="1:16" ht="16.5">
      <c r="A11" s="207"/>
      <c r="B11" s="206"/>
      <c r="C11" s="207"/>
      <c r="D11" s="207"/>
      <c r="E11" s="219"/>
      <c r="F11" s="219"/>
      <c r="G11" s="253"/>
      <c r="H11" s="209"/>
      <c r="I11" s="209"/>
      <c r="J11" s="209"/>
      <c r="K11" s="209"/>
      <c r="L11" s="209"/>
      <c r="M11" s="209"/>
      <c r="P11" s="217"/>
    </row>
    <row r="12" spans="1:16" ht="115.5">
      <c r="A12" s="223">
        <v>1</v>
      </c>
      <c r="B12" s="206" t="s">
        <v>403</v>
      </c>
      <c r="C12" s="223"/>
      <c r="D12" s="208"/>
      <c r="E12" s="222">
        <v>0.18</v>
      </c>
      <c r="F12" s="221"/>
      <c r="G12" s="267" t="s">
        <v>392</v>
      </c>
      <c r="H12" s="240" t="s">
        <v>274</v>
      </c>
      <c r="I12" s="270">
        <f>'[5]PART B ESTIMATION'!$J$71</f>
        <v>134654.1</v>
      </c>
      <c r="J12" s="235"/>
      <c r="K12" s="243">
        <f>J12*I12</f>
        <v>0</v>
      </c>
      <c r="L12" s="244">
        <f>K12*E12</f>
        <v>0</v>
      </c>
      <c r="M12" s="231"/>
    </row>
    <row r="13" spans="1:16" ht="225.75" customHeight="1">
      <c r="A13" s="223">
        <v>2</v>
      </c>
      <c r="B13" s="206" t="s">
        <v>403</v>
      </c>
      <c r="C13" s="223"/>
      <c r="D13" s="208"/>
      <c r="E13" s="222">
        <v>0.18</v>
      </c>
      <c r="F13" s="221"/>
      <c r="G13" s="267" t="s">
        <v>393</v>
      </c>
      <c r="H13" s="240" t="s">
        <v>274</v>
      </c>
      <c r="I13" s="270">
        <f>'[5]PART B ESTIMATION'!$J$101</f>
        <v>623261.39999999991</v>
      </c>
      <c r="J13" s="235"/>
      <c r="K13" s="243">
        <f t="shared" ref="K13:K21" si="0">J13*I13</f>
        <v>0</v>
      </c>
      <c r="L13" s="244">
        <f>K13*E13</f>
        <v>0</v>
      </c>
      <c r="M13" s="231"/>
    </row>
    <row r="14" spans="1:16" ht="229.5" customHeight="1">
      <c r="A14" s="223">
        <v>3</v>
      </c>
      <c r="B14" s="206" t="s">
        <v>403</v>
      </c>
      <c r="C14" s="223"/>
      <c r="D14" s="208"/>
      <c r="E14" s="222">
        <v>0.18</v>
      </c>
      <c r="F14" s="221"/>
      <c r="G14" s="267" t="s">
        <v>394</v>
      </c>
      <c r="H14" s="240" t="s">
        <v>274</v>
      </c>
      <c r="I14" s="270">
        <f>'[5]PART B ESTIMATION'!$J$121</f>
        <v>154394.44650000002</v>
      </c>
      <c r="J14" s="235"/>
      <c r="K14" s="243">
        <f>J14*I14</f>
        <v>0</v>
      </c>
      <c r="L14" s="244">
        <f>K14*E14</f>
        <v>0</v>
      </c>
      <c r="M14" s="231"/>
    </row>
    <row r="15" spans="1:16" ht="27" customHeight="1">
      <c r="A15" s="223">
        <v>4</v>
      </c>
      <c r="B15" s="206"/>
      <c r="C15" s="223"/>
      <c r="D15" s="208"/>
      <c r="E15" s="222"/>
      <c r="F15" s="221"/>
      <c r="G15" s="267" t="s">
        <v>395</v>
      </c>
      <c r="H15" s="240"/>
      <c r="I15" s="242"/>
      <c r="J15" s="235"/>
      <c r="K15" s="243"/>
      <c r="L15" s="244"/>
      <c r="M15" s="231"/>
    </row>
    <row r="16" spans="1:16" ht="42.75" customHeight="1">
      <c r="A16" s="223" t="s">
        <v>396</v>
      </c>
      <c r="B16" s="206"/>
      <c r="C16" s="223"/>
      <c r="D16" s="208"/>
      <c r="E16" s="222">
        <v>0.05</v>
      </c>
      <c r="F16" s="221"/>
      <c r="G16" s="268" t="s">
        <v>303</v>
      </c>
      <c r="H16" s="264" t="s">
        <v>389</v>
      </c>
      <c r="I16" s="270">
        <f>'[5]PART B ESTIMATION'!$J$125</f>
        <v>1500</v>
      </c>
      <c r="J16" s="235"/>
      <c r="K16" s="243">
        <f>J16*I16</f>
        <v>0</v>
      </c>
      <c r="L16" s="244">
        <f t="shared" ref="L16:L21" si="1">K16*E16</f>
        <v>0</v>
      </c>
      <c r="M16" s="231"/>
    </row>
    <row r="17" spans="1:17" ht="138.75" customHeight="1">
      <c r="A17" s="223" t="s">
        <v>405</v>
      </c>
      <c r="B17" s="206"/>
      <c r="C17" s="223"/>
      <c r="D17" s="208"/>
      <c r="E17" s="222">
        <v>0.05</v>
      </c>
      <c r="F17" s="221"/>
      <c r="G17" s="268" t="s">
        <v>397</v>
      </c>
      <c r="H17" s="264" t="s">
        <v>389</v>
      </c>
      <c r="I17" s="270">
        <f>'[5]PART B ESTIMATION'!$J$128</f>
        <v>500</v>
      </c>
      <c r="J17" s="235"/>
      <c r="K17" s="243">
        <f>J17*I17</f>
        <v>0</v>
      </c>
      <c r="L17" s="244">
        <f t="shared" si="1"/>
        <v>0</v>
      </c>
      <c r="M17" s="231"/>
    </row>
    <row r="18" spans="1:17" ht="36" customHeight="1">
      <c r="A18" s="241" t="s">
        <v>406</v>
      </c>
      <c r="B18" s="206"/>
      <c r="C18" s="223"/>
      <c r="D18" s="208"/>
      <c r="E18" s="222">
        <v>0.18</v>
      </c>
      <c r="F18" s="221"/>
      <c r="G18" s="268" t="s">
        <v>398</v>
      </c>
      <c r="H18" s="264" t="s">
        <v>399</v>
      </c>
      <c r="I18" s="270">
        <f>'[5]PART B ESTIMATION'!$J$131</f>
        <v>10</v>
      </c>
      <c r="J18" s="235"/>
      <c r="K18" s="233">
        <f t="shared" si="0"/>
        <v>0</v>
      </c>
      <c r="L18" s="210">
        <f t="shared" si="1"/>
        <v>0</v>
      </c>
      <c r="M18" s="231"/>
    </row>
    <row r="19" spans="1:17" ht="53.25" customHeight="1">
      <c r="A19" s="241" t="s">
        <v>407</v>
      </c>
      <c r="B19" s="206"/>
      <c r="C19" s="223"/>
      <c r="D19" s="208"/>
      <c r="E19" s="222">
        <v>0.05</v>
      </c>
      <c r="F19" s="221"/>
      <c r="G19" s="268" t="s">
        <v>400</v>
      </c>
      <c r="H19" s="264" t="s">
        <v>389</v>
      </c>
      <c r="I19" s="270">
        <f>'[5]PART B ESTIMATION'!$J$134</f>
        <v>250</v>
      </c>
      <c r="J19" s="235"/>
      <c r="K19" s="233">
        <f t="shared" si="0"/>
        <v>0</v>
      </c>
      <c r="L19" s="210">
        <f t="shared" si="1"/>
        <v>0</v>
      </c>
      <c r="M19" s="231"/>
    </row>
    <row r="20" spans="1:17" ht="53.25" customHeight="1">
      <c r="A20" s="241" t="s">
        <v>408</v>
      </c>
      <c r="B20" s="206"/>
      <c r="C20" s="223"/>
      <c r="D20" s="208"/>
      <c r="E20" s="222">
        <v>0.18</v>
      </c>
      <c r="F20" s="221"/>
      <c r="G20" s="268" t="s">
        <v>401</v>
      </c>
      <c r="H20" s="264" t="s">
        <v>399</v>
      </c>
      <c r="I20" s="270">
        <f>'[5]PART B ESTIMATION'!$J$137</f>
        <v>20</v>
      </c>
      <c r="J20" s="235"/>
      <c r="K20" s="233">
        <f t="shared" si="0"/>
        <v>0</v>
      </c>
      <c r="L20" s="210">
        <f t="shared" si="1"/>
        <v>0</v>
      </c>
      <c r="M20" s="231"/>
    </row>
    <row r="21" spans="1:17" ht="41.25" customHeight="1">
      <c r="A21" s="241" t="s">
        <v>409</v>
      </c>
      <c r="B21" s="206"/>
      <c r="C21" s="223"/>
      <c r="D21" s="208"/>
      <c r="E21" s="222">
        <v>0.05</v>
      </c>
      <c r="F21" s="221"/>
      <c r="G21" s="268" t="s">
        <v>402</v>
      </c>
      <c r="H21" s="264" t="s">
        <v>389</v>
      </c>
      <c r="I21" s="270">
        <f>'[5]PART B ESTIMATION'!$J$140</f>
        <v>10</v>
      </c>
      <c r="J21" s="235"/>
      <c r="K21" s="233">
        <f t="shared" si="0"/>
        <v>0</v>
      </c>
      <c r="L21" s="210">
        <f t="shared" si="1"/>
        <v>0</v>
      </c>
      <c r="M21" s="231"/>
    </row>
    <row r="22" spans="1:17" ht="70.5" customHeight="1">
      <c r="A22" s="212"/>
      <c r="B22" s="212"/>
      <c r="C22" s="212"/>
      <c r="D22" s="212"/>
      <c r="E22" s="222"/>
      <c r="F22" s="212"/>
      <c r="G22" s="339" t="s">
        <v>404</v>
      </c>
      <c r="H22" s="339"/>
      <c r="I22" s="339"/>
      <c r="J22" s="339"/>
      <c r="K22" s="232" t="str">
        <f>IF(P9=P8,"", SUM(K12:K21))</f>
        <v/>
      </c>
      <c r="L22" s="232" t="str">
        <f>IF(P9=P8,"", SUM(L12:L21))</f>
        <v/>
      </c>
      <c r="M22" s="220"/>
      <c r="N22" s="213" t="str">
        <f>IF(COUNTIF(N6:N9,"TRUE"),"False","Sheet OK")</f>
        <v>Sheet OK</v>
      </c>
      <c r="Q22" s="211" t="e">
        <f>K22*1.18</f>
        <v>#VALUE!</v>
      </c>
    </row>
    <row r="23" spans="1:17" ht="39" customHeight="1">
      <c r="A23" s="338" t="str">
        <f>IF(K22="","As all the line items are Left Blank the bid is considered as Non-responsive","Sheet OK")</f>
        <v>As all the line items are Left Blank the bid is considered as Non-responsive</v>
      </c>
      <c r="B23" s="338"/>
      <c r="C23" s="338"/>
      <c r="D23" s="338"/>
      <c r="E23" s="338"/>
      <c r="F23" s="338"/>
      <c r="G23" s="338"/>
      <c r="H23" s="338"/>
      <c r="I23" s="338"/>
      <c r="J23" s="338"/>
      <c r="K23" s="338"/>
      <c r="L23" s="338"/>
      <c r="M23" s="338"/>
      <c r="Q23" s="236" t="e">
        <f>K22+L22</f>
        <v>#VALUE!</v>
      </c>
    </row>
    <row r="25" spans="1:17">
      <c r="N25" s="213" t="str">
        <f>IF(COUNTIF(N12:N24,"TRUE"),"False","Sheet OK")</f>
        <v>Sheet OK</v>
      </c>
      <c r="O25" s="213"/>
    </row>
    <row r="26" spans="1:17">
      <c r="K26" s="236"/>
    </row>
  </sheetData>
  <sheetProtection algorithmName="SHA-512" hashValue="ldYazx8bJDJEiyeNAGAaAPmGDxo3PlIdMV6Cx3xe2hekMZM5/HaCnok6MrL002eA6Dmjrv11rbWa+YFpOOOxrg==" saltValue="c7DtH9X6Uk4H4jk7HzoTWQ==" spinCount="100000" sheet="1" selectLockedCells="1"/>
  <customSheetViews>
    <customSheetView guid="{27F75044-6024-4403-9A39-D72B9CCD332B}" scale="115" showPageBreaks="1" fitToPage="1" printArea="1" hiddenColumns="1" view="pageBreakPreview">
      <pane ySplit="9" topLeftCell="A10" activePane="bottomLeft" state="frozen"/>
      <selection pane="bottomLeft" activeCell="D10" sqref="D10"/>
      <pageMargins left="0" right="0" top="0" bottom="0" header="0" footer="0"/>
      <pageSetup paperSize="9" scale="57" fitToHeight="2" orientation="landscape" r:id="rId1"/>
      <headerFooter>
        <oddFooter>Page &amp;P of &amp;N</oddFooter>
      </headerFooter>
    </customSheetView>
  </customSheetViews>
  <mergeCells count="13">
    <mergeCell ref="A23:M23"/>
    <mergeCell ref="D5:I5"/>
    <mergeCell ref="J5:L5"/>
    <mergeCell ref="D6:I6"/>
    <mergeCell ref="E7:I7"/>
    <mergeCell ref="G22:J22"/>
    <mergeCell ref="A1:L1"/>
    <mergeCell ref="A2:L2"/>
    <mergeCell ref="D3:I3"/>
    <mergeCell ref="J3:L3"/>
    <mergeCell ref="A4:C4"/>
    <mergeCell ref="D4:I4"/>
    <mergeCell ref="J4:L4"/>
  </mergeCells>
  <conditionalFormatting sqref="A23:M23">
    <cfRule type="containsText" dxfId="2" priority="3" stopIfTrue="1" operator="containsText" text="sheet">
      <formula>NOT(ISERROR(SEARCH("sheet",A23)))</formula>
    </cfRule>
    <cfRule type="containsText" dxfId="1" priority="4" stopIfTrue="1" operator="containsText" text="Non-responsive">
      <formula>NOT(ISERROR(SEARCH("Non-responsive",A23)))</formula>
    </cfRule>
  </conditionalFormatting>
  <conditionalFormatting sqref="M12:M21">
    <cfRule type="containsText" dxfId="0" priority="2" operator="containsText" text="included">
      <formula>NOT(ISERROR(SEARCH("included",M12)))</formula>
    </cfRule>
  </conditionalFormatting>
  <dataValidations count="1">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2:J21" xr:uid="{00000000-0002-0000-0500-000000000000}">
      <formula1>0</formula1>
    </dataValidation>
  </dataValidations>
  <pageMargins left="0.7" right="0.7" top="0.75" bottom="0.75" header="0.3" footer="0.3"/>
  <pageSetup paperSize="9" scale="30" fitToHeight="2" orientation="landscape" r:id="rId2"/>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7"/>
  <sheetViews>
    <sheetView view="pageBreakPreview" zoomScaleNormal="100" zoomScaleSheetLayoutView="100" workbookViewId="0">
      <selection activeCell="B23" sqref="B23:C23"/>
    </sheetView>
  </sheetViews>
  <sheetFormatPr defaultRowHeight="13.5"/>
  <cols>
    <col min="2" max="2" width="66.140625" customWidth="1"/>
    <col min="3" max="3" width="16.42578125" customWidth="1"/>
    <col min="4" max="4" width="19" style="164" customWidth="1"/>
    <col min="6" max="6" width="17.140625" customWidth="1"/>
    <col min="8" max="8" width="12.42578125" bestFit="1" customWidth="1"/>
  </cols>
  <sheetData>
    <row r="1" spans="1:5" ht="27.75" customHeight="1">
      <c r="A1" s="355" t="str">
        <f>'Name of Bidder'!B1</f>
        <v>AMC-II for De-Weeding, Grass Cutting and Jungle Clearance and  Civil Maintenance Works at Raichur 765/400KV Substation</v>
      </c>
      <c r="B1" s="355"/>
      <c r="C1" s="355"/>
      <c r="D1" s="355"/>
    </row>
    <row r="2" spans="1:5" ht="15">
      <c r="A2" s="355" t="str">
        <f>'Name of Bidder'!B2</f>
        <v xml:space="preserve">Specification No: Ref: SR-I/C&amp;M/WC-4140/2025  </v>
      </c>
      <c r="B2" s="355"/>
      <c r="C2" s="355"/>
      <c r="D2" s="355"/>
    </row>
    <row r="3" spans="1:5" ht="15.75">
      <c r="A3" s="356" t="s">
        <v>304</v>
      </c>
      <c r="B3" s="356"/>
      <c r="C3" s="356"/>
      <c r="D3" s="356"/>
    </row>
    <row r="4" spans="1:5">
      <c r="A4" s="357" t="s">
        <v>242</v>
      </c>
      <c r="B4" s="357"/>
      <c r="C4" s="358" t="s">
        <v>243</v>
      </c>
      <c r="D4" s="358"/>
    </row>
    <row r="5" spans="1:5">
      <c r="A5" s="144" t="s">
        <v>14</v>
      </c>
      <c r="B5" s="255">
        <f>'Schedule-I'!D4</f>
        <v>0</v>
      </c>
      <c r="C5" s="258" t="s">
        <v>244</v>
      </c>
      <c r="D5" s="259"/>
    </row>
    <row r="6" spans="1:5" ht="15">
      <c r="A6" s="144" t="s">
        <v>15</v>
      </c>
      <c r="B6" s="255">
        <f>'Schedule-I'!D6</f>
        <v>0</v>
      </c>
      <c r="C6" s="260" t="s">
        <v>245</v>
      </c>
      <c r="D6" s="260"/>
      <c r="E6" s="257"/>
    </row>
    <row r="7" spans="1:5" ht="15">
      <c r="A7" s="145"/>
      <c r="B7" s="255">
        <f>'Schedule-I'!D7</f>
        <v>0</v>
      </c>
      <c r="C7" s="261" t="s">
        <v>246</v>
      </c>
      <c r="D7" s="262"/>
      <c r="E7" s="254"/>
    </row>
    <row r="8" spans="1:5" ht="15">
      <c r="A8" s="145"/>
      <c r="B8" s="255">
        <f>'Schedule-I'!D8</f>
        <v>0</v>
      </c>
      <c r="C8" s="263" t="s">
        <v>247</v>
      </c>
      <c r="D8" s="262"/>
      <c r="E8" s="254"/>
    </row>
    <row r="9" spans="1:5">
      <c r="A9" s="146" t="s">
        <v>248</v>
      </c>
      <c r="B9" s="359" t="s">
        <v>305</v>
      </c>
      <c r="C9" s="360"/>
      <c r="D9" s="256" t="s">
        <v>306</v>
      </c>
    </row>
    <row r="10" spans="1:5">
      <c r="A10" s="147">
        <v>1.1000000000000001</v>
      </c>
      <c r="B10" s="352" t="s">
        <v>307</v>
      </c>
      <c r="C10" s="352"/>
      <c r="D10" s="157"/>
    </row>
    <row r="11" spans="1:5" ht="28.5" customHeight="1">
      <c r="A11" s="147"/>
      <c r="B11" s="353" t="s">
        <v>411</v>
      </c>
      <c r="C11" s="354"/>
      <c r="D11" s="155" t="str">
        <f>IF('Schedule-I'!O44="","Not Quoted",'Schedule-I'!O46)</f>
        <v>Not Quoted</v>
      </c>
    </row>
    <row r="12" spans="1:5">
      <c r="A12" s="147">
        <v>1.2</v>
      </c>
      <c r="B12" s="352" t="s">
        <v>308</v>
      </c>
      <c r="C12" s="352"/>
      <c r="D12" s="155"/>
    </row>
    <row r="13" spans="1:5" ht="26.25" customHeight="1">
      <c r="A13" s="147"/>
      <c r="B13" s="353" t="s">
        <v>412</v>
      </c>
      <c r="C13" s="354"/>
      <c r="D13" s="155" t="str">
        <f>'Schedule-II'!K22</f>
        <v/>
      </c>
    </row>
    <row r="14" spans="1:5">
      <c r="A14" s="147">
        <v>1.3</v>
      </c>
      <c r="B14" s="352" t="s">
        <v>309</v>
      </c>
      <c r="C14" s="352"/>
      <c r="D14" s="155"/>
    </row>
    <row r="15" spans="1:5">
      <c r="A15" s="147"/>
      <c r="B15" s="346" t="s">
        <v>310</v>
      </c>
      <c r="C15" s="347"/>
      <c r="D15" s="155" t="str">
        <f>IF('Schedule-I'!O44="","Not quoted",'Schedule-I'!P47)</f>
        <v>Not quoted</v>
      </c>
    </row>
    <row r="16" spans="1:5">
      <c r="A16" s="147"/>
      <c r="B16" s="346" t="s">
        <v>311</v>
      </c>
      <c r="C16" s="347"/>
      <c r="D16" s="155" t="str">
        <f>IF('Schedule-II'!K22="","Not Quoted",'Schedule-II'!L22)</f>
        <v>Not Quoted</v>
      </c>
    </row>
    <row r="17" spans="1:8">
      <c r="A17" s="147"/>
      <c r="B17" s="348"/>
      <c r="C17" s="349"/>
      <c r="D17" s="155"/>
    </row>
    <row r="18" spans="1:8" ht="15.75">
      <c r="A18" s="147">
        <v>1</v>
      </c>
      <c r="B18" s="350" t="s">
        <v>312</v>
      </c>
      <c r="C18" s="351"/>
      <c r="D18" s="158" t="str">
        <f>IF(OR(D11="Not Quoted",D13="Not Quoted"),"Non Responsive",D11+D13)</f>
        <v>Non Responsive</v>
      </c>
    </row>
    <row r="19" spans="1:8">
      <c r="A19" s="147"/>
      <c r="B19" s="340"/>
      <c r="C19" s="341"/>
      <c r="D19" s="159"/>
    </row>
    <row r="20" spans="1:8">
      <c r="A20" s="147"/>
      <c r="B20" s="342"/>
      <c r="C20" s="342"/>
      <c r="D20" s="159"/>
    </row>
    <row r="21" spans="1:8" ht="15.75">
      <c r="A21" s="147">
        <v>2</v>
      </c>
      <c r="B21" s="343" t="s">
        <v>313</v>
      </c>
      <c r="C21" s="343"/>
      <c r="D21" s="160" t="str">
        <f>IF(D18="Non Responsive","Non Responsive", SUM(D15:D16))</f>
        <v>Non Responsive</v>
      </c>
      <c r="F21" s="201"/>
    </row>
    <row r="22" spans="1:8" ht="15">
      <c r="A22" s="147"/>
      <c r="B22" s="344"/>
      <c r="C22" s="345"/>
      <c r="D22" s="156"/>
    </row>
    <row r="23" spans="1:8" ht="15.75">
      <c r="A23" s="147">
        <v>3</v>
      </c>
      <c r="B23" s="343" t="s">
        <v>314</v>
      </c>
      <c r="C23" s="343"/>
      <c r="D23" s="160" t="str">
        <f>IF(D18="Non Responsive","Non Responsive", SUM(D18:D21))</f>
        <v>Non Responsive</v>
      </c>
      <c r="H23" s="201"/>
    </row>
    <row r="24" spans="1:8">
      <c r="A24" s="148"/>
      <c r="B24" s="149"/>
      <c r="C24" s="149"/>
      <c r="D24" s="161"/>
    </row>
    <row r="25" spans="1:8">
      <c r="A25" s="150"/>
      <c r="D25" s="162"/>
    </row>
    <row r="26" spans="1:8">
      <c r="A26" s="151" t="s">
        <v>315</v>
      </c>
      <c r="B26" s="203">
        <f>'Name of Bidder'!D19</f>
        <v>0</v>
      </c>
      <c r="C26" s="152" t="s">
        <v>316</v>
      </c>
      <c r="D26" s="162">
        <f>'Name of Bidder'!D16</f>
        <v>0</v>
      </c>
    </row>
    <row r="27" spans="1:8">
      <c r="A27" s="153" t="s">
        <v>317</v>
      </c>
      <c r="B27" s="202">
        <f>'Name of Bidder'!D20</f>
        <v>0</v>
      </c>
      <c r="C27" s="154" t="s">
        <v>318</v>
      </c>
      <c r="D27" s="163">
        <f>'Name of Bidder'!D17</f>
        <v>0</v>
      </c>
    </row>
  </sheetData>
  <sheetProtection algorithmName="SHA-512" hashValue="JLMGvTob8IXtsJyWFErCDCNM/55z7ldA5KdSf7ct4uVnLplqIIEpMWPgh3JL7d51Ijo8ekDmwXPvgxkj/GUMZA==" saltValue="fni6QSF6s0WpmQqaWtFQHQ==" spinCount="100000" sheet="1" objects="1" scenarios="1"/>
  <customSheetViews>
    <customSheetView guid="{27F75044-6024-4403-9A39-D72B9CCD332B}" showPageBreaks="1" fitToPage="1" printArea="1" view="pageBreakPreview">
      <selection activeCell="B41" sqref="B41"/>
      <pageMargins left="0" right="0" top="0" bottom="0" header="0" footer="0"/>
      <pageSetup paperSize="9" scale="88" orientation="portrait" r:id="rId1"/>
    </customSheetView>
  </customSheetViews>
  <mergeCells count="20">
    <mergeCell ref="A1:D1"/>
    <mergeCell ref="A3:D3"/>
    <mergeCell ref="A4:B4"/>
    <mergeCell ref="C4:D4"/>
    <mergeCell ref="B9:C9"/>
    <mergeCell ref="A2:D2"/>
    <mergeCell ref="B16:C16"/>
    <mergeCell ref="B17:C17"/>
    <mergeCell ref="B18:C18"/>
    <mergeCell ref="B10:C10"/>
    <mergeCell ref="B11:C11"/>
    <mergeCell ref="B12:C12"/>
    <mergeCell ref="B13:C13"/>
    <mergeCell ref="B14:C14"/>
    <mergeCell ref="B15:C15"/>
    <mergeCell ref="B19:C19"/>
    <mergeCell ref="B20:C20"/>
    <mergeCell ref="B21:C21"/>
    <mergeCell ref="B22:C22"/>
    <mergeCell ref="B23:C23"/>
  </mergeCells>
  <pageMargins left="0.7" right="0.7" top="0.75" bottom="0.75" header="0.3" footer="0.3"/>
  <pageSetup paperSize="9" scale="88"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53"/>
  <sheetViews>
    <sheetView topLeftCell="A40" zoomScaleNormal="100" workbookViewId="0">
      <selection activeCell="F67" sqref="F67"/>
    </sheetView>
  </sheetViews>
  <sheetFormatPr defaultRowHeight="12.75"/>
  <cols>
    <col min="1" max="2" width="10.7109375" style="168" customWidth="1"/>
    <col min="3" max="3" width="14.7109375" style="168" customWidth="1"/>
    <col min="4" max="4" width="20.7109375" style="168" customWidth="1"/>
    <col min="5" max="5" width="12.7109375" style="168" customWidth="1"/>
    <col min="6" max="6" width="34.140625" style="168" customWidth="1"/>
    <col min="7" max="25" width="9.140625" style="168"/>
    <col min="26" max="26" width="12.5703125" style="168" customWidth="1"/>
    <col min="27" max="27" width="9.140625" style="168"/>
    <col min="28" max="28" width="16.140625" style="168" bestFit="1" customWidth="1"/>
    <col min="29" max="16384" width="9.140625" style="168"/>
  </cols>
  <sheetData>
    <row r="1" spans="1:6" ht="17.25">
      <c r="A1" s="165" t="str">
        <f>'Schedule-III-Summary'!A2:D2</f>
        <v xml:space="preserve">Specification No: Ref: SR-I/C&amp;M/WC-4140/2025  </v>
      </c>
      <c r="B1" s="165"/>
      <c r="C1" s="166"/>
      <c r="D1" s="166"/>
      <c r="E1" s="166"/>
      <c r="F1" s="167" t="s">
        <v>319</v>
      </c>
    </row>
    <row r="2" spans="1:6" ht="16.5">
      <c r="A2" s="169"/>
      <c r="B2" s="169"/>
      <c r="C2" s="169"/>
      <c r="D2" s="169"/>
      <c r="E2" s="169"/>
      <c r="F2" s="169"/>
    </row>
    <row r="3" spans="1:6" ht="15">
      <c r="A3" s="374" t="s">
        <v>320</v>
      </c>
      <c r="B3" s="374"/>
      <c r="C3" s="374"/>
      <c r="D3" s="374"/>
      <c r="E3" s="374"/>
      <c r="F3" s="374"/>
    </row>
    <row r="4" spans="1:6" ht="15">
      <c r="A4" s="170"/>
      <c r="B4" s="170"/>
      <c r="C4" s="170"/>
      <c r="D4" s="170"/>
      <c r="E4" s="170"/>
      <c r="F4" s="170"/>
    </row>
    <row r="5" spans="1:6" ht="16.5">
      <c r="A5" s="171" t="s">
        <v>321</v>
      </c>
      <c r="B5" s="171"/>
      <c r="C5" s="375"/>
      <c r="D5" s="375"/>
      <c r="E5" s="375"/>
      <c r="F5" s="375"/>
    </row>
    <row r="6" spans="1:6" ht="16.5">
      <c r="A6" s="171" t="s">
        <v>18</v>
      </c>
      <c r="B6" s="376">
        <f>'Name of Bidder'!D19</f>
        <v>0</v>
      </c>
      <c r="C6" s="376"/>
      <c r="D6" s="169"/>
      <c r="E6" s="169"/>
      <c r="F6" s="169"/>
    </row>
    <row r="7" spans="1:6" ht="16.5">
      <c r="A7" s="171"/>
      <c r="B7" s="172"/>
      <c r="C7" s="172"/>
      <c r="D7" s="169"/>
      <c r="E7" s="169"/>
      <c r="F7" s="169"/>
    </row>
    <row r="8" spans="1:6" ht="16.5">
      <c r="A8" s="173" t="s">
        <v>243</v>
      </c>
      <c r="B8" s="174"/>
      <c r="C8" s="169"/>
      <c r="D8" s="169"/>
      <c r="E8" s="169"/>
      <c r="F8" s="175"/>
    </row>
    <row r="9" spans="1:6" ht="16.5">
      <c r="A9" s="176" t="s">
        <v>244</v>
      </c>
      <c r="B9" s="176"/>
      <c r="C9" s="169"/>
      <c r="D9" s="169"/>
      <c r="E9" s="169"/>
      <c r="F9" s="175"/>
    </row>
    <row r="10" spans="1:6" ht="16.5">
      <c r="A10" s="176" t="s">
        <v>245</v>
      </c>
      <c r="B10" s="176"/>
      <c r="C10" s="169"/>
      <c r="D10" s="169"/>
      <c r="E10" s="169"/>
      <c r="F10" s="175"/>
    </row>
    <row r="11" spans="1:6" ht="16.5">
      <c r="A11" s="176" t="s">
        <v>322</v>
      </c>
      <c r="B11" s="176"/>
      <c r="C11" s="169"/>
      <c r="D11" s="169"/>
      <c r="E11" s="169"/>
      <c r="F11" s="175"/>
    </row>
    <row r="12" spans="1:6" ht="16.5">
      <c r="A12" s="176"/>
      <c r="B12" s="176"/>
      <c r="C12" s="169"/>
      <c r="D12" s="169"/>
      <c r="E12" s="169"/>
      <c r="F12" s="175"/>
    </row>
    <row r="13" spans="1:6" ht="16.5">
      <c r="A13" s="176"/>
      <c r="B13" s="176"/>
      <c r="C13" s="169"/>
      <c r="D13" s="169"/>
      <c r="E13" s="169"/>
      <c r="F13" s="175"/>
    </row>
    <row r="14" spans="1:6" ht="16.5">
      <c r="A14" s="171"/>
      <c r="B14" s="171"/>
      <c r="C14" s="169"/>
      <c r="D14" s="169"/>
      <c r="E14" s="169"/>
      <c r="F14" s="175"/>
    </row>
    <row r="15" spans="1:6" ht="33.75" customHeight="1">
      <c r="A15" s="177" t="s">
        <v>323</v>
      </c>
      <c r="B15" s="178"/>
      <c r="C15" s="377" t="str">
        <f>'Name of Bidder'!B1</f>
        <v>AMC-II for De-Weeding, Grass Cutting and Jungle Clearance and  Civil Maintenance Works at Raichur 765/400KV Substation</v>
      </c>
      <c r="D15" s="377"/>
      <c r="E15" s="377"/>
      <c r="F15" s="377"/>
    </row>
    <row r="16" spans="1:6" ht="45.75" customHeight="1">
      <c r="A16" s="169" t="s">
        <v>324</v>
      </c>
      <c r="B16" s="169"/>
      <c r="C16" s="175"/>
      <c r="D16" s="175"/>
      <c r="E16" s="175"/>
      <c r="F16" s="175"/>
    </row>
    <row r="17" spans="1:28" ht="113.25" customHeight="1">
      <c r="A17" s="178">
        <v>1</v>
      </c>
      <c r="B17" s="368"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 Responsive /- only or such other sums as may be determined in accordance with the terms and conditions of the Bidding Documents.</v>
      </c>
      <c r="C17" s="368"/>
      <c r="D17" s="368"/>
      <c r="E17" s="368"/>
      <c r="F17" s="368"/>
      <c r="Z17" s="180" t="s">
        <v>325</v>
      </c>
      <c r="AA17" s="181" t="s">
        <v>326</v>
      </c>
      <c r="AB17" s="182" t="str">
        <f>'Schedule-III-Summary'!D23</f>
        <v>Non Responsive</v>
      </c>
    </row>
    <row r="18" spans="1:28" ht="42" customHeight="1">
      <c r="A18" s="169"/>
      <c r="B18" s="373" t="s">
        <v>327</v>
      </c>
      <c r="C18" s="373"/>
      <c r="D18" s="373"/>
      <c r="E18" s="373"/>
      <c r="F18" s="373"/>
    </row>
    <row r="19" spans="1:28" ht="16.5">
      <c r="A19" s="183">
        <v>2</v>
      </c>
      <c r="B19" s="372" t="s">
        <v>328</v>
      </c>
      <c r="C19" s="372"/>
      <c r="D19" s="372"/>
      <c r="E19" s="372"/>
      <c r="F19" s="372"/>
    </row>
    <row r="20" spans="1:28" ht="33.75" customHeight="1">
      <c r="A20" s="178">
        <v>2.1</v>
      </c>
      <c r="B20" s="368" t="s">
        <v>329</v>
      </c>
      <c r="C20" s="368"/>
      <c r="D20" s="368"/>
      <c r="E20" s="368"/>
      <c r="F20" s="368"/>
    </row>
    <row r="21" spans="1:28" ht="16.5">
      <c r="A21" s="178"/>
      <c r="B21" s="179" t="s">
        <v>330</v>
      </c>
      <c r="C21" s="370" t="s">
        <v>331</v>
      </c>
      <c r="D21" s="370"/>
      <c r="E21" s="370"/>
      <c r="F21" s="370"/>
    </row>
    <row r="22" spans="1:28" ht="16.5">
      <c r="A22" s="178"/>
      <c r="B22" s="179" t="s">
        <v>332</v>
      </c>
      <c r="C22" s="370" t="s">
        <v>333</v>
      </c>
      <c r="D22" s="370"/>
      <c r="E22" s="370"/>
      <c r="F22" s="370"/>
    </row>
    <row r="23" spans="1:28" ht="16.5" customHeight="1">
      <c r="A23" s="178"/>
      <c r="B23" s="179" t="s">
        <v>334</v>
      </c>
      <c r="C23" s="370" t="s">
        <v>335</v>
      </c>
      <c r="D23" s="370"/>
      <c r="E23" s="370"/>
      <c r="F23" s="370"/>
    </row>
    <row r="24" spans="1:28" ht="16.5">
      <c r="A24" s="169"/>
      <c r="B24" s="371"/>
      <c r="C24" s="371"/>
      <c r="D24" s="177"/>
      <c r="E24" s="177"/>
      <c r="F24" s="177"/>
    </row>
    <row r="25" spans="1:28" ht="87.75" customHeight="1">
      <c r="A25" s="184">
        <v>2.2000000000000002</v>
      </c>
      <c r="B25" s="368" t="s">
        <v>336</v>
      </c>
      <c r="C25" s="368"/>
      <c r="D25" s="368"/>
      <c r="E25" s="368"/>
      <c r="F25" s="368"/>
    </row>
    <row r="26" spans="1:28" ht="51" customHeight="1">
      <c r="A26" s="184">
        <v>2.2999999999999998</v>
      </c>
      <c r="B26" s="368" t="s">
        <v>337</v>
      </c>
      <c r="C26" s="368"/>
      <c r="D26" s="368"/>
      <c r="E26" s="368"/>
      <c r="F26" s="368"/>
    </row>
    <row r="27" spans="1:28" ht="148.5" customHeight="1">
      <c r="A27" s="184">
        <v>2.4</v>
      </c>
      <c r="B27" s="368" t="s">
        <v>338</v>
      </c>
      <c r="C27" s="368"/>
      <c r="D27" s="368"/>
      <c r="E27" s="368"/>
      <c r="F27" s="368"/>
    </row>
    <row r="28" spans="1:28" ht="97.5" customHeight="1">
      <c r="A28" s="178">
        <v>3</v>
      </c>
      <c r="B28" s="368" t="s">
        <v>339</v>
      </c>
      <c r="C28" s="368"/>
      <c r="D28" s="368"/>
      <c r="E28" s="368"/>
      <c r="F28" s="368"/>
    </row>
    <row r="29" spans="1:28" ht="62.25" customHeight="1">
      <c r="A29" s="184">
        <v>3.1</v>
      </c>
      <c r="B29" s="370" t="s">
        <v>340</v>
      </c>
      <c r="C29" s="370"/>
      <c r="D29" s="370"/>
      <c r="E29" s="370"/>
      <c r="F29" s="370"/>
    </row>
    <row r="30" spans="1:28" ht="57" customHeight="1">
      <c r="A30" s="184">
        <v>3.2</v>
      </c>
      <c r="B30" s="368" t="s">
        <v>341</v>
      </c>
      <c r="C30" s="368"/>
      <c r="D30" s="368"/>
      <c r="E30" s="368"/>
      <c r="F30" s="368"/>
    </row>
    <row r="31" spans="1:28" ht="62.25" customHeight="1">
      <c r="A31" s="184">
        <v>3.3</v>
      </c>
      <c r="B31" s="368" t="s">
        <v>342</v>
      </c>
      <c r="C31" s="368"/>
      <c r="D31" s="368"/>
      <c r="E31" s="368"/>
      <c r="F31" s="368"/>
    </row>
    <row r="32" spans="1:28" ht="79.5" customHeight="1">
      <c r="A32" s="178">
        <v>4</v>
      </c>
      <c r="B32" s="368" t="s">
        <v>343</v>
      </c>
      <c r="C32" s="368"/>
      <c r="D32" s="368"/>
      <c r="E32" s="368"/>
      <c r="F32" s="368"/>
    </row>
    <row r="33" spans="1:6" ht="89.25" customHeight="1">
      <c r="A33" s="178">
        <v>5</v>
      </c>
      <c r="B33" s="368" t="s">
        <v>344</v>
      </c>
      <c r="C33" s="368"/>
      <c r="D33" s="368"/>
      <c r="E33" s="368"/>
      <c r="F33" s="368"/>
    </row>
    <row r="34" spans="1:6" ht="16.5">
      <c r="A34" s="169"/>
      <c r="B34" s="185" t="str">
        <f>IF(ISERROR("Dated this " &amp; AG6 &amp; LOOKUP(AG6,AE1:AE27,AF1:AF27) &amp; " day of " &amp; AG8 &amp; " " &amp;AG9), "", "Dated this " &amp; AG6 &amp; LOOKUP(AG6,AE1:AE27,AF1:AF27) &amp; " day of " &amp; AG8 &amp; " " &amp;AG9)</f>
        <v/>
      </c>
      <c r="C34" s="185"/>
      <c r="D34" s="185"/>
      <c r="E34" s="186"/>
      <c r="F34" s="186"/>
    </row>
    <row r="35" spans="1:6" ht="16.5">
      <c r="A35" s="169"/>
      <c r="B35" s="185" t="s">
        <v>345</v>
      </c>
      <c r="C35" s="187"/>
      <c r="D35" s="188"/>
      <c r="E35" s="188"/>
      <c r="F35" s="188"/>
    </row>
    <row r="36" spans="1:6" ht="16.5">
      <c r="A36" s="169"/>
      <c r="B36" s="189"/>
      <c r="C36" s="188"/>
      <c r="D36" s="188"/>
      <c r="E36" s="185"/>
      <c r="F36" s="190" t="s">
        <v>346</v>
      </c>
    </row>
    <row r="37" spans="1:6" ht="16.5">
      <c r="A37" s="169"/>
      <c r="B37" s="189"/>
      <c r="C37" s="188"/>
      <c r="D37" s="185"/>
      <c r="E37" s="185"/>
      <c r="F37" s="190" t="str">
        <f>"For and on behalf of " &amp; 'Schedule-I'!D4</f>
        <v>For and on behalf of 0</v>
      </c>
    </row>
    <row r="38" spans="1:6" ht="16.5">
      <c r="A38" s="191"/>
      <c r="B38" s="191"/>
      <c r="C38" s="192"/>
      <c r="D38" s="191"/>
      <c r="E38" s="193"/>
      <c r="F38" s="171"/>
    </row>
    <row r="39" spans="1:6" ht="16.5">
      <c r="A39" s="194" t="s">
        <v>347</v>
      </c>
      <c r="B39" s="369">
        <f>'Name of Bidder'!D19</f>
        <v>0</v>
      </c>
      <c r="C39" s="369"/>
      <c r="D39" s="191"/>
      <c r="E39" s="193" t="s">
        <v>19</v>
      </c>
      <c r="F39" s="195">
        <f>'Name of Bidder'!D16</f>
        <v>0</v>
      </c>
    </row>
    <row r="40" spans="1:6" ht="16.5">
      <c r="A40" s="194" t="s">
        <v>317</v>
      </c>
      <c r="B40" s="195">
        <f>'Name of Bidder'!D20</f>
        <v>0</v>
      </c>
      <c r="C40" s="196"/>
      <c r="D40" s="191"/>
      <c r="E40" s="193" t="s">
        <v>21</v>
      </c>
      <c r="F40" s="195">
        <f>'Name of Bidder'!D17</f>
        <v>0</v>
      </c>
    </row>
    <row r="41" spans="1:6" ht="16.5">
      <c r="A41" s="169"/>
      <c r="B41" s="169"/>
      <c r="C41" s="169"/>
      <c r="D41" s="191"/>
      <c r="E41" s="193"/>
      <c r="F41" s="169"/>
    </row>
    <row r="42" spans="1:6" ht="16.5">
      <c r="A42" s="197" t="s">
        <v>348</v>
      </c>
      <c r="B42" s="198"/>
      <c r="C42" s="199"/>
      <c r="D42" s="185"/>
      <c r="E42" s="190"/>
      <c r="F42" s="185"/>
    </row>
    <row r="43" spans="1:6" ht="16.5">
      <c r="A43" s="365" t="s">
        <v>349</v>
      </c>
      <c r="B43" s="365"/>
      <c r="C43" s="365"/>
      <c r="D43" s="364"/>
      <c r="E43" s="364"/>
      <c r="F43" s="364"/>
    </row>
    <row r="44" spans="1:6" ht="16.5">
      <c r="A44" s="366"/>
      <c r="B44" s="366"/>
      <c r="C44" s="366"/>
      <c r="D44" s="200"/>
      <c r="E44" s="200"/>
      <c r="F44" s="200"/>
    </row>
    <row r="45" spans="1:6" ht="16.5">
      <c r="A45" s="362"/>
      <c r="B45" s="362"/>
      <c r="C45" s="362"/>
      <c r="D45" s="200"/>
      <c r="E45" s="200"/>
      <c r="F45" s="200"/>
    </row>
    <row r="46" spans="1:6" ht="16.5">
      <c r="A46" s="363" t="s">
        <v>350</v>
      </c>
      <c r="B46" s="363"/>
      <c r="C46" s="363"/>
      <c r="D46" s="364"/>
      <c r="E46" s="364"/>
      <c r="F46" s="364"/>
    </row>
    <row r="47" spans="1:6" ht="16.5">
      <c r="A47" s="363" t="s">
        <v>351</v>
      </c>
      <c r="B47" s="363"/>
      <c r="C47" s="363"/>
      <c r="D47" s="364"/>
      <c r="E47" s="364"/>
      <c r="F47" s="364"/>
    </row>
    <row r="48" spans="1:6" ht="16.5">
      <c r="A48" s="363" t="s">
        <v>352</v>
      </c>
      <c r="B48" s="363"/>
      <c r="C48" s="363"/>
      <c r="D48" s="364"/>
      <c r="E48" s="364"/>
      <c r="F48" s="364"/>
    </row>
    <row r="49" spans="1:6" ht="16.5">
      <c r="A49" s="365" t="s">
        <v>353</v>
      </c>
      <c r="B49" s="365"/>
      <c r="C49" s="365"/>
      <c r="D49" s="364"/>
      <c r="E49" s="364"/>
      <c r="F49" s="364"/>
    </row>
    <row r="50" spans="1:6" ht="16.5">
      <c r="A50" s="366"/>
      <c r="B50" s="366"/>
      <c r="C50" s="366"/>
      <c r="D50" s="200"/>
      <c r="E50" s="200"/>
      <c r="F50" s="200"/>
    </row>
    <row r="51" spans="1:6" ht="16.5">
      <c r="A51" s="362"/>
      <c r="B51" s="362"/>
      <c r="C51" s="362"/>
      <c r="D51" s="200"/>
      <c r="E51" s="200"/>
      <c r="F51" s="200"/>
    </row>
    <row r="52" spans="1:6" ht="37.5" customHeight="1">
      <c r="A52" s="367"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67"/>
      <c r="C52" s="367"/>
      <c r="D52" s="367"/>
      <c r="E52" s="367"/>
      <c r="F52" s="367"/>
    </row>
    <row r="53" spans="1:6" ht="18.75">
      <c r="A53" s="361" t="s">
        <v>354</v>
      </c>
      <c r="B53" s="361"/>
      <c r="C53" s="361"/>
      <c r="D53" s="361"/>
      <c r="E53" s="361"/>
      <c r="F53" s="361"/>
    </row>
  </sheetData>
  <sheetProtection algorithmName="SHA-512" hashValue="SlsuSgiEQqXgzSoUFysIogPqkySHjeTcDsRP/Xzb6KnOCCbrhESfsKOBlkq1Wv8YUzqRrVaZZcy02imN7KKdVA==" saltValue="Us2uNJvMy9gwYM5uGnjghQ==" spinCount="100000" sheet="1" objects="1" scenarios="1"/>
  <customSheetViews>
    <customSheetView guid="{27F75044-6024-4403-9A39-D72B9CCD332B}">
      <selection activeCell="H11" sqref="H11"/>
      <pageMargins left="0" right="0" top="0" bottom="0" header="0" footer="0"/>
      <pageSetup paperSize="9" scale="94" orientation="portrait" r:id="rId1"/>
      <headerFooter>
        <oddFooter>Page &amp;P of &amp;N</oddFooter>
      </headerFooter>
    </customSheetView>
  </customSheetViews>
  <mergeCells count="38">
    <mergeCell ref="B18:F18"/>
    <mergeCell ref="A3:F3"/>
    <mergeCell ref="C5:F5"/>
    <mergeCell ref="B6:C6"/>
    <mergeCell ref="C15:F15"/>
    <mergeCell ref="B17:F17"/>
    <mergeCell ref="B24:C24"/>
    <mergeCell ref="B25:F25"/>
    <mergeCell ref="B26:F26"/>
    <mergeCell ref="B27:F27"/>
    <mergeCell ref="B19:F19"/>
    <mergeCell ref="B20:F20"/>
    <mergeCell ref="C21:F21"/>
    <mergeCell ref="C22:F22"/>
    <mergeCell ref="C23:F23"/>
    <mergeCell ref="B28:F28"/>
    <mergeCell ref="B29:F29"/>
    <mergeCell ref="B30:F30"/>
    <mergeCell ref="B31:F31"/>
    <mergeCell ref="B32:F32"/>
    <mergeCell ref="B33:F33"/>
    <mergeCell ref="B39:C39"/>
    <mergeCell ref="A43:C43"/>
    <mergeCell ref="D43:F43"/>
    <mergeCell ref="A44:C44"/>
    <mergeCell ref="A53:F53"/>
    <mergeCell ref="A45:C45"/>
    <mergeCell ref="A46:C46"/>
    <mergeCell ref="D46:F46"/>
    <mergeCell ref="A47:C47"/>
    <mergeCell ref="D47:F47"/>
    <mergeCell ref="A48:C48"/>
    <mergeCell ref="D48:F48"/>
    <mergeCell ref="A49:C49"/>
    <mergeCell ref="D49:F49"/>
    <mergeCell ref="A50:C50"/>
    <mergeCell ref="A51:C51"/>
    <mergeCell ref="A52:F52"/>
  </mergeCells>
  <pageMargins left="0.7" right="0.7" top="0.75" bottom="0.75" header="0.3" footer="0.3"/>
  <pageSetup paperSize="9" scale="94" orientation="portrait" r:id="rId2"/>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'Schedule-III-Summary'!Print_Area</vt:lpstr>
      <vt:lpstr>'Schedule-I'!Print_Titles</vt:lpstr>
      <vt:lpstr>'Schedule-II'!Print_Titles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Voorai Vasini Dattathreya {वी. वासिनी दत्तात्रेय}</cp:lastModifiedBy>
  <cp:revision/>
  <dcterms:created xsi:type="dcterms:W3CDTF">2010-09-27T08:09:01Z</dcterms:created>
  <dcterms:modified xsi:type="dcterms:W3CDTF">2025-05-01T13:32:07Z</dcterms:modified>
  <cp:category/>
  <cp:contentStatus/>
</cp:coreProperties>
</file>