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https://powergrid1989.sharepoint.com/sites/CNNM/Shared Documents/CnM/WORKS/2025-26/NCS/WC-4304-AMC-II NSR/Editable-Bid-docs/"/>
    </mc:Choice>
  </mc:AlternateContent>
  <xr:revisionPtr revIDLastSave="78" documentId="13_ncr:1_{14D2D914-6C08-41B5-8874-FE9CD63221C9}" xr6:coauthVersionLast="47" xr6:coauthVersionMax="47" xr10:uidLastSave="{7AECAE3F-6E53-4341-9B35-01A534F1102B}"/>
  <workbookProtection workbookPassword="DCFA" lockStructure="1"/>
  <bookViews>
    <workbookView xWindow="-120" yWindow="-120" windowWidth="29040" windowHeight="15720" tabRatio="908" xr2:uid="{00000000-000D-0000-FFFF-FFFF00000000}"/>
  </bookViews>
  <sheets>
    <sheet name="Name of Bidder" sheetId="1" r:id="rId1"/>
    <sheet name="Attach 10" sheetId="2" state="hidden" r:id="rId2"/>
    <sheet name="Attach 10 IP" sheetId="3" state="hidden" r:id="rId3"/>
    <sheet name="N-W (Cr.)" sheetId="4" state="hidden" r:id="rId4"/>
    <sheet name="Schedule-I" sheetId="5" r:id="rId5"/>
    <sheet name="Schedule-II" sheetId="6" r:id="rId6"/>
    <sheet name="Schedule-III-Summary" sheetId="7" r:id="rId7"/>
    <sheet name="Bid Form" sheetId="8" r:id="rId8"/>
  </sheets>
  <externalReferences>
    <externalReference r:id="rId9"/>
    <externalReference r:id="rId10"/>
    <externalReference r:id="rId11"/>
    <externalReference r:id="rId12"/>
  </externalReferences>
  <definedNames>
    <definedName name="\A" localSheetId="0">#REF!</definedName>
    <definedName name="\A">#REF!</definedName>
    <definedName name="\aa" localSheetId="0">#REF!</definedName>
    <definedName name="\aa" localSheetId="5">#REF!</definedName>
    <definedName name="\aa">#REF!</definedName>
    <definedName name="\B" localSheetId="0">#REF!</definedName>
    <definedName name="\B">#REF!</definedName>
    <definedName name="\C" localSheetId="0">#REF!</definedName>
    <definedName name="\C">#REF!</definedName>
    <definedName name="\M" localSheetId="0">#REF!</definedName>
    <definedName name="\M">#REF!</definedName>
    <definedName name="\N" localSheetId="0">#REF!</definedName>
    <definedName name="\N">#REF!</definedName>
    <definedName name="\P" localSheetId="0">#REF!</definedName>
    <definedName name="\P">#REF!</definedName>
    <definedName name="\R" localSheetId="0">#REF!</definedName>
    <definedName name="\R">#REF!</definedName>
    <definedName name="\U" localSheetId="0">#REF!</definedName>
    <definedName name="\U">#REF!</definedName>
    <definedName name="\V" localSheetId="0">#REF!</definedName>
    <definedName name="\V">#REF!</definedName>
    <definedName name="\x" localSheetId="0">#REF!</definedName>
    <definedName name="\x" localSheetId="5">#REF!</definedName>
    <definedName name="\x">#REF!</definedName>
    <definedName name="ab" localSheetId="0">#REF!</definedName>
    <definedName name="ab">#REF!</definedName>
    <definedName name="bb">'[1]Attach-3 (QR)'!#REF!</definedName>
    <definedName name="bbbb">'[1]Attach-3 (QR)'!#REF!</definedName>
    <definedName name="biddername">#REF!</definedName>
    <definedName name="BL2A">#REF!</definedName>
    <definedName name="BL2A2">#REF!</definedName>
    <definedName name="BL2AA">#REF!</definedName>
    <definedName name="BL2AAA">#REF!</definedName>
    <definedName name="BL2B">#REF!</definedName>
    <definedName name="BL2BB">#REF!</definedName>
    <definedName name="BL2BBB">#REF!</definedName>
    <definedName name="BL2C">#REF!</definedName>
    <definedName name="BL2CC">#REF!</definedName>
    <definedName name="BL2CCC">#REF!</definedName>
    <definedName name="BL3A">#REF!</definedName>
    <definedName name="BL3AA">#REF!</definedName>
    <definedName name="BL3AAA">#REF!</definedName>
    <definedName name="BL3B">#REF!</definedName>
    <definedName name="BL3BB">#REF!</definedName>
    <definedName name="BL3BBB">#REF!</definedName>
    <definedName name="BL3C">#REF!</definedName>
    <definedName name="BL3CC">#REF!</definedName>
    <definedName name="BL3CCC">#REF!</definedName>
    <definedName name="BL4A">#REF!</definedName>
    <definedName name="BL4AA">#REF!</definedName>
    <definedName name="BL4AAA">#REF!</definedName>
    <definedName name="BL4Afsdfd">'[1]Attach-3 (QR)'!#REF!</definedName>
    <definedName name="BL4B">#REF!</definedName>
    <definedName name="BL4BB">#REF!</definedName>
    <definedName name="BL4BBB">#REF!</definedName>
    <definedName name="BL4C">#REF!</definedName>
    <definedName name="BL4CC">#REF!</definedName>
    <definedName name="BL4CCC">#REF!</definedName>
    <definedName name="BL5A">#REF!</definedName>
    <definedName name="BL5AA">#REF!</definedName>
    <definedName name="BL5AAA">#REF!</definedName>
    <definedName name="BL5B">#REF!</definedName>
    <definedName name="BL5BB">#REF!</definedName>
    <definedName name="BL5BBB">#REF!</definedName>
    <definedName name="BL5C">#REF!</definedName>
    <definedName name="BL5CC">#REF!</definedName>
    <definedName name="BL5CCC">#REF!</definedName>
    <definedName name="CAPA1">#REF!</definedName>
    <definedName name="CAPA11">#REF!</definedName>
    <definedName name="CAPA111">#REF!</definedName>
    <definedName name="CAPA2">#REF!</definedName>
    <definedName name="CAPA22">#REF!</definedName>
    <definedName name="CAPA222">#REF!</definedName>
    <definedName name="CAPA3">#REF!</definedName>
    <definedName name="CAPA33">#REF!</definedName>
    <definedName name="CAPA333">#REF!</definedName>
    <definedName name="CAPA4">#REF!</definedName>
    <definedName name="CAPA44">#REF!</definedName>
    <definedName name="CAPA444">#REF!</definedName>
    <definedName name="CAPA7">#REF!</definedName>
    <definedName name="CAPA77">#REF!</definedName>
    <definedName name="CAPA777">#REF!</definedName>
    <definedName name="COO" localSheetId="0">'[2]Sch-1a'!#REF!</definedName>
    <definedName name="COO" localSheetId="5">'[3]Sch-1a'!#REF!</definedName>
    <definedName name="COO">'[4]Sch-1a'!#REF!</definedName>
    <definedName name="date">#REF!</definedName>
    <definedName name="iii" localSheetId="5">#REF!</definedName>
    <definedName name="iii">#REF!</definedName>
    <definedName name="logo1">"Picture 7"</definedName>
    <definedName name="MANU1">#REF!</definedName>
    <definedName name="MANU11">#REF!</definedName>
    <definedName name="MANU111">#REF!</definedName>
    <definedName name="MANU2">#REF!</definedName>
    <definedName name="MANU22">#REF!</definedName>
    <definedName name="MANU222">#REF!</definedName>
    <definedName name="MANU3">#REF!</definedName>
    <definedName name="MANU33">#REF!</definedName>
    <definedName name="MANU333">#REF!</definedName>
    <definedName name="MANU4">#REF!</definedName>
    <definedName name="MANU44">#REF!</definedName>
    <definedName name="MANU444">#REF!</definedName>
    <definedName name="MANU5">#REF!</definedName>
    <definedName name="MANU55">#REF!</definedName>
    <definedName name="MANU555">#REF!</definedName>
    <definedName name="PATH1">#REF!</definedName>
    <definedName name="PATH11">#REF!</definedName>
    <definedName name="PATH111">#REF!</definedName>
    <definedName name="PATH2">#REF!</definedName>
    <definedName name="PATH22">#REF!</definedName>
    <definedName name="PATH222">#REF!</definedName>
    <definedName name="PATH3">#REF!</definedName>
    <definedName name="PATH33">#REF!</definedName>
    <definedName name="PATH333">#REF!</definedName>
    <definedName name="PATH4">#REF!</definedName>
    <definedName name="PATH44">#REF!</definedName>
    <definedName name="PATH444">#REF!</definedName>
    <definedName name="PATH5">#REF!</definedName>
    <definedName name="PATH55">#REF!</definedName>
    <definedName name="PATH555">#REF!</definedName>
    <definedName name="PATHAR1">#REF!</definedName>
    <definedName name="PATHAR2">#REF!</definedName>
    <definedName name="PATHAR3">#REF!</definedName>
    <definedName name="PATHJV1">#REF!</definedName>
    <definedName name="PATHJV11">#REF!</definedName>
    <definedName name="PATHJV111">#REF!</definedName>
    <definedName name="PATHJV2">#REF!</definedName>
    <definedName name="PATHJV22">#REF!</definedName>
    <definedName name="PATHJV222">#REF!</definedName>
    <definedName name="PATHJV3">#REF!</definedName>
    <definedName name="PATHJV33">#REF!</definedName>
    <definedName name="PATHJV333">#REF!</definedName>
    <definedName name="PATHJVPR1">#REF!</definedName>
    <definedName name="PATHJVPR11">#REF!</definedName>
    <definedName name="PATHJVPR111">#REF!</definedName>
    <definedName name="PATHJVPR2">#REF!</definedName>
    <definedName name="PATHJVPR22">#REF!</definedName>
    <definedName name="PATHJVPR222">#REF!</definedName>
    <definedName name="PATHLA1">#REF!</definedName>
    <definedName name="PATHLA2">#REF!</definedName>
    <definedName name="PATHLA3">#REF!</definedName>
    <definedName name="PATHLP1">#REF!</definedName>
    <definedName name="PATHLP2">#REF!</definedName>
    <definedName name="PATHLP3">#REF!</definedName>
    <definedName name="PATHPR1">#REF!</definedName>
    <definedName name="PATHPR2">#REF!</definedName>
    <definedName name="_xlnm.Print_Area" localSheetId="1">'Attach 10'!$A$1:$E$27</definedName>
    <definedName name="_xlnm.Print_Area" localSheetId="2">'Attach 10 IP'!$A$8:$I$223</definedName>
    <definedName name="_xlnm.Print_Area" localSheetId="7">'Bid Form'!$A$1:$F$53</definedName>
    <definedName name="_xlnm.Print_Area" localSheetId="0">'Name of Bidder'!$B$1:$D$20</definedName>
    <definedName name="_xlnm.Print_Area" localSheetId="4">'Schedule-I'!$A$1:$P$44</definedName>
    <definedName name="_xlnm.Print_Area" localSheetId="5">'Schedule-II'!$A$1:$M$25</definedName>
    <definedName name="_xlnm.Print_Area" localSheetId="6">'Schedule-III-Summary'!$A$1:$D$27</definedName>
    <definedName name="_xlnm.Print_Titles" localSheetId="4">'Schedule-I'!$10:$10</definedName>
    <definedName name="_xlnm.Print_Titles" localSheetId="5">'Schedule-II'!$8:$8</definedName>
    <definedName name="printedname">#REF!</definedName>
    <definedName name="_xlnm.Recorder" localSheetId="0">#REF!</definedName>
    <definedName name="_xlnm.Recorder">#REF!</definedName>
    <definedName name="TEST" localSheetId="0">#REF!</definedName>
    <definedName name="TEST">#REF!</definedName>
    <definedName name="ttt" localSheetId="5">#REF!</definedName>
    <definedName name="ttt">#REF!</definedName>
    <definedName name="typeofbidder">#REF!</definedName>
    <definedName name="uuu" localSheetId="5">#REF!</definedName>
    <definedName name="uuu">#REF!</definedName>
    <definedName name="yyy" localSheetId="5">#REF!</definedName>
    <definedName name="yyy">#REF!</definedName>
    <definedName name="Z_1C70608C_646A_4043_A222_6253B5006A93_.wvu.PrintArea" localSheetId="1" hidden="1">'Attach 10'!$A$1:$E$29</definedName>
    <definedName name="Z_1C70608C_646A_4043_A222_6253B5006A93_.wvu.PrintArea" localSheetId="2" hidden="1">'Attach 10 IP'!$A$8:$I$236</definedName>
    <definedName name="Z_1C70608C_646A_4043_A222_6253B5006A93_.wvu.Rows" localSheetId="2" hidden="1">'Attach 10 IP'!$42:$44</definedName>
    <definedName name="Z_237D8718_39ED_4FFE_B3B2_D1192F8D2E87_.wvu.PrintArea" localSheetId="1" hidden="1">'Attach 10'!$A$1:$E$29</definedName>
    <definedName name="Z_237D8718_39ED_4FFE_B3B2_D1192F8D2E87_.wvu.PrintArea" localSheetId="2" hidden="1">'Attach 10 IP'!$A$8:$I$236</definedName>
    <definedName name="Z_237D8718_39ED_4FFE_B3B2_D1192F8D2E87_.wvu.Rows" localSheetId="2" hidden="1">'Attach 10 IP'!$42:$44</definedName>
    <definedName name="Z_27F75044_6024_4403_9A39_D72B9CCD332B_.wvu.Cols" localSheetId="2" hidden="1">'Attach 10 IP'!$K:$P</definedName>
    <definedName name="Z_27F75044_6024_4403_9A39_D72B9CCD332B_.wvu.Cols" localSheetId="0" hidden="1">'Name of Bidder'!$A:$A,'Name of Bidder'!$E:$I</definedName>
    <definedName name="Z_27F75044_6024_4403_9A39_D72B9CCD332B_.wvu.Cols" localSheetId="3" hidden="1">'N-W (Cr.)'!$C:$C,'N-W (Cr.)'!$F:$U</definedName>
    <definedName name="Z_27F75044_6024_4403_9A39_D72B9CCD332B_.wvu.Cols" localSheetId="5" hidden="1">'Schedule-II'!$N:$O</definedName>
    <definedName name="Z_27F75044_6024_4403_9A39_D72B9CCD332B_.wvu.PrintArea" localSheetId="1" hidden="1">'Attach 10'!$A$1:$E$27</definedName>
    <definedName name="Z_27F75044_6024_4403_9A39_D72B9CCD332B_.wvu.PrintArea" localSheetId="2" hidden="1">'Attach 10 IP'!$A$8:$I$223</definedName>
    <definedName name="Z_27F75044_6024_4403_9A39_D72B9CCD332B_.wvu.PrintArea" localSheetId="7" hidden="1">'Bid Form'!$A$1:$F$53</definedName>
    <definedName name="Z_27F75044_6024_4403_9A39_D72B9CCD332B_.wvu.PrintArea" localSheetId="0" hidden="1">'Name of Bidder'!$B$1:$D$20</definedName>
    <definedName name="Z_27F75044_6024_4403_9A39_D72B9CCD332B_.wvu.PrintArea" localSheetId="4" hidden="1">'Schedule-I'!$A$1:$P$44</definedName>
    <definedName name="Z_27F75044_6024_4403_9A39_D72B9CCD332B_.wvu.PrintArea" localSheetId="5" hidden="1">'Schedule-II'!$A$1:$O$36</definedName>
    <definedName name="Z_27F75044_6024_4403_9A39_D72B9CCD332B_.wvu.PrintArea" localSheetId="6" hidden="1">'Schedule-III-Summary'!$A$1:$D$27</definedName>
    <definedName name="Z_27F75044_6024_4403_9A39_D72B9CCD332B_.wvu.PrintTitles" localSheetId="4" hidden="1">'Schedule-I'!$10:$10</definedName>
    <definedName name="Z_27F75044_6024_4403_9A39_D72B9CCD332B_.wvu.PrintTitles" localSheetId="5" hidden="1">'Schedule-II'!$8:$8</definedName>
    <definedName name="Z_27F75044_6024_4403_9A39_D72B9CCD332B_.wvu.Rows" localSheetId="2" hidden="1">'Attach 10 IP'!$42:$44</definedName>
    <definedName name="Z_27F75044_6024_4403_9A39_D72B9CCD332B_.wvu.Rows" localSheetId="0" hidden="1">'Name of Bidder'!$6:$8</definedName>
    <definedName name="Z_27F75044_6024_4403_9A39_D72B9CCD332B_.wvu.Rows" localSheetId="3" hidden="1">'N-W (Cr.)'!$1:$119</definedName>
    <definedName name="Z_3545AE1A_D3DD_4FC8_880A_180A3F66AD42_.wvu.Cols" localSheetId="2" hidden="1">'Attach 10 IP'!$K:$P</definedName>
    <definedName name="Z_3545AE1A_D3DD_4FC8_880A_180A3F66AD42_.wvu.Cols" localSheetId="0" hidden="1">'Name of Bidder'!$A:$A,'Name of Bidder'!#REF!</definedName>
    <definedName name="Z_3545AE1A_D3DD_4FC8_880A_180A3F66AD42_.wvu.Cols" localSheetId="3" hidden="1">'N-W (Cr.)'!$C:$C,'N-W (Cr.)'!$F:$U</definedName>
    <definedName name="Z_3545AE1A_D3DD_4FC8_880A_180A3F66AD42_.wvu.PrintArea" localSheetId="1" hidden="1">'Attach 10'!$A$1:$E$27</definedName>
    <definedName name="Z_3545AE1A_D3DD_4FC8_880A_180A3F66AD42_.wvu.PrintArea" localSheetId="2" hidden="1">'Attach 10 IP'!$A$8:$I$223</definedName>
    <definedName name="Z_3545AE1A_D3DD_4FC8_880A_180A3F66AD42_.wvu.PrintArea" localSheetId="0" hidden="1">'Name of Bidder'!$B$1:$D$20</definedName>
    <definedName name="Z_3545AE1A_D3DD_4FC8_880A_180A3F66AD42_.wvu.Rows" localSheetId="2" hidden="1">'Attach 10 IP'!$42:$44</definedName>
    <definedName name="Z_3545AE1A_D3DD_4FC8_880A_180A3F66AD42_.wvu.Rows" localSheetId="0" hidden="1">'Name of Bidder'!#REF!</definedName>
    <definedName name="Z_3545AE1A_D3DD_4FC8_880A_180A3F66AD42_.wvu.Rows" localSheetId="3" hidden="1">'N-W (Cr.)'!$1:$119</definedName>
    <definedName name="Z_61A8E90E_9DEC_4083_98B2_482D9678BA93_.wvu.Cols" localSheetId="2" hidden="1">'Attach 10 IP'!$K:$P</definedName>
    <definedName name="Z_61A8E90E_9DEC_4083_98B2_482D9678BA93_.wvu.Cols" localSheetId="0" hidden="1">'Name of Bidder'!$A:$A,'Name of Bidder'!#REF!</definedName>
    <definedName name="Z_61A8E90E_9DEC_4083_98B2_482D9678BA93_.wvu.Cols" localSheetId="3" hidden="1">'N-W (Cr.)'!$C:$C,'N-W (Cr.)'!$F:$U</definedName>
    <definedName name="Z_61A8E90E_9DEC_4083_98B2_482D9678BA93_.wvu.PrintArea" localSheetId="1" hidden="1">'Attach 10'!$A$1:$E$27</definedName>
    <definedName name="Z_61A8E90E_9DEC_4083_98B2_482D9678BA93_.wvu.PrintArea" localSheetId="2" hidden="1">'Attach 10 IP'!$A$8:$I$223</definedName>
    <definedName name="Z_61A8E90E_9DEC_4083_98B2_482D9678BA93_.wvu.PrintArea" localSheetId="0" hidden="1">'Name of Bidder'!$B$1:$D$20</definedName>
    <definedName name="Z_61A8E90E_9DEC_4083_98B2_482D9678BA93_.wvu.Rows" localSheetId="2" hidden="1">'Attach 10 IP'!$42:$44</definedName>
    <definedName name="Z_61A8E90E_9DEC_4083_98B2_482D9678BA93_.wvu.Rows" localSheetId="0" hidden="1">'Name of Bidder'!#REF!</definedName>
    <definedName name="Z_61A8E90E_9DEC_4083_98B2_482D9678BA93_.wvu.Rows" localSheetId="3" hidden="1">'N-W (Cr.)'!$1:$119</definedName>
    <definedName name="Z_629BDD3E_4046_451D_8D01_11325237A091_.wvu.Cols" localSheetId="2" hidden="1">'Attach 10 IP'!$K:$P</definedName>
    <definedName name="Z_629BDD3E_4046_451D_8D01_11325237A091_.wvu.Cols" localSheetId="0" hidden="1">'Name of Bidder'!$A:$A,'Name of Bidder'!#REF!</definedName>
    <definedName name="Z_629BDD3E_4046_451D_8D01_11325237A091_.wvu.Cols" localSheetId="3" hidden="1">'N-W (Cr.)'!$C:$C,'N-W (Cr.)'!$F:$U</definedName>
    <definedName name="Z_629BDD3E_4046_451D_8D01_11325237A091_.wvu.PrintArea" localSheetId="1" hidden="1">'Attach 10'!$A$1:$E$27</definedName>
    <definedName name="Z_629BDD3E_4046_451D_8D01_11325237A091_.wvu.PrintArea" localSheetId="2" hidden="1">'Attach 10 IP'!$A$8:$I$223</definedName>
    <definedName name="Z_629BDD3E_4046_451D_8D01_11325237A091_.wvu.PrintArea" localSheetId="0" hidden="1">'Name of Bidder'!$B$1:$D$20</definedName>
    <definedName name="Z_629BDD3E_4046_451D_8D01_11325237A091_.wvu.Rows" localSheetId="2" hidden="1">'Attach 10 IP'!$42:$44</definedName>
    <definedName name="Z_629BDD3E_4046_451D_8D01_11325237A091_.wvu.Rows" localSheetId="0" hidden="1">'Name of Bidder'!#REF!</definedName>
    <definedName name="Z_629BDD3E_4046_451D_8D01_11325237A091_.wvu.Rows" localSheetId="3" hidden="1">'N-W (Cr.)'!$1:$119</definedName>
    <definedName name="Z_6B2C1320_5106_401D_86E8_03FFC7419150_.wvu.Cols" localSheetId="2" hidden="1">'Attach 10 IP'!$K:$P</definedName>
    <definedName name="Z_6B2C1320_5106_401D_86E8_03FFC7419150_.wvu.Cols" localSheetId="0" hidden="1">'Name of Bidder'!$A:$A,'Name of Bidder'!#REF!</definedName>
    <definedName name="Z_6B2C1320_5106_401D_86E8_03FFC7419150_.wvu.Cols" localSheetId="3" hidden="1">'N-W (Cr.)'!$C:$C,'N-W (Cr.)'!$F:$U</definedName>
    <definedName name="Z_6B2C1320_5106_401D_86E8_03FFC7419150_.wvu.PrintArea" localSheetId="1" hidden="1">'Attach 10'!$A$1:$E$27</definedName>
    <definedName name="Z_6B2C1320_5106_401D_86E8_03FFC7419150_.wvu.PrintArea" localSheetId="2" hidden="1">'Attach 10 IP'!$A$8:$I$223</definedName>
    <definedName name="Z_6B2C1320_5106_401D_86E8_03FFC7419150_.wvu.PrintArea" localSheetId="0" hidden="1">'Name of Bidder'!$B$1:$D$20</definedName>
    <definedName name="Z_6B2C1320_5106_401D_86E8_03FFC7419150_.wvu.Rows" localSheetId="2" hidden="1">'Attach 10 IP'!$42:$44</definedName>
    <definedName name="Z_6B2C1320_5106_401D_86E8_03FFC7419150_.wvu.Rows" localSheetId="0" hidden="1">'Name of Bidder'!#REF!</definedName>
    <definedName name="Z_6B2C1320_5106_401D_86E8_03FFC7419150_.wvu.Rows" localSheetId="3" hidden="1">'N-W (Cr.)'!$1:$119</definedName>
    <definedName name="Z_6F637C86_117D_4792_B5D4_37E20B1C50B5_.wvu.Cols" localSheetId="2" hidden="1">'Attach 10 IP'!$K:$P</definedName>
    <definedName name="Z_6F637C86_117D_4792_B5D4_37E20B1C50B5_.wvu.Cols" localSheetId="0" hidden="1">'Name of Bidder'!$A:$A,'Name of Bidder'!$F:$S</definedName>
    <definedName name="Z_6F637C86_117D_4792_B5D4_37E20B1C50B5_.wvu.Cols" localSheetId="3" hidden="1">'N-W (Cr.)'!$C:$C,'N-W (Cr.)'!$F:$U</definedName>
    <definedName name="Z_6F637C86_117D_4792_B5D4_37E20B1C50B5_.wvu.PrintArea" localSheetId="1" hidden="1">'Attach 10'!$A$1:$E$27</definedName>
    <definedName name="Z_6F637C86_117D_4792_B5D4_37E20B1C50B5_.wvu.PrintArea" localSheetId="2" hidden="1">'Attach 10 IP'!$A$8:$I$223</definedName>
    <definedName name="Z_6F637C86_117D_4792_B5D4_37E20B1C50B5_.wvu.PrintArea" localSheetId="0" hidden="1">'Name of Bidder'!$B$1:$D$20</definedName>
    <definedName name="Z_6F637C86_117D_4792_B5D4_37E20B1C50B5_.wvu.Rows" localSheetId="2" hidden="1">'Attach 10 IP'!$42:$44</definedName>
    <definedName name="Z_6F637C86_117D_4792_B5D4_37E20B1C50B5_.wvu.Rows" localSheetId="0" hidden="1">'Name of Bidder'!$6:$8,'Name of Bidder'!$13:$13,'Name of Bidder'!#REF!</definedName>
    <definedName name="Z_6F637C86_117D_4792_B5D4_37E20B1C50B5_.wvu.Rows" localSheetId="3" hidden="1">'N-W (Cr.)'!$1:$119</definedName>
    <definedName name="Z_71DFD631_F0FC_4D77_B088_495FC5677788_.wvu.PrintArea" localSheetId="5" hidden="1">'Schedule-II'!$A$1:$L$35</definedName>
    <definedName name="Z_863DE73B_EDD5_4C94_B877_7C156CB081F7_.wvu.Cols" localSheetId="2" hidden="1">'Attach 10 IP'!$K:$P</definedName>
    <definedName name="Z_863DE73B_EDD5_4C94_B877_7C156CB081F7_.wvu.Cols" localSheetId="0" hidden="1">'Name of Bidder'!$A:$A,'Name of Bidder'!#REF!</definedName>
    <definedName name="Z_863DE73B_EDD5_4C94_B877_7C156CB081F7_.wvu.Cols" localSheetId="3" hidden="1">'N-W (Cr.)'!$C:$C,'N-W (Cr.)'!$F:$U</definedName>
    <definedName name="Z_863DE73B_EDD5_4C94_B877_7C156CB081F7_.wvu.PrintArea" localSheetId="1" hidden="1">'Attach 10'!$A$1:$E$27</definedName>
    <definedName name="Z_863DE73B_EDD5_4C94_B877_7C156CB081F7_.wvu.PrintArea" localSheetId="2" hidden="1">'Attach 10 IP'!$A$8:$I$223</definedName>
    <definedName name="Z_863DE73B_EDD5_4C94_B877_7C156CB081F7_.wvu.PrintArea" localSheetId="0" hidden="1">'Name of Bidder'!$B$1:$D$20</definedName>
    <definedName name="Z_863DE73B_EDD5_4C94_B877_7C156CB081F7_.wvu.Rows" localSheetId="2" hidden="1">'Attach 10 IP'!$42:$44</definedName>
    <definedName name="Z_863DE73B_EDD5_4C94_B877_7C156CB081F7_.wvu.Rows" localSheetId="0" hidden="1">'Name of Bidder'!#REF!</definedName>
    <definedName name="Z_863DE73B_EDD5_4C94_B877_7C156CB081F7_.wvu.Rows" localSheetId="3" hidden="1">'N-W (Cr.)'!$1:$119</definedName>
    <definedName name="Z_8E7B022F_1113_4BA2_B2BA_8EDBE02A2557_.wvu.PrintArea" localSheetId="1" hidden="1">'Attach 10'!$A$1:$E$29</definedName>
    <definedName name="Z_902C40DA_376E_410F_87E5_8188D8393A84_.wvu.Cols" localSheetId="0" hidden="1">'Name of Bidder'!$A:$A</definedName>
    <definedName name="Z_902C40DA_376E_410F_87E5_8188D8393A84_.wvu.PrintArea" localSheetId="0" hidden="1">'Name of Bidder'!$B$1:$D$20</definedName>
    <definedName name="Z_902C40DA_376E_410F_87E5_8188D8393A84_.wvu.Rows" localSheetId="0" hidden="1">'Name of Bidder'!#REF!</definedName>
    <definedName name="Z_9CE94B9F_4902_4B08_AE4E_74E93D8E789E_.wvu.Cols" localSheetId="2" hidden="1">'Attach 10 IP'!$K:$P</definedName>
    <definedName name="Z_9CE94B9F_4902_4B08_AE4E_74E93D8E789E_.wvu.Cols" localSheetId="0" hidden="1">'Name of Bidder'!$A:$A,'Name of Bidder'!$F:$S</definedName>
    <definedName name="Z_9CE94B9F_4902_4B08_AE4E_74E93D8E789E_.wvu.Cols" localSheetId="3" hidden="1">'N-W (Cr.)'!$C:$C,'N-W (Cr.)'!$F:$U</definedName>
    <definedName name="Z_9CE94B9F_4902_4B08_AE4E_74E93D8E789E_.wvu.PrintArea" localSheetId="1" hidden="1">'Attach 10'!$A$1:$E$27</definedName>
    <definedName name="Z_9CE94B9F_4902_4B08_AE4E_74E93D8E789E_.wvu.PrintArea" localSheetId="2" hidden="1">'Attach 10 IP'!$A$8:$I$223</definedName>
    <definedName name="Z_9CE94B9F_4902_4B08_AE4E_74E93D8E789E_.wvu.PrintArea" localSheetId="0" hidden="1">'Name of Bidder'!$B$1:$D$20</definedName>
    <definedName name="Z_9CE94B9F_4902_4B08_AE4E_74E93D8E789E_.wvu.Rows" localSheetId="2" hidden="1">'Attach 10 IP'!$42:$44</definedName>
    <definedName name="Z_9CE94B9F_4902_4B08_AE4E_74E93D8E789E_.wvu.Rows" localSheetId="0" hidden="1">'Name of Bidder'!#REF!</definedName>
    <definedName name="Z_9CE94B9F_4902_4B08_AE4E_74E93D8E789E_.wvu.Rows" localSheetId="3" hidden="1">'N-W (Cr.)'!$1:$119</definedName>
    <definedName name="Z_A3F641DF_CF1D_48E3_AFDC_E52726A449CB_.wvu.PrintArea" localSheetId="1" hidden="1">'Attach 10'!$A$1:$E$30</definedName>
    <definedName name="Z_A60C0BDD_7FB1_4EBA_A0E1_529280DA1A28_.wvu.Cols" localSheetId="2" hidden="1">'Attach 10 IP'!$K:$P</definedName>
    <definedName name="Z_A60C0BDD_7FB1_4EBA_A0E1_529280DA1A28_.wvu.Cols" localSheetId="0" hidden="1">'Name of Bidder'!$A:$A,'Name of Bidder'!$F:$S</definedName>
    <definedName name="Z_A60C0BDD_7FB1_4EBA_A0E1_529280DA1A28_.wvu.Cols" localSheetId="3" hidden="1">'N-W (Cr.)'!$C:$C,'N-W (Cr.)'!$F:$U</definedName>
    <definedName name="Z_A60C0BDD_7FB1_4EBA_A0E1_529280DA1A28_.wvu.PrintArea" localSheetId="1" hidden="1">'Attach 10'!$A$1:$E$27</definedName>
    <definedName name="Z_A60C0BDD_7FB1_4EBA_A0E1_529280DA1A28_.wvu.PrintArea" localSheetId="2" hidden="1">'Attach 10 IP'!$A$8:$I$223</definedName>
    <definedName name="Z_A60C0BDD_7FB1_4EBA_A0E1_529280DA1A28_.wvu.PrintArea" localSheetId="0" hidden="1">'Name of Bidder'!$B$1:$D$20</definedName>
    <definedName name="Z_A60C0BDD_7FB1_4EBA_A0E1_529280DA1A28_.wvu.Rows" localSheetId="2" hidden="1">'Attach 10 IP'!$42:$44</definedName>
    <definedName name="Z_A60C0BDD_7FB1_4EBA_A0E1_529280DA1A28_.wvu.Rows" localSheetId="0" hidden="1">'Name of Bidder'!$6:$8,'Name of Bidder'!$13:$13,'Name of Bidder'!#REF!</definedName>
    <definedName name="Z_A60C0BDD_7FB1_4EBA_A0E1_529280DA1A28_.wvu.Rows" localSheetId="3" hidden="1">'N-W (Cr.)'!$1:$119</definedName>
    <definedName name="Z_C0D2F720_9CF1_451B_A21B_46E9EE29F95A_.wvu.Cols" localSheetId="2" hidden="1">'Attach 10 IP'!$K:$P</definedName>
    <definedName name="Z_C0D2F720_9CF1_451B_A21B_46E9EE29F95A_.wvu.Cols" localSheetId="0" hidden="1">'Name of Bidder'!$A:$A,'Name of Bidder'!#REF!</definedName>
    <definedName name="Z_C0D2F720_9CF1_451B_A21B_46E9EE29F95A_.wvu.Cols" localSheetId="3" hidden="1">'N-W (Cr.)'!$C:$C,'N-W (Cr.)'!$F:$U</definedName>
    <definedName name="Z_C0D2F720_9CF1_451B_A21B_46E9EE29F95A_.wvu.PrintArea" localSheetId="1" hidden="1">'Attach 10'!$A$1:$E$27</definedName>
    <definedName name="Z_C0D2F720_9CF1_451B_A21B_46E9EE29F95A_.wvu.PrintArea" localSheetId="2" hidden="1">'Attach 10 IP'!$A$8:$I$223</definedName>
    <definedName name="Z_C0D2F720_9CF1_451B_A21B_46E9EE29F95A_.wvu.PrintArea" localSheetId="0" hidden="1">'Name of Bidder'!$B$1:$D$20</definedName>
    <definedName name="Z_C0D2F720_9CF1_451B_A21B_46E9EE29F95A_.wvu.Rows" localSheetId="2" hidden="1">'Attach 10 IP'!$42:$44</definedName>
    <definedName name="Z_C0D2F720_9CF1_451B_A21B_46E9EE29F95A_.wvu.Rows" localSheetId="0" hidden="1">'Name of Bidder'!#REF!</definedName>
    <definedName name="Z_C0D2F720_9CF1_451B_A21B_46E9EE29F95A_.wvu.Rows" localSheetId="3" hidden="1">'N-W (Cr.)'!$1:$119</definedName>
    <definedName name="Z_CD4CA1A8_824A_452F_BDBA_32A47C1B3013_.wvu.PrintArea" localSheetId="1" hidden="1">'Attach 10'!$A$1:$E$29</definedName>
    <definedName name="Z_CD4CA1A8_824A_452F_BDBA_32A47C1B3013_.wvu.PrintArea" localSheetId="2" hidden="1">'Attach 10 IP'!$A$8:$I$236</definedName>
    <definedName name="Z_CD4CA1A8_824A_452F_BDBA_32A47C1B3013_.wvu.Rows" localSheetId="2" hidden="1">'Attach 10 IP'!$42:$44</definedName>
    <definedName name="Z_DF819C10_7533_4A2E_B278_90B3B38A4AE6_.wvu.Cols" localSheetId="2" hidden="1">'Attach 10 IP'!$K:$P</definedName>
    <definedName name="Z_DF819C10_7533_4A2E_B278_90B3B38A4AE6_.wvu.Cols" localSheetId="0" hidden="1">'Name of Bidder'!$A:$A,'Name of Bidder'!$F:$S</definedName>
    <definedName name="Z_DF819C10_7533_4A2E_B278_90B3B38A4AE6_.wvu.Cols" localSheetId="3" hidden="1">'N-W (Cr.)'!$C:$C,'N-W (Cr.)'!$F:$U</definedName>
    <definedName name="Z_DF819C10_7533_4A2E_B278_90B3B38A4AE6_.wvu.PrintArea" localSheetId="1" hidden="1">'Attach 10'!$A$1:$E$27</definedName>
    <definedName name="Z_DF819C10_7533_4A2E_B278_90B3B38A4AE6_.wvu.PrintArea" localSheetId="2" hidden="1">'Attach 10 IP'!$A$8:$I$223</definedName>
    <definedName name="Z_DF819C10_7533_4A2E_B278_90B3B38A4AE6_.wvu.PrintArea" localSheetId="0" hidden="1">'Name of Bidder'!$B$1:$D$20</definedName>
    <definedName name="Z_DF819C10_7533_4A2E_B278_90B3B38A4AE6_.wvu.Rows" localSheetId="2" hidden="1">'Attach 10 IP'!$42:$44</definedName>
    <definedName name="Z_DF819C10_7533_4A2E_B278_90B3B38A4AE6_.wvu.Rows" localSheetId="0" hidden="1">'Name of Bidder'!#REF!</definedName>
    <definedName name="Z_DF819C10_7533_4A2E_B278_90B3B38A4AE6_.wvu.Rows" localSheetId="3" hidden="1">'N-W (Cr.)'!$1:$119</definedName>
    <definedName name="Z_E6F7301F_B7DF_4D80_9428_3CD22143194F_.wvu.Cols" localSheetId="0" hidden="1">'Name of Bidder'!$A:$A</definedName>
    <definedName name="Z_E6F7301F_B7DF_4D80_9428_3CD22143194F_.wvu.PrintArea" localSheetId="0" hidden="1">'Name of Bidder'!$B$1:$D$20</definedName>
    <definedName name="Z_E6F7301F_B7DF_4D80_9428_3CD22143194F_.wvu.Rows" localSheetId="0" hidden="1">'Name of Bidder'!#REF!</definedName>
    <definedName name="Z_ECEBABD0_566A_41C4_AA9A_38EA30EFEDA8_.wvu.PrintArea" localSheetId="1" hidden="1">'Attach 10'!$A$1:$E$29</definedName>
    <definedName name="Z_FAE469C4_CC0E_407B_871F_7B3C94956CEC_.wvu.PrintArea" localSheetId="5" hidden="1">'Schedule-II'!$A$1:$L$35</definedName>
  </definedNames>
  <calcPr calcId="191028"/>
  <customWorkbookViews>
    <customWorkbookView name="P Ashok Rao {पी. अशोक राव} - Personal View" guid="{27F75044-6024-4403-9A39-D72B9CCD332B}" mergeInterval="0" personalView="1" maximized="1" windowWidth="1916" windowHeight="834" tabRatio="908" activeSheetId="1"/>
    <customWorkbookView name="Srimannarayana Gajula {श्री जी. श्रीमननारायण} - Personal View" guid="{A60C0BDD-7FB1-4EBA-A0E1-529280DA1A28}" mergeInterval="0" personalView="1" maximized="1" xWindow="-8" yWindow="-8" windowWidth="1382" windowHeight="744" tabRatio="908" activeSheetId="12"/>
    <customWorkbookView name="60020139 - Personal View" guid="{9CE94B9F-4902-4B08-AE4E-74E93D8E789E}" mergeInterval="0" personalView="1" maximized="1" xWindow="1" yWindow="1" windowWidth="1024" windowHeight="505" tabRatio="908" activeSheetId="3"/>
    <customWorkbookView name="AGM_ONM1 - Personal View" guid="{61A8E90E-9DEC-4083-98B2-482D9678BA93}" mergeInterval="0" personalView="1" maximized="1" xWindow="1" yWindow="1" windowWidth="1167" windowHeight="587" tabRatio="908" activeSheetId="3"/>
    <customWorkbookView name="20587 - Personal View" guid="{629BDD3E-4046-451D-8D01-11325237A091}" mergeInterval="0" personalView="1" maximized="1" windowWidth="1362" windowHeight="517" tabRatio="908" activeSheetId="1"/>
    <customWorkbookView name="02345 - Personal View" guid="{C0D2F720-9CF1-451B-A21B-46E9EE29F95A}" mergeInterval="0" personalView="1" maximized="1" xWindow="1" yWindow="1" windowWidth="1366" windowHeight="538" tabRatio="908" activeSheetId="1"/>
    <customWorkbookView name="Baijnath Singh - Personal View" guid="{3545AE1A-D3DD-4FC8-880A-180A3F66AD42}" mergeInterval="0" personalView="1" maximized="1" windowWidth="1362" windowHeight="495" tabRatio="908" activeSheetId="20"/>
    <customWorkbookView name="01192 - Personal View" guid="{1C70608C-646A-4043-A222-6253B5006A93}" mergeInterval="0" personalView="1" maximized="1" xWindow="1" yWindow="1" windowWidth="1366" windowHeight="538" tabRatio="807" activeSheetId="2" showComments="commIndAndComment"/>
    <customWorkbookView name="20074 - Personal View" guid="{8E7B022F-1113-4BA2-B2BA-8EDBE02A2557}" mergeInterval="0" personalView="1" maximized="1" windowWidth="1020" windowHeight="539" activeSheetId="2"/>
    <customWorkbookView name="asd - Personal View" guid="{A3F641DF-CF1D-48E3-AFDC-E52726A449CB}" mergeInterval="0" personalView="1" maximized="1" windowWidth="1276" windowHeight="597" activeSheetId="2"/>
    <customWorkbookView name="01009 - Personal View" guid="{ECEBABD0-566A-41C4-AA9A-38EA30EFEDA8}" mergeInterval="0" personalView="1" maximized="1" xWindow="42" yWindow="34" windowWidth="737" windowHeight="521" activeSheetId="11"/>
    <customWorkbookView name="01209 - Personal View" guid="{237D8718-39ED-4FFE-B3B2-D1192F8D2E87}" mergeInterval="0" personalView="1" maximized="1" xWindow="1" yWindow="1" windowWidth="1366" windowHeight="538" tabRatio="779" activeSheetId="2"/>
    <customWorkbookView name="00398 - Personal View" guid="{CD4CA1A8-824A-452F-BDBA-32A47C1B3013}" mergeInterval="0" personalView="1" maximized="1" xWindow="1" yWindow="1" windowWidth="1366" windowHeight="538" tabRatio="779" activeSheetId="2"/>
    <customWorkbookView name="01290 - Personal View" guid="{6B2C1320-5106-401D-86E8-03FFC7419150}" mergeInterval="0" personalView="1" maximized="1" windowWidth="1362" windowHeight="509" tabRatio="908" activeSheetId="1"/>
    <customWorkbookView name="31094 - Personal View" guid="{863DE73B-EDD5-4C94-B877-7C156CB081F7}" mergeInterval="0" personalView="1" maximized="1" xWindow="1" yWindow="1" windowWidth="1362" windowHeight="538" tabRatio="908" activeSheetId="1"/>
    <customWorkbookView name="P S N Sarma {पी.एस.एन. सरमा} - Personal View" guid="{DF819C10-7533-4A2E-B278-90B3B38A4AE6}" mergeInterval="0" personalView="1" maximized="1" xWindow="-8" yWindow="-8" windowWidth="1382" windowHeight="744" tabRatio="908" activeSheetId="11"/>
    <customWorkbookView name="Janardhana Rao Bankuru {जनार्दन राव बांकुरू} - Personal View" guid="{6F637C86-117D-4792-B5D4-37E20B1C50B5}" mergeInterval="0" personalView="1" maximized="1" xWindow="-8" yWindow="-8" windowWidth="1382" windowHeight="754" tabRatio="908"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 i="6" l="1"/>
  <c r="M22" i="6" s="1"/>
  <c r="M13" i="6" l="1"/>
  <c r="M14" i="6"/>
  <c r="M16" i="6"/>
  <c r="M17" i="6"/>
  <c r="M19" i="6"/>
  <c r="M20" i="6"/>
  <c r="M21" i="6"/>
  <c r="M12" i="6"/>
  <c r="P9" i="6"/>
  <c r="K21" i="6"/>
  <c r="L21" i="6" s="1"/>
  <c r="C15" i="8" l="1"/>
  <c r="A2" i="7"/>
  <c r="A1" i="7"/>
  <c r="N31" i="5"/>
  <c r="M31" i="5"/>
  <c r="M34" i="5"/>
  <c r="N34" i="5"/>
  <c r="O34" i="5" s="1"/>
  <c r="P34" i="5" s="1"/>
  <c r="M33" i="5"/>
  <c r="N33" i="5"/>
  <c r="O33" i="5" s="1"/>
  <c r="P33" i="5" s="1"/>
  <c r="M32" i="5"/>
  <c r="N32" i="5"/>
  <c r="O32" i="5" s="1"/>
  <c r="P32" i="5" s="1"/>
  <c r="O31" i="5"/>
  <c r="P31" i="5" s="1"/>
  <c r="M30" i="5"/>
  <c r="N30" i="5"/>
  <c r="O30" i="5" s="1"/>
  <c r="P30" i="5" s="1"/>
  <c r="M29" i="5"/>
  <c r="N29" i="5"/>
  <c r="O29" i="5" s="1"/>
  <c r="P29" i="5" s="1"/>
  <c r="M28" i="5"/>
  <c r="N28" i="5"/>
  <c r="O28" i="5" s="1"/>
  <c r="P28" i="5" s="1"/>
  <c r="M27" i="5"/>
  <c r="N27" i="5"/>
  <c r="O27" i="5" s="1"/>
  <c r="P27" i="5" s="1"/>
  <c r="M26" i="5"/>
  <c r="N26" i="5"/>
  <c r="O26" i="5" s="1"/>
  <c r="P26" i="5" s="1"/>
  <c r="N20" i="5" l="1"/>
  <c r="O20" i="5" s="1"/>
  <c r="P20" i="5" s="1"/>
  <c r="M20" i="5"/>
  <c r="N19" i="5"/>
  <c r="O19" i="5" s="1"/>
  <c r="P19" i="5" s="1"/>
  <c r="M19" i="5"/>
  <c r="M17" i="5"/>
  <c r="N17" i="5"/>
  <c r="O17" i="5" s="1"/>
  <c r="P17" i="5" s="1"/>
  <c r="M12" i="5"/>
  <c r="K22" i="6"/>
  <c r="L22" i="6" s="1"/>
  <c r="K20" i="6"/>
  <c r="L20" i="6" s="1"/>
  <c r="K12" i="6" l="1"/>
  <c r="N25" i="5"/>
  <c r="O25" i="5" s="1"/>
  <c r="P25" i="5" s="1"/>
  <c r="M25" i="5"/>
  <c r="N24" i="5"/>
  <c r="O24" i="5" s="1"/>
  <c r="P24" i="5" s="1"/>
  <c r="M24" i="5"/>
  <c r="N23" i="5"/>
  <c r="O23" i="5" s="1"/>
  <c r="P23" i="5" s="1"/>
  <c r="M23" i="5"/>
  <c r="N22" i="5"/>
  <c r="O22" i="5" s="1"/>
  <c r="P22" i="5" s="1"/>
  <c r="M22" i="5"/>
  <c r="O36" i="5" l="1"/>
  <c r="P36" i="5" s="1"/>
  <c r="N21" i="5"/>
  <c r="O21" i="5" s="1"/>
  <c r="P21" i="5" s="1"/>
  <c r="M21" i="5"/>
  <c r="N18" i="5"/>
  <c r="O18" i="5" s="1"/>
  <c r="P18" i="5" s="1"/>
  <c r="M18" i="5"/>
  <c r="N16" i="5"/>
  <c r="O16" i="5" s="1"/>
  <c r="P16" i="5" s="1"/>
  <c r="M16" i="5"/>
  <c r="N15" i="5"/>
  <c r="O15" i="5" s="1"/>
  <c r="P15" i="5" s="1"/>
  <c r="M15" i="5"/>
  <c r="N14" i="5"/>
  <c r="O14" i="5" s="1"/>
  <c r="P14" i="5" s="1"/>
  <c r="M14" i="5"/>
  <c r="N13" i="5"/>
  <c r="O13" i="5" s="1"/>
  <c r="P13" i="5" s="1"/>
  <c r="M13" i="5"/>
  <c r="N12" i="5"/>
  <c r="K14" i="6"/>
  <c r="K17" i="6" l="1"/>
  <c r="L17" i="6" s="1"/>
  <c r="K16" i="6"/>
  <c r="L16" i="6" l="1"/>
  <c r="K19" i="6"/>
  <c r="L14" i="6"/>
  <c r="K13" i="6"/>
  <c r="L19" i="6" l="1"/>
  <c r="L13" i="6"/>
  <c r="K23" i="6"/>
  <c r="L12" i="6"/>
  <c r="L23" i="6" l="1"/>
  <c r="Q24" i="6" s="1"/>
  <c r="Q23" i="6"/>
  <c r="O12" i="5"/>
  <c r="P12" i="5" l="1"/>
  <c r="A1" i="6" l="1"/>
  <c r="D6" i="6"/>
  <c r="D5" i="6"/>
  <c r="D4" i="6"/>
  <c r="D3" i="6"/>
  <c r="N23" i="6"/>
  <c r="N26" i="6" s="1"/>
  <c r="A44" i="5"/>
  <c r="E16" i="1"/>
  <c r="E20" i="1"/>
  <c r="E19" i="1"/>
  <c r="E17" i="1"/>
  <c r="E15" i="1"/>
  <c r="E14" i="1"/>
  <c r="E11" i="1"/>
  <c r="E10" i="1"/>
  <c r="E9" i="1"/>
  <c r="D4" i="5"/>
  <c r="F37" i="8" s="1"/>
  <c r="D27" i="7"/>
  <c r="D26" i="7"/>
  <c r="B27" i="7"/>
  <c r="B26" i="7"/>
  <c r="D8" i="5"/>
  <c r="B8" i="7" s="1"/>
  <c r="D7" i="5"/>
  <c r="B7" i="7" s="1"/>
  <c r="D6" i="5"/>
  <c r="B6" i="7" s="1"/>
  <c r="D5" i="5"/>
  <c r="B6" i="8"/>
  <c r="F40" i="8"/>
  <c r="F39" i="8"/>
  <c r="B40" i="8"/>
  <c r="B39" i="8"/>
  <c r="A52" i="8"/>
  <c r="B34" i="8"/>
  <c r="A1" i="8"/>
  <c r="B2" i="5"/>
  <c r="B1" i="5"/>
  <c r="B9" i="1"/>
  <c r="A8" i="4"/>
  <c r="B8" i="4" s="1"/>
  <c r="F8" i="4"/>
  <c r="G8" i="4" s="1"/>
  <c r="K8" i="4"/>
  <c r="L8" i="4" s="1"/>
  <c r="P8" i="4"/>
  <c r="Q8" i="4" s="1"/>
  <c r="A9" i="4"/>
  <c r="B9" i="4" s="1"/>
  <c r="D9" i="4" s="1"/>
  <c r="F9" i="4"/>
  <c r="G9" i="4" s="1"/>
  <c r="I9" i="4" s="1"/>
  <c r="K9" i="4"/>
  <c r="L9" i="4" s="1"/>
  <c r="N9" i="4" s="1"/>
  <c r="P9" i="4"/>
  <c r="Q9" i="4" s="1"/>
  <c r="S9" i="4" s="1"/>
  <c r="A10" i="4"/>
  <c r="B10" i="4"/>
  <c r="D10" i="4" s="1"/>
  <c r="F10" i="4"/>
  <c r="G10" i="4" s="1"/>
  <c r="I10" i="4" s="1"/>
  <c r="K10" i="4"/>
  <c r="L10" i="4" s="1"/>
  <c r="N10" i="4" s="1"/>
  <c r="P10" i="4"/>
  <c r="Q10" i="4" s="1"/>
  <c r="S10" i="4" s="1"/>
  <c r="Y10" i="4"/>
  <c r="T10" i="4"/>
  <c r="A11" i="4"/>
  <c r="B11" i="4" s="1"/>
  <c r="D11" i="4" s="1"/>
  <c r="F11" i="4"/>
  <c r="G11" i="4" s="1"/>
  <c r="I11" i="4" s="1"/>
  <c r="K11" i="4"/>
  <c r="L11" i="4" s="1"/>
  <c r="N11" i="4" s="1"/>
  <c r="P11" i="4"/>
  <c r="Q11" i="4" s="1"/>
  <c r="S11" i="4" s="1"/>
  <c r="Y11" i="4"/>
  <c r="T11" i="4" s="1"/>
  <c r="A12" i="4"/>
  <c r="B12" i="4"/>
  <c r="D12" i="4" s="1"/>
  <c r="F12" i="4"/>
  <c r="G12" i="4" s="1"/>
  <c r="I12" i="4" s="1"/>
  <c r="K12" i="4"/>
  <c r="L12" i="4" s="1"/>
  <c r="P12" i="4"/>
  <c r="Q12" i="4" s="1"/>
  <c r="S12" i="4" s="1"/>
  <c r="Y12" i="4"/>
  <c r="T12" i="4" s="1"/>
  <c r="A13" i="4"/>
  <c r="B13" i="4" s="1"/>
  <c r="F13" i="4"/>
  <c r="G13" i="4" s="1"/>
  <c r="I13" i="4" s="1"/>
  <c r="K13" i="4"/>
  <c r="L13" i="4"/>
  <c r="N13" i="4" s="1"/>
  <c r="P13" i="4"/>
  <c r="Q13" i="4" s="1"/>
  <c r="Y13" i="4"/>
  <c r="T13" i="4" s="1"/>
  <c r="Y14" i="4"/>
  <c r="T14" i="4" s="1"/>
  <c r="Y15" i="4"/>
  <c r="T15" i="4" s="1"/>
  <c r="Y16" i="4"/>
  <c r="T16" i="4" s="1"/>
  <c r="Y17" i="4"/>
  <c r="T17" i="4"/>
  <c r="Y18" i="4"/>
  <c r="T18" i="4" s="1"/>
  <c r="Y19" i="4"/>
  <c r="T19" i="4" s="1"/>
  <c r="Y20" i="4"/>
  <c r="T20" i="4" s="1"/>
  <c r="Y21" i="4"/>
  <c r="T21" i="4" s="1"/>
  <c r="Y22" i="4"/>
  <c r="T22" i="4" s="1"/>
  <c r="Y23" i="4"/>
  <c r="T23" i="4" s="1"/>
  <c r="Y24" i="4"/>
  <c r="T24" i="4" s="1"/>
  <c r="Y30" i="4"/>
  <c r="T30" i="4"/>
  <c r="Y31" i="4"/>
  <c r="T31" i="4" s="1"/>
  <c r="Y32" i="4"/>
  <c r="T32" i="4"/>
  <c r="Y33" i="4"/>
  <c r="T33" i="4" s="1"/>
  <c r="Y34" i="4"/>
  <c r="T34" i="4" s="1"/>
  <c r="Y35" i="4"/>
  <c r="T35" i="4" s="1"/>
  <c r="Y36" i="4"/>
  <c r="T36" i="4" s="1"/>
  <c r="Y37" i="4"/>
  <c r="T37" i="4" s="1"/>
  <c r="Y38" i="4"/>
  <c r="T38" i="4" s="1"/>
  <c r="Y39" i="4"/>
  <c r="T39" i="4" s="1"/>
  <c r="Y40" i="4"/>
  <c r="T40" i="4"/>
  <c r="Y41" i="4"/>
  <c r="T41" i="4" s="1"/>
  <c r="Y42" i="4"/>
  <c r="T42" i="4" s="1"/>
  <c r="Y43" i="4"/>
  <c r="T43" i="4" s="1"/>
  <c r="Y44" i="4"/>
  <c r="T44" i="4" s="1"/>
  <c r="Y45" i="4"/>
  <c r="T45" i="4" s="1"/>
  <c r="A122" i="4"/>
  <c r="A124" i="4"/>
  <c r="A134" i="4" s="1"/>
  <c r="B134" i="4" s="1"/>
  <c r="D134" i="4" s="1"/>
  <c r="K30" i="3"/>
  <c r="K31" i="3"/>
  <c r="K32" i="3"/>
  <c r="K33" i="3"/>
  <c r="K36" i="3"/>
  <c r="O36" i="3"/>
  <c r="K37" i="3"/>
  <c r="O37" i="3"/>
  <c r="K38" i="3"/>
  <c r="O38" i="3"/>
  <c r="K39" i="3"/>
  <c r="O39" i="3"/>
  <c r="A41" i="3"/>
  <c r="A42" i="3"/>
  <c r="A43" i="3"/>
  <c r="A44" i="3"/>
  <c r="A48" i="3"/>
  <c r="A54" i="3"/>
  <c r="F194" i="3"/>
  <c r="F195" i="3"/>
  <c r="A1" i="2"/>
  <c r="A3" i="2"/>
  <c r="E9" i="2"/>
  <c r="E10" i="2"/>
  <c r="E11" i="2"/>
  <c r="E12" i="2"/>
  <c r="B24" i="2"/>
  <c r="E24" i="2"/>
  <c r="B25" i="2"/>
  <c r="E25" i="2"/>
  <c r="A8" i="2"/>
  <c r="E8" i="2"/>
  <c r="B9" i="2"/>
  <c r="B10" i="2"/>
  <c r="B11" i="2"/>
  <c r="B12" i="2"/>
  <c r="K41" i="3"/>
  <c r="B7" i="1"/>
  <c r="A132" i="4" l="1"/>
  <c r="B132" i="4" s="1"/>
  <c r="D132" i="4" s="1"/>
  <c r="A133" i="4"/>
  <c r="B133" i="4" s="1"/>
  <c r="D133" i="4" s="1"/>
  <c r="A130" i="4"/>
  <c r="B130" i="4" s="1"/>
  <c r="D130" i="4" s="1"/>
  <c r="A129" i="4"/>
  <c r="B129" i="4" s="1"/>
  <c r="A127" i="4"/>
  <c r="A131" i="4"/>
  <c r="B131" i="4" s="1"/>
  <c r="D131" i="4" s="1"/>
  <c r="F20" i="1"/>
  <c r="D21" i="1" s="1"/>
  <c r="U6" i="4"/>
  <c r="S13" i="4"/>
  <c r="P6" i="4" s="1"/>
  <c r="D13" i="4"/>
  <c r="A6" i="4" s="1"/>
  <c r="N12" i="4"/>
  <c r="K6" i="4" s="1"/>
  <c r="F6" i="4"/>
  <c r="B5" i="7"/>
  <c r="Y25" i="4" l="1"/>
  <c r="T25" i="4" s="1"/>
  <c r="U7" i="4" s="1"/>
  <c r="D16" i="7" l="1"/>
  <c r="A24" i="6"/>
  <c r="D13" i="7"/>
  <c r="O35" i="5" l="1"/>
  <c r="O39" i="5" l="1"/>
  <c r="S38" i="5" s="1"/>
  <c r="P35" i="5"/>
  <c r="P39" i="5" s="1"/>
  <c r="O41" i="5" l="1"/>
  <c r="P41" i="5" s="1"/>
  <c r="P43" i="5" s="1"/>
  <c r="D15" i="7" s="1"/>
  <c r="O42" i="5" l="1"/>
  <c r="D11" i="7" l="1"/>
  <c r="D18" i="7" s="1"/>
  <c r="D21" i="7" l="1"/>
  <c r="D23" i="7" l="1"/>
  <c r="AB17" i="8" l="1"/>
  <c r="B17"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01290</author>
  </authors>
  <commentList>
    <comment ref="D19" authorId="0" shapeId="0" xr:uid="{00000000-0006-0000-0000-000001000000}">
      <text>
        <r>
          <rPr>
            <sz val="9"/>
            <color indexed="81"/>
            <rFont val="Tahoma"/>
            <family val="2"/>
          </rPr>
          <t>Insert date in dd-MM-yyyy format</t>
        </r>
      </text>
    </comment>
  </commentList>
</comments>
</file>

<file path=xl/sharedStrings.xml><?xml version="1.0" encoding="utf-8"?>
<sst xmlns="http://schemas.openxmlformats.org/spreadsheetml/2006/main" count="933" uniqueCount="407">
  <si>
    <t>Enter the details of the bidder below:</t>
  </si>
  <si>
    <t xml:space="preserve">Specify type of Bidder                 </t>
  </si>
  <si>
    <t xml:space="preserve">Sole Bidder </t>
  </si>
  <si>
    <t>2 or more</t>
  </si>
  <si>
    <t>Address of Registered Office</t>
  </si>
  <si>
    <t>email id</t>
  </si>
  <si>
    <t>Mobile no.</t>
  </si>
  <si>
    <t xml:space="preserve">Printed Name </t>
  </si>
  <si>
    <t>Designation</t>
  </si>
  <si>
    <t xml:space="preserve">Date     </t>
  </si>
  <si>
    <t xml:space="preserve">Place     </t>
  </si>
  <si>
    <t>ATTACHMENT-10</t>
  </si>
  <si>
    <t>Integrity Pact</t>
  </si>
  <si>
    <t xml:space="preserve"> </t>
  </si>
  <si>
    <t>Name        :</t>
  </si>
  <si>
    <t>Address    :</t>
  </si>
  <si>
    <t>Dear Sir,</t>
  </si>
  <si>
    <t>Integrity Pact is annexed herewith this Volume.</t>
  </si>
  <si>
    <t>Date      :</t>
  </si>
  <si>
    <t>Printed Name :</t>
  </si>
  <si>
    <t>Place      :</t>
  </si>
  <si>
    <t>Designation :</t>
  </si>
  <si>
    <t>Instruction for printing &amp; submitting Integrity Pact</t>
  </si>
  <si>
    <t>1.</t>
  </si>
  <si>
    <t>The requisite format of Integrity Pact is getting generated automatically and displayed here below.</t>
  </si>
  <si>
    <t>2.</t>
  </si>
  <si>
    <t>Take print out of first page on a non-judicial stamp paper of Rs. 100/-  and other seven pages on plain A4 size paper. Such two sets shall be prepared by the bidder.</t>
  </si>
  <si>
    <t>3.</t>
  </si>
  <si>
    <t>All the pages of both the copies of the Integrity Pact shall be signed by the authorised representative of the bidder and duly stamped.</t>
  </si>
  <si>
    <t>4.</t>
  </si>
  <si>
    <t>Both the original copies shall be submitted by the bidder in the form of Hard Copy as part of the first envelope before due date &amp; time of submission of the bid.</t>
  </si>
  <si>
    <t>5.</t>
  </si>
  <si>
    <t>For further details bidders may please refer ITB Clause 9.3 (n).</t>
  </si>
  <si>
    <t>INTEGRITY PACT</t>
  </si>
  <si>
    <t>Between</t>
  </si>
  <si>
    <t xml:space="preserve">Power Grid Corporation of India Limited </t>
  </si>
  <si>
    <t>having its Registered Office at B-9, Qutab Institutional Area, Katwaria Sarai,                           New Delhi – 110016 hereinafter referred to as</t>
  </si>
  <si>
    <r>
      <t>"POWERGRID"</t>
    </r>
    <r>
      <rPr>
        <b/>
        <sz val="12"/>
        <rFont val="Book Antiqua"/>
        <family val="1"/>
      </rPr>
      <t>,</t>
    </r>
  </si>
  <si>
    <t>and</t>
  </si>
  <si>
    <t xml:space="preserve"> having its Registered Office at</t>
  </si>
  <si>
    <t xml:space="preserve">, </t>
  </si>
  <si>
    <t xml:space="preserve">hereinafter referred to as </t>
  </si>
  <si>
    <t>"The Bidder/Contractor"</t>
  </si>
  <si>
    <t>Preamble</t>
  </si>
  <si>
    <t xml:space="preserve">(Signature) </t>
  </si>
  <si>
    <t>(For &amp; On behalf of POWERGRID)</t>
  </si>
  <si>
    <t>(For &amp; On behalf of Bidder/ Contractor)</t>
  </si>
  <si>
    <t>Page 1 of 8</t>
  </si>
  <si>
    <r>
      <t>In order to achieve these goals, POWERGRID and the above named Bidder/Contractor enter into this agreement called '</t>
    </r>
    <r>
      <rPr>
        <b/>
        <sz val="12"/>
        <rFont val="Book Antiqua"/>
        <family val="1"/>
      </rPr>
      <t xml:space="preserve">Integrity Pact' </t>
    </r>
    <r>
      <rPr>
        <sz val="12"/>
        <rFont val="Book Antiqua"/>
        <family val="1"/>
      </rPr>
      <t>which will form a part of the bid.</t>
    </r>
  </si>
  <si>
    <t>It is hereby agreed by and between the parties as under:</t>
  </si>
  <si>
    <t>Section I - Commitments of POWERGRID</t>
  </si>
  <si>
    <t>(1)</t>
  </si>
  <si>
    <t>POWERGRID commits itself to take all measures necessary to prevent corruption and to observe the following principles :</t>
  </si>
  <si>
    <t>a)</t>
  </si>
  <si>
    <t>No employee of POWERGRID, personally or through family members, will in connection with the tender, or the execution of the contract, demand, take a promise for or accept, for him/herself or third person, any material or other benefit which he/she is not legally entitled to.</t>
  </si>
  <si>
    <t>b)</t>
  </si>
  <si>
    <t>POWERGRID will, during the tender process treat all Bidder(s) with equity and fairness. POWERGRID will in particular, before and during the tender process, provide to all Bidder(s) the same information and will not provide to any Bidder(s) confidential/ additional information through which the Bidder(s) could obtain an advantage in relation to the tender process or the contract execution.</t>
  </si>
  <si>
    <t>c)</t>
  </si>
  <si>
    <t>POWERGRID will exclude from evaluation of Bids its such employee(s) who has any personnel interest in the Companies/Agencies participating in the Bidding/Tendering process.</t>
  </si>
  <si>
    <t>(2)</t>
  </si>
  <si>
    <t>If Chairman and Managing Director obtains information on the conduct of any employee of POWERGRID which is a criminal offence under the relevant Anti-Corruption Laws of India, or if there be a substantive suspicion in this regard, he will inform its Chief Vigilance Officer and in addition can initiate disciplinary actions under its Rules.</t>
  </si>
  <si>
    <t>Section II - Commitments of the Bidder/Contractor</t>
  </si>
  <si>
    <r>
      <t>The Bidder</t>
    </r>
    <r>
      <rPr>
        <i/>
        <sz val="12"/>
        <rFont val="Book Antiqua"/>
        <family val="1"/>
      </rPr>
      <t>/</t>
    </r>
    <r>
      <rPr>
        <sz val="12"/>
        <rFont val="Book Antiqua"/>
        <family val="1"/>
      </rPr>
      <t xml:space="preserve">Contractor commits himself to take all measures necessary to prevent corruption. He commits himself to observe the following principles </t>
    </r>
  </si>
  <si>
    <t>Page 2 of 8</t>
  </si>
  <si>
    <t>during his participation in the tender process and during the contract execution :</t>
  </si>
  <si>
    <t xml:space="preserve">a) </t>
  </si>
  <si>
    <r>
      <t>The Bidder</t>
    </r>
    <r>
      <rPr>
        <i/>
        <sz val="12"/>
        <rFont val="Book Antiqua"/>
        <family val="1"/>
      </rPr>
      <t>/</t>
    </r>
    <r>
      <rPr>
        <sz val="12"/>
        <rFont val="Book Antiqua"/>
        <family val="1"/>
      </rPr>
      <t>Contractor will not, directly or through any other person or firm, offer, promise or give to POWERGRID, or to any of POWERGRID's employees involved in the tender process or the execution of the contract or to any third person any material or other benefit which he</t>
    </r>
    <r>
      <rPr>
        <i/>
        <sz val="12"/>
        <rFont val="Book Antiqua"/>
        <family val="1"/>
      </rPr>
      <t>/</t>
    </r>
    <r>
      <rPr>
        <sz val="12"/>
        <rFont val="Book Antiqua"/>
        <family val="1"/>
      </rPr>
      <t>she is not legally entitled to, in order to obtain in exchange an advantage during the tender process or the execution of the contract.</t>
    </r>
  </si>
  <si>
    <r>
      <t>The Bidder</t>
    </r>
    <r>
      <rPr>
        <i/>
        <sz val="12"/>
        <rFont val="Book Antiqua"/>
        <family val="1"/>
      </rPr>
      <t>/</t>
    </r>
    <r>
      <rPr>
        <sz val="12"/>
        <rFont val="Book Antiqua"/>
        <family val="1"/>
      </rPr>
      <t>Contractor will not enter into any illegal agreement or understanding, whether formal or informal with other Bidders/Contractors. This applies in particular to prices, specifications, certifications, subsidiary contracts, submission or non-submission of bids or actions to restrict competitiveness or to introduce cartelization in the bidding process.</t>
    </r>
  </si>
  <si>
    <r>
      <t>The Bidder</t>
    </r>
    <r>
      <rPr>
        <i/>
        <sz val="12"/>
        <rFont val="Book Antiqua"/>
        <family val="1"/>
      </rPr>
      <t>/</t>
    </r>
    <r>
      <rPr>
        <sz val="12"/>
        <rFont val="Book Antiqua"/>
        <family val="1"/>
      </rPr>
      <t>Contractor will not commit any criminal offence under the relevant Anti-corruption Laws of India; further, the Bidder/Contractor will not use for illegitimate</t>
    </r>
    <r>
      <rPr>
        <b/>
        <sz val="12"/>
        <rFont val="Book Antiqua"/>
        <family val="1"/>
      </rPr>
      <t xml:space="preserve"> </t>
    </r>
    <r>
      <rPr>
        <sz val="12"/>
        <rFont val="Book Antiqua"/>
        <family val="1"/>
      </rPr>
      <t>purposes or for purposes of restrictive competition or personal gain, or pass on to others, any information provided by POWERGRID as part of the business relationship, regarding plans, technical proposals and business details, including information contained or transmitted electronically.</t>
    </r>
  </si>
  <si>
    <t>d)</t>
  </si>
  <si>
    <t>The Bidder/Contractor of foreign origin shall disclose the name and address of the Agents/representatives in India, if any, involved directly or indirectly in the Bidding. Similarly, the Bidder/Contractor of Indian Nationality shall furnish the name and address of the foreign principals, if any, involved directly or indirectly in the Bidding.</t>
  </si>
  <si>
    <t xml:space="preserve">e) </t>
  </si>
  <si>
    <t>The Bidder/Contractor will, when presenting his bid, disclose any and all payments he has made, or committed to or intends to make to agents, brokers or any other intermediaries in connection with the award of the contract and/or with the execution of the contract.</t>
  </si>
  <si>
    <t>f)</t>
  </si>
  <si>
    <t>The Bidder/Contractor will not misrepresent facts or furnish false/forged documents/informations in order to influence the bidding process or the execution of the contract to the detriment of POWERGRID.</t>
  </si>
  <si>
    <t>The Bidder/Contractor will not instigate third persons to commit offences outlined above or be an accessory to such offences.</t>
  </si>
  <si>
    <t>Page 3 of 8</t>
  </si>
  <si>
    <t>Section III- Disqualification from tender process and exclusion from future contracts</t>
  </si>
  <si>
    <t>If the Bidder, before contract award, has committed a serious transgression through a violation of Section II or in any other form such as to put his reliability or credibility as Bidder into question, POWERGRID may disqualify the Bidder from the tender process or terminate the contract, if already signed, for such reason.</t>
  </si>
  <si>
    <t xml:space="preserve">If the Bidder/Contractor has committed a serious transgression through a violation of Section II such as to put his reliability or credibility into question, POWERGRID may after following due procedures also exclude the Bidder/Contractor from future contract award processes. The imposition and duration of the exclusion will be determined by the severity of the transgression. The severity will be determined by the circumstances of the case, in particular the number of transgressions, the position of the transgressors within the company hierarchy of the Bidder/Contractor and the amount of the damage. The exclusion will be imposed for a minimum of 12 months and maximum of 3 years. </t>
  </si>
  <si>
    <t>(3)</t>
  </si>
  <si>
    <t>If the Bidder/Contractor can prove that he has restored/recouped the damage caused by him and has installed a suitable corruption prevention system, POWERGRID may revoke the exclusion prematurely.</t>
  </si>
  <si>
    <r>
      <t xml:space="preserve">Section IV </t>
    </r>
    <r>
      <rPr>
        <sz val="12"/>
        <rFont val="Book Antiqua"/>
        <family val="1"/>
      </rPr>
      <t xml:space="preserve">- </t>
    </r>
    <r>
      <rPr>
        <b/>
        <sz val="12"/>
        <rFont val="Book Antiqua"/>
        <family val="1"/>
      </rPr>
      <t>Liability for violation of Integrity Pact</t>
    </r>
  </si>
  <si>
    <t>If POWERGRID has disqualified the Bidder from the tender process prior to the award under Section III, POWERGRID may forfeit the Bid Guarantee under the Bid.</t>
  </si>
  <si>
    <t>If POWERGRID has terminated the contract under Section III, POWERGRID may forfeit the Contract Performance Guarantee of this contract besides resorting to other remedies under the contract.</t>
  </si>
  <si>
    <r>
      <t>Section V</t>
    </r>
    <r>
      <rPr>
        <sz val="12"/>
        <rFont val="Book Antiqua"/>
        <family val="1"/>
      </rPr>
      <t xml:space="preserve">- </t>
    </r>
    <r>
      <rPr>
        <b/>
        <sz val="12"/>
        <rFont val="Book Antiqua"/>
        <family val="1"/>
      </rPr>
      <t>Previous Transgression</t>
    </r>
  </si>
  <si>
    <r>
      <t>The Bidder shall</t>
    </r>
    <r>
      <rPr>
        <b/>
        <sz val="12"/>
        <rFont val="Book Antiqua"/>
        <family val="1"/>
      </rPr>
      <t xml:space="preserve"> </t>
    </r>
    <r>
      <rPr>
        <sz val="12"/>
        <rFont val="Book Antiqua"/>
        <family val="1"/>
      </rPr>
      <t>declare in his Bid</t>
    </r>
    <r>
      <rPr>
        <b/>
        <sz val="12"/>
        <rFont val="Book Antiqua"/>
        <family val="1"/>
      </rPr>
      <t xml:space="preserve"> </t>
    </r>
    <r>
      <rPr>
        <sz val="12"/>
        <rFont val="Book Antiqua"/>
        <family val="1"/>
      </rPr>
      <t>that no previous transgressions occurred in the last 3 years with any other Public Sector Undertaking or Government Department that could justify his exclusion from the tender process.</t>
    </r>
  </si>
  <si>
    <t>Page 4 of 8</t>
  </si>
  <si>
    <t>If the Bidder makes incorrect statement on this subject, he can be disqualified from the tender process or the contract, if already awarded, can be terminated for such reason.</t>
  </si>
  <si>
    <r>
      <t>Section VI</t>
    </r>
    <r>
      <rPr>
        <sz val="12"/>
        <rFont val="Book Antiqua"/>
        <family val="1"/>
      </rPr>
      <t xml:space="preserve"> - </t>
    </r>
    <r>
      <rPr>
        <b/>
        <sz val="12"/>
        <rFont val="Book Antiqua"/>
        <family val="1"/>
      </rPr>
      <t xml:space="preserve">Equal treatment to all Bidders </t>
    </r>
    <r>
      <rPr>
        <b/>
        <i/>
        <sz val="12"/>
        <rFont val="Book Antiqua"/>
        <family val="1"/>
      </rPr>
      <t xml:space="preserve">/ </t>
    </r>
    <r>
      <rPr>
        <b/>
        <sz val="12"/>
        <rFont val="Book Antiqua"/>
        <family val="1"/>
      </rPr>
      <t>Contractors</t>
    </r>
  </si>
  <si>
    <t>POWERGRID will enter into agreements with identical conditions as this one with all Bidders.</t>
  </si>
  <si>
    <t>POWERGRID will disqualify from the tender process any bidder who does not sign this Pact or violate its provisions.</t>
  </si>
  <si>
    <r>
      <t xml:space="preserve">Section VII - Punitive Action against violating Bidders </t>
    </r>
    <r>
      <rPr>
        <b/>
        <i/>
        <sz val="12"/>
        <rFont val="Book Antiqua"/>
        <family val="1"/>
      </rPr>
      <t xml:space="preserve">/ </t>
    </r>
    <r>
      <rPr>
        <b/>
        <sz val="12"/>
        <rFont val="Book Antiqua"/>
        <family val="1"/>
      </rPr>
      <t xml:space="preserve">Contractors </t>
    </r>
  </si>
  <si>
    <r>
      <t>If POWERGRID obtains knowledge of conduct of a Bidder or a Contractor or his subcontractor</t>
    </r>
    <r>
      <rPr>
        <b/>
        <sz val="12"/>
        <rFont val="Book Antiqua"/>
        <family val="1"/>
      </rPr>
      <t xml:space="preserve"> </t>
    </r>
    <r>
      <rPr>
        <sz val="12"/>
        <rFont val="Book Antiqua"/>
        <family val="1"/>
      </rPr>
      <t>or of an employee or a representative or an associate of a Bidder or Contractor or his Subcontractor</t>
    </r>
    <r>
      <rPr>
        <b/>
        <sz val="12"/>
        <rFont val="Book Antiqua"/>
        <family val="1"/>
      </rPr>
      <t xml:space="preserve"> </t>
    </r>
    <r>
      <rPr>
        <sz val="12"/>
        <rFont val="Book Antiqua"/>
        <family val="1"/>
      </rPr>
      <t>which constitutes corruption, or if POWERGRID has substantive suspicion in this regard, POWERGRID will inform the Chief Vigilance Officer (CVO).</t>
    </r>
  </si>
  <si>
    <t>(*)Section VIII - Independent External Monitor/Monitors</t>
  </si>
  <si>
    <t xml:space="preserve">POWERGRID has appointed a panel of Independent External Monitors (IEMs) for this Pact with the approval of Central Vigilance Commission (CVC), Government of India, out of which one of the IEMs has been indicated in the NIT/IFB. </t>
  </si>
  <si>
    <t>The IEM is to review independently and objectively, whether and to what extent the parties comply with the obligations under this agreement. He has right of access to all project documentation.  The IEM may examine any complaint received by him and submit a report to Chairman-cum-Managing Director, POWERGRID, at the earliest.  He may also submit a report directly to the CVO and the CVC, in case of suspicion of serious irregularities attracting the provisions of the PC Act.  However, for ensuring the desired transparency and objectivity in dealing with the complaints arising out of any tendering process, the matter shall be referred to the full panel of IEMs, who would examine the records, conduct the investigations and submit report to Chairman-cum-Managing Director, POWERGRID, giving joint findings.</t>
  </si>
  <si>
    <t>Page 5 of 8</t>
  </si>
  <si>
    <t>The IEM is not subject to instructions by the representatives of the parties and performs his functions neutrally and independently. He reports to the Chairman-cum-Managing Director, POWERGRID.</t>
  </si>
  <si>
    <t>(4)</t>
  </si>
  <si>
    <t>The Bidder(s)/Contractor(s) accepts that the IEM has the right to access without restriction to all documentation of POWERGRID related to this contract including that provided by the Contractor/Bidder. The Bidder/Contractor will also grant the IEM, upon his request and demonstration of a valid interest, unrestricted and unconditional access to his documentation. The same is applicable to Subcontractors. The IEM is under contractual obligation to treat the information and documents of the Bidder(s)/Contractor(s)/Subcontractor(s) with confidentiality.</t>
  </si>
  <si>
    <t>(5)</t>
  </si>
  <si>
    <t>POWERGRID will provide to the IEM information as sought by him which could have an impact on the contractual relations between POWERGRID and the Bidder/Contractor related to this contract.</t>
  </si>
  <si>
    <t>(6)</t>
  </si>
  <si>
    <t>As soon as the IEM notices, or believes to notice, a violation of this agreement, he will so inform the Chairman-cum-Managing Director, POWERGRID and request the Chairman-cum-Managing Director, POWERGRID to discontinue or take corrective action, or to take other relevant action. The IEM can in this regard submit non-binding recommendations. Beyond this, the IEM has no right to demand from the parties that they act in a specific manner, refrain from action or tolerate action. However, the IEM shall give an opportunity to POWERGRID and the Bidder/Contractor, as deemed fit, to present its case before making its recommendations to POWERGRID.</t>
  </si>
  <si>
    <t>(7)</t>
  </si>
  <si>
    <t>The IEM will submit a written report to the Chairman-cum-Managing Director, POWERGRID within 8 to 10 weeks from the date of reference or intimation to him by POWERGRID and, should the occasion arise, submit proposals for correcting problematic situations.</t>
  </si>
  <si>
    <t>(8)</t>
  </si>
  <si>
    <t>If the IEM has reported to the Chairman-cum-Managing Director, POWERGRID, a substantiated suspicion of an offence under relevant Anti-Corruption Laws of India, and the Chairman-cum-Managing Director, POWERGRID has not, within the reasonable time taken visible action to proceed against such offence or reported it to the CVO, the Monitor may also transmit this information directly to the CVC, Government of India.</t>
  </si>
  <si>
    <t>Page 6 of 8</t>
  </si>
  <si>
    <t>(9)</t>
  </si>
  <si>
    <r>
      <t>The word ‘</t>
    </r>
    <r>
      <rPr>
        <b/>
        <sz val="12"/>
        <rFont val="Book Antiqua"/>
        <family val="1"/>
      </rPr>
      <t>IEM</t>
    </r>
    <r>
      <rPr>
        <sz val="12"/>
        <rFont val="Book Antiqua"/>
        <family val="1"/>
      </rPr>
      <t>’ would include both singular and plural.</t>
    </r>
  </si>
  <si>
    <t>(*)</t>
  </si>
  <si>
    <t>This Section shall be applicable for only those packages wherein the IEMs have been identified in Section – I : Invitation for Bids and/or Clause ITB 9.3 in Section – III: Bid Data Sheets of Conditions of Contract, Volume-I of the Bidding Documents.</t>
  </si>
  <si>
    <t>Section IX - Pact Duration</t>
  </si>
  <si>
    <t>This Pact begins when both parties have legally signed it. It expires for the Contractor after the closure of the contract and for all other Bidder's six month after the contract has been awarded.</t>
  </si>
  <si>
    <t>Section X - Other Provisions</t>
  </si>
  <si>
    <r>
      <t>This agreement is subject to Indian Law. Place of performance and jurisdiction is the establishment</t>
    </r>
    <r>
      <rPr>
        <i/>
        <sz val="12"/>
        <rFont val="Book Antiqua"/>
        <family val="1"/>
      </rPr>
      <t xml:space="preserve"> </t>
    </r>
    <r>
      <rPr>
        <sz val="12"/>
        <rFont val="Book Antiqua"/>
        <family val="1"/>
      </rPr>
      <t xml:space="preserve">of POWERGRID. The Arbitration clause provided in the main tender document / contract shall not be applicable for any issue / dispute arising under Integrity Pact. </t>
    </r>
  </si>
  <si>
    <t xml:space="preserve">Changes and supplements as well as termination notices need to be made in writing. </t>
  </si>
  <si>
    <t>If the Contractor is a partnership firm or a consortium or Joint Venture, this agreement must be signed by all partners, consortium members and Joint Venture partners.</t>
  </si>
  <si>
    <t>Nothing in this agreement shall affect the rights of the parties available under the General Conditions of Contract (GCC) and Special Conditions of Contract (SCC).</t>
  </si>
  <si>
    <r>
      <t xml:space="preserve">Views expressed or suggestions/submissions made by the parties and the recommendations of the </t>
    </r>
    <r>
      <rPr>
        <b/>
        <i/>
        <sz val="12"/>
        <rFont val="Book Antiqua"/>
        <family val="1"/>
      </rPr>
      <t>CVO/</t>
    </r>
    <r>
      <rPr>
        <sz val="12"/>
        <rFont val="Book Antiqua"/>
        <family val="1"/>
      </rPr>
      <t>IEM</t>
    </r>
    <r>
      <rPr>
        <vertAlign val="superscript"/>
        <sz val="12"/>
        <rFont val="Book Antiqua"/>
        <family val="1"/>
      </rPr>
      <t>#</t>
    </r>
    <r>
      <rPr>
        <sz val="12"/>
        <rFont val="Book Antiqua"/>
        <family val="1"/>
      </rPr>
      <t xml:space="preserve"> in respect of the violation of this agreement, shall not be relied on or introduced as evidence in the arbitral or judicial proceedings (arising out of the arbitral proceedings) by the parties in connection with the disputes/differences arising out of the subject contract.</t>
    </r>
  </si>
  <si>
    <t>#</t>
  </si>
  <si>
    <t>CVO shall be applicable for packages wherein IEM are not identified in Section IFB/BDS of Condition of Contract, Volume-I. IEM shall be applicable for packages wherein IEM are identified in Section IFB/BDS of Condition of Contract, Volume-I.</t>
  </si>
  <si>
    <t>Page 7 of 8</t>
  </si>
  <si>
    <t>Should one or several provisions of this agreement turn out to be invalid, the remainder of this agreement remains valid. In this case, the parties will strive to come to an agreement to their original intentions.</t>
  </si>
  <si>
    <t>Signature</t>
  </si>
  <si>
    <t>(Office Seal)</t>
  </si>
  <si>
    <t>Name :</t>
  </si>
  <si>
    <t>Witness 1 :</t>
  </si>
  <si>
    <t>Witness 2 :</t>
  </si>
  <si>
    <t>Page 8 of 8</t>
  </si>
  <si>
    <t xml:space="preserve">USD </t>
  </si>
  <si>
    <t xml:space="preserve">EURO </t>
  </si>
  <si>
    <t xml:space="preserve">RMB </t>
  </si>
  <si>
    <t xml:space="preserve">INR </t>
  </si>
  <si>
    <t xml:space="preserve"> plus </t>
  </si>
  <si>
    <t>One</t>
  </si>
  <si>
    <t>Two</t>
  </si>
  <si>
    <t>Three</t>
  </si>
  <si>
    <t>Four</t>
  </si>
  <si>
    <t>Five</t>
  </si>
  <si>
    <t>Six</t>
  </si>
  <si>
    <t>Seven</t>
  </si>
  <si>
    <t>Eight</t>
  </si>
  <si>
    <t>Nine</t>
  </si>
  <si>
    <t>Ten</t>
  </si>
  <si>
    <t>Eleven</t>
  </si>
  <si>
    <t>Twelve</t>
  </si>
  <si>
    <t>Thirteen</t>
  </si>
  <si>
    <t>Fourteen</t>
  </si>
  <si>
    <t>Fifteen</t>
  </si>
  <si>
    <t>Sixteen</t>
  </si>
  <si>
    <t xml:space="preserve"> + </t>
  </si>
  <si>
    <t>Seventeen</t>
  </si>
  <si>
    <t xml:space="preserve">/- + </t>
  </si>
  <si>
    <t>Eighteen</t>
  </si>
  <si>
    <t>/-</t>
  </si>
  <si>
    <t>Nineteen</t>
  </si>
  <si>
    <t>Twenty</t>
  </si>
  <si>
    <t>Twenty One</t>
  </si>
  <si>
    <t>Twenty Two</t>
  </si>
  <si>
    <t>Twenty Three</t>
  </si>
  <si>
    <t>Twenty Four</t>
  </si>
  <si>
    <t>Twenty Five</t>
  </si>
  <si>
    <t>Twenty Six</t>
  </si>
  <si>
    <t>Twenty Seven</t>
  </si>
  <si>
    <t>Twenty Eight</t>
  </si>
  <si>
    <t>Twenty Nine</t>
  </si>
  <si>
    <t>Thirty</t>
  </si>
  <si>
    <t>Thirty One</t>
  </si>
  <si>
    <t>Thirty Two</t>
  </si>
  <si>
    <t>Thirty Three</t>
  </si>
  <si>
    <t>Thirty Four</t>
  </si>
  <si>
    <t>Thirty Fivr</t>
  </si>
  <si>
    <t>Thirty Six</t>
  </si>
  <si>
    <t>Thirty Seven</t>
  </si>
  <si>
    <t>Thirty Eight</t>
  </si>
  <si>
    <t>Thirty Nine</t>
  </si>
  <si>
    <t>Forty</t>
  </si>
  <si>
    <t>Forty One</t>
  </si>
  <si>
    <t>Forty Two</t>
  </si>
  <si>
    <t>Forty Three</t>
  </si>
  <si>
    <t>Forty Four</t>
  </si>
  <si>
    <t>Forty Five</t>
  </si>
  <si>
    <t>Forty Six</t>
  </si>
  <si>
    <t>Forty Seven</t>
  </si>
  <si>
    <t>Forty Eight</t>
  </si>
  <si>
    <t>Forty Nine</t>
  </si>
  <si>
    <t>Fifty</t>
  </si>
  <si>
    <t>Fifty One</t>
  </si>
  <si>
    <t>Fifty Two</t>
  </si>
  <si>
    <t>Fifty Three</t>
  </si>
  <si>
    <t>Fifty Four</t>
  </si>
  <si>
    <t>Fifty Five</t>
  </si>
  <si>
    <t>Fifty Six</t>
  </si>
  <si>
    <t>Fifty Seven</t>
  </si>
  <si>
    <t>Fifty Eight</t>
  </si>
  <si>
    <t>Fifty Nine</t>
  </si>
  <si>
    <t>Sixty</t>
  </si>
  <si>
    <t>Sixty One</t>
  </si>
  <si>
    <t>Sixty Two</t>
  </si>
  <si>
    <t>Sixty Three</t>
  </si>
  <si>
    <t>Sixty Four</t>
  </si>
  <si>
    <t>Sixty Five</t>
  </si>
  <si>
    <t>Sixty Six</t>
  </si>
  <si>
    <t>Sixty Seven</t>
  </si>
  <si>
    <t>Sixty Eight</t>
  </si>
  <si>
    <t>Sixty Nine</t>
  </si>
  <si>
    <t xml:space="preserve">Seventy </t>
  </si>
  <si>
    <t>Seventy One</t>
  </si>
  <si>
    <t>Seventy Two</t>
  </si>
  <si>
    <t>Seventy Three</t>
  </si>
  <si>
    <t>Seventy Four</t>
  </si>
  <si>
    <t>Seventy Five</t>
  </si>
  <si>
    <t>Seventy Six</t>
  </si>
  <si>
    <t>Seventy Seven</t>
  </si>
  <si>
    <t>Seventy Eight</t>
  </si>
  <si>
    <t>Seventy Nine</t>
  </si>
  <si>
    <t xml:space="preserve">Eighty </t>
  </si>
  <si>
    <t>Eighty One</t>
  </si>
  <si>
    <t>Eighty Two</t>
  </si>
  <si>
    <t>Eighty Three</t>
  </si>
  <si>
    <t>Eighty Four</t>
  </si>
  <si>
    <t>Eighty Five</t>
  </si>
  <si>
    <t>Eighty Six</t>
  </si>
  <si>
    <t>Eighty Seven</t>
  </si>
  <si>
    <t>Eighty Eight</t>
  </si>
  <si>
    <t>Eighty Nine</t>
  </si>
  <si>
    <t xml:space="preserve">Ninety </t>
  </si>
  <si>
    <t>Ninety One</t>
  </si>
  <si>
    <t>Ninety Two</t>
  </si>
  <si>
    <t>Ninety Three</t>
  </si>
  <si>
    <t>Ninety Four</t>
  </si>
  <si>
    <t>Ninety Five</t>
  </si>
  <si>
    <t>Ninety Six</t>
  </si>
  <si>
    <t>Ninety Seven</t>
  </si>
  <si>
    <t>Ninety Eight</t>
  </si>
  <si>
    <t>Ninety Nine</t>
  </si>
  <si>
    <t xml:space="preserve">One Hundred </t>
  </si>
  <si>
    <t>BG VALUE:</t>
  </si>
  <si>
    <t>Schedule-I : DSR Scheduled Items</t>
  </si>
  <si>
    <t>Bidder’s Name and Address (Sole Bidder) :</t>
  </si>
  <si>
    <t>To:</t>
  </si>
  <si>
    <t>Contract Services</t>
  </si>
  <si>
    <t>Power Grid Corporation of India Ltd.,</t>
  </si>
  <si>
    <t>Southern Region Transmission system -I</t>
  </si>
  <si>
    <t>Kavadiguda Main Raod, Secunderabad - 500080</t>
  </si>
  <si>
    <t>Sl. No.</t>
  </si>
  <si>
    <t>DSR 2023 Ref No:</t>
  </si>
  <si>
    <t>Service Code</t>
  </si>
  <si>
    <t>SAC (Service Accounting Codes)</t>
  </si>
  <si>
    <t>Whether SAC in column ‘4’ is confirmed. If not  indicate applicable the SAC #</t>
  </si>
  <si>
    <t>Rate of GST applicable ( in %)</t>
  </si>
  <si>
    <t>Whether  rate of GST in column ‘6’ is confirmed. If not  indicate applicable rate of GST #</t>
  </si>
  <si>
    <t>Description
(DSR'23 Items- Civil Works)</t>
  </si>
  <si>
    <t>Unit</t>
  </si>
  <si>
    <t>Quantity</t>
  </si>
  <si>
    <t>Unit Erection Charges including GST as per DSR 2023</t>
  </si>
  <si>
    <t>GST %  Excluded in DSR 2023</t>
  </si>
  <si>
    <t>Unit Erection Charges excluding GST</t>
  </si>
  <si>
    <t>Amount excluding GST</t>
  </si>
  <si>
    <t>Total Tax GST</t>
  </si>
  <si>
    <t>13=11/1.12</t>
  </si>
  <si>
    <t>14=13*10</t>
  </si>
  <si>
    <t>15=18% of 14</t>
  </si>
  <si>
    <t>2.6.1</t>
  </si>
  <si>
    <t>2.8.1</t>
  </si>
  <si>
    <t>4.1.3</t>
  </si>
  <si>
    <t>4.1.5</t>
  </si>
  <si>
    <t>6.1.2</t>
  </si>
  <si>
    <t>7.1.1</t>
  </si>
  <si>
    <t>8.9.1.2</t>
  </si>
  <si>
    <t>sqm</t>
  </si>
  <si>
    <t>14.1.1</t>
  </si>
  <si>
    <t>Renewal of old putty of glass panes (length)</t>
  </si>
  <si>
    <t>14.5.1</t>
  </si>
  <si>
    <t>14.5.2</t>
  </si>
  <si>
    <t>9.1.1</t>
  </si>
  <si>
    <t>9.5.1.1</t>
  </si>
  <si>
    <t>Sqm</t>
  </si>
  <si>
    <t>13.99.1</t>
  </si>
  <si>
    <t>Horticulture DSR 2.2(DSR 2020)</t>
  </si>
  <si>
    <t>Supply and stacking of good earth (red earth) at site including royalty chargesand carriage upto 5 km lead complete (earth measured in stacks will be reduced by 20% for payment)</t>
  </si>
  <si>
    <t>CuM</t>
  </si>
  <si>
    <t>Horticulture DSR 2.25(DSR 2020)</t>
  </si>
  <si>
    <t>Supplying and stacking of well decayed cattle manure at site including royalty and carriage upto 5 k.m. lead complete (Cattle manure measured in stacks will reduced by 8% for Payment)</t>
  </si>
  <si>
    <t>Total of Schedule Items as per DSR 2023</t>
  </si>
  <si>
    <t>Quote percentage (%) above/below +/- on total amount of DSR 2023 Rates excluding GST mentioned above  (to be quoted by Bidder)</t>
  </si>
  <si>
    <t>Amount above/below +/- on the amount for DSR Items as per bidder's quoted percentage</t>
  </si>
  <si>
    <t>Total of Schedule I excluding GST</t>
  </si>
  <si>
    <t>Total GST  forSchedule-I</t>
  </si>
  <si>
    <t>Schedule-II : Non-Scheduled Items</t>
  </si>
  <si>
    <t xml:space="preserve">Bidder’s Name </t>
  </si>
  <si>
    <t>Service Number</t>
  </si>
  <si>
    <t>SAC Code</t>
  </si>
  <si>
    <t>Whether SAC in column ‘2’ is confirmed. If not  indicate applicable the SAC #</t>
  </si>
  <si>
    <t>Whether  rate of GST in column ‘4’ is confirmed. If not  indicate applicable rate of GST #</t>
  </si>
  <si>
    <t>Description
(Non Schedule Items)</t>
  </si>
  <si>
    <t>Unit Rate without GST</t>
  </si>
  <si>
    <t>Total Amount</t>
  </si>
  <si>
    <t xml:space="preserve"> GST</t>
  </si>
  <si>
    <t>Remarks</t>
  </si>
  <si>
    <t>10= 8 x 9</t>
  </si>
  <si>
    <t>11 = Appl GST% of 10</t>
  </si>
  <si>
    <t>NON-SCHEDULE ITEMS</t>
  </si>
  <si>
    <t>PART-A</t>
  </si>
  <si>
    <t>PART-B-Civil Maintenance</t>
  </si>
  <si>
    <t>i</t>
  </si>
  <si>
    <t>Neem Cake</t>
  </si>
  <si>
    <t>Total of Non-Schedule Items(Part-A+Part-B)</t>
  </si>
  <si>
    <t>(GRAND SUMMARY)</t>
  </si>
  <si>
    <t>Description</t>
  </si>
  <si>
    <t>Total Price (INR)</t>
  </si>
  <si>
    <t>TOTAL SCHEDULE NO. I</t>
  </si>
  <si>
    <r>
      <rPr>
        <sz val="10"/>
        <color rgb="FF000000"/>
        <rFont val="Book Antiqua"/>
      </rPr>
      <t xml:space="preserve">Supply &amp; Installation Charges- </t>
    </r>
    <r>
      <rPr>
        <b/>
        <sz val="10"/>
        <color rgb="FF000000"/>
        <rFont val="Book Antiqua"/>
      </rPr>
      <t>Schedule Civil Items</t>
    </r>
    <r>
      <rPr>
        <sz val="10"/>
        <color rgb="FF000000"/>
        <rFont val="Book Antiqua"/>
      </rPr>
      <t xml:space="preserve"> for AMC-II Package for de-weeding, grass cutting and jungle clearance &amp; civil Maintenance works at Hyderabad Station</t>
    </r>
  </si>
  <si>
    <t>TOTAL SCHEDULE NO. II</t>
  </si>
  <si>
    <r>
      <rPr>
        <sz val="10"/>
        <color rgb="FF000000"/>
        <rFont val="Book Antiqua"/>
      </rPr>
      <t xml:space="preserve">Supply &amp; Installation Charges- </t>
    </r>
    <r>
      <rPr>
        <b/>
        <sz val="10"/>
        <color rgb="FF000000"/>
        <rFont val="Book Antiqua"/>
      </rPr>
      <t>Non-Schedule Civil Items</t>
    </r>
    <r>
      <rPr>
        <sz val="10"/>
        <color rgb="FF000000"/>
        <rFont val="Book Antiqua"/>
      </rPr>
      <t xml:space="preserve"> for AMC-II Package for de-weeding, grass cutting and jungle clearance &amp; civil Maintenance works at Hyderabad Station</t>
    </r>
  </si>
  <si>
    <t>GST</t>
  </si>
  <si>
    <t>GST on Schedule-I</t>
  </si>
  <si>
    <t>GST on Schedule-II</t>
  </si>
  <si>
    <t>Total of Service/Installation Charge 
(ITEMS TAB: Item 01  INSTALLATION FOR DCB (INR) : SRM ATB
for BID PRICE SUMMARY Statement )</t>
  </si>
  <si>
    <t>Total GST against Service/Installation Charge
(ITEMS TAB: Item 02 GST - SERVICES FOR SRM ATB
 for BID PRICE SUMMARY Statement )</t>
  </si>
  <si>
    <t>GRAND TOTAL</t>
  </si>
  <si>
    <t xml:space="preserve">Date : </t>
  </si>
  <si>
    <t>Printed Name   :</t>
  </si>
  <si>
    <t>Place :</t>
  </si>
  <si>
    <t>Designation   :</t>
  </si>
  <si>
    <r>
      <t>Bid Form 2</t>
    </r>
    <r>
      <rPr>
        <b/>
        <vertAlign val="superscript"/>
        <sz val="11"/>
        <rFont val="Book Antiqua"/>
        <family val="1"/>
      </rPr>
      <t>nd</t>
    </r>
    <r>
      <rPr>
        <b/>
        <sz val="11"/>
        <rFont val="Book Antiqua"/>
        <family val="1"/>
      </rPr>
      <t xml:space="preserve"> Envelope</t>
    </r>
  </si>
  <si>
    <t>BID FORM (Second Envelope)</t>
  </si>
  <si>
    <t>Bid Proposal Ref. No.</t>
  </si>
  <si>
    <t>Southern Region Transmission System-I</t>
  </si>
  <si>
    <t>Name of Contract  :</t>
  </si>
  <si>
    <t>Dear Ladies and/or Gentlemen,</t>
  </si>
  <si>
    <t xml:space="preserve">In continuation of First Envelope of our Bid, we hereby submit the Second Envelope of the Bid, both of which shall be read together and in conjunction with each other, and shall be construed as an integral part of our Bid. Accordingly, we the undersigned, offer to undertake the above-named package in full conformity with the said Bidding Documents for the sum of Rs. </t>
  </si>
  <si>
    <t xml:space="preserve"> /- only or such other sums as may be determined in accordance with the terms and conditions of the Bidding Documents.</t>
  </si>
  <si>
    <t xml:space="preserve">The above amounts are in accordance with the price schedules attached herewith and are made part of this bid.  </t>
  </si>
  <si>
    <t xml:space="preserve">Price Schedules </t>
  </si>
  <si>
    <t>In line with the requirements of the Bidding documents, we enclose herewith the following Price Schedules, duly filled - in as per your proforma:</t>
  </si>
  <si>
    <t>Sch-1</t>
  </si>
  <si>
    <t>Sch-2</t>
  </si>
  <si>
    <t>Non-Scheduled Items</t>
  </si>
  <si>
    <t>Sch-3</t>
  </si>
  <si>
    <t>Grand Summary</t>
  </si>
  <si>
    <t>We are aware that the Price Schedules do not generally give a full description of the Work to be performed under each item and we shall be deemed to have read the Technical Specifications and other sections of the Bidding Documents and Drawings to ascertain the full scope of Work included in each item while filling-in the rates and prices. We agree that the entered rates and prices shall be deemed to include for the full scope as aforesaid, including overheads and profit.</t>
  </si>
  <si>
    <t>We declare that as specified in Clause 4.6, ITB, Vol.-IA of the Bidding Documents, the prices of all the  Services to be supplied under this contract shall be FIRM and doesnot subject to any price adjustment  as per relevant clauses in bidding document.</t>
  </si>
  <si>
    <t>We understand that in the price schedules, where there are errors between the total of the amounts given under the column for the price Breakdown and the amount given under the Total Price, the former shall prevail and the latter will be corrected accordingly. We further understand that where there are discrepancies between amounts stated in figures and amounts stated in words, the amount stated in words shall prevail. Similarly, any discrepancy in the total bid price and that of the summation of Schedule price (price indicated in a Schedule indicating the total of that schedule), the total bid price shall be corrected to reflect the actual summation of the Schedule prices.</t>
  </si>
  <si>
    <t>We confirm that except as otherwise specifically provided our Bid Prices in this Second Envelope include all taxes, duties, levies and charges as may be assessed on us/our Associate (applicable for Foreign Bidder), our Sub-Contractor/Sub-Vendor or their employees by all municipal, state or national government authorities in connection with the Facilities, in and outside of India.</t>
  </si>
  <si>
    <r>
      <t xml:space="preserve">100% of applicable Taxes and Duties i.e </t>
    </r>
    <r>
      <rPr>
        <b/>
        <sz val="11"/>
        <rFont val="Book Antiqua"/>
        <family val="1"/>
      </rPr>
      <t>GST</t>
    </r>
    <r>
      <rPr>
        <sz val="11"/>
        <rFont val="Book Antiqua"/>
        <family val="1"/>
      </rPr>
      <t xml:space="preserve"> , which are payable by the Employer under the Contract, shall be reimbursed by the Employer  on production of satisfactory documentary evidence by the Contractor in accordance with the provisions of the Bidding Documents.</t>
    </r>
  </si>
  <si>
    <r>
      <t>We further understand that notwithstanding 3.0 above, in case of award on us, you shall also bear and pay/reimburse to us,</t>
    </r>
    <r>
      <rPr>
        <b/>
        <sz val="11"/>
        <rFont val="Book Antiqua"/>
        <family val="1"/>
      </rPr>
      <t xml:space="preserve"> GST</t>
    </r>
    <r>
      <rPr>
        <sz val="11"/>
        <rFont val="Book Antiqua"/>
        <family val="1"/>
      </rPr>
      <t xml:space="preserve"> applicable on</t>
    </r>
    <r>
      <rPr>
        <b/>
        <sz val="11"/>
        <rFont val="Book Antiqua"/>
        <family val="1"/>
      </rPr>
      <t xml:space="preserve"> </t>
    </r>
    <r>
      <rPr>
        <sz val="11"/>
        <rFont val="Book Antiqua"/>
        <family val="1"/>
      </rPr>
      <t>Installation Services specified in Schedule No. I &amp; II of the Price Schedule in this Second Envelope, by the Indian Laws.</t>
    </r>
  </si>
  <si>
    <r>
      <t>We confirm that w</t>
    </r>
    <r>
      <rPr>
        <b/>
        <sz val="11"/>
        <rFont val="Book Antiqua"/>
        <family val="1"/>
      </rPr>
      <t>e have also registered/we shall also get registered in the GST Network with a GSTIN,</t>
    </r>
    <r>
      <rPr>
        <sz val="11"/>
        <rFont val="Book Antiqua"/>
        <family val="1"/>
      </rPr>
      <t xml:space="preserve"> in all the states where the project is located and the states from which we shall make our supply of goods.</t>
    </r>
  </si>
  <si>
    <t># (For Joint Venture only) We, the partners of Joint Venture submitting this bid, do agree and confirm that in case of Award of Contract on the Joint Venture, we shall be jointly and severally liable and responsible for the execution of the Contract in accordance with Contract terms and conditions.</t>
  </si>
  <si>
    <t xml:space="preserve">We, hereby, declare that only the persons or firms interested in this proposal as principals are named here and that no other persons or firms other than those mentioned herein have any interest in this proposal or in the Contract to be entered into, if the award is made on us, that this proposal is made without any connection with any other person, firm or party likewise submitting a proposal is in all respects for and in good faith, without collusion or fraud. </t>
  </si>
  <si>
    <t>Thanking you, we remain,</t>
  </si>
  <si>
    <t>Yours faithfully,</t>
  </si>
  <si>
    <t>Date :</t>
  </si>
  <si>
    <t>Please provide additional information of the Bidder</t>
  </si>
  <si>
    <t>Business Address                       :</t>
  </si>
  <si>
    <t>Country of Incorporation         :</t>
  </si>
  <si>
    <t>State/Province to be indicated :</t>
  </si>
  <si>
    <t>Name of Principal Officer         :</t>
  </si>
  <si>
    <t>Address of  Principal Officer    :</t>
  </si>
  <si>
    <t>* * *</t>
  </si>
  <si>
    <t>Specification No: SR-I/C&amp;M/WC-4304/2025 (SR1/NT/W-CIVIL/DOM/B00/25/12398)</t>
  </si>
  <si>
    <t>AMC-II Package for de-weeding, grass cutting and jungle clearance &amp; civil Maintenance works at POWERGRID Nagarjunasagar substation</t>
  </si>
  <si>
    <t>Earth work in excavation by mechanical means (Hydraulic excavator)/ manual means over areas (exceeding 30 cm in depth, 1.5 m in width as well as 10 sqm on plan) including getting out and disposal of excavated earth lead upto 50 m and lift upto 1.5 m,disposed earth to be levelled and neatly dressed. All kinds of soil</t>
  </si>
  <si>
    <t>Earth work in excavation by mechanical means (Hydraulic excavator) / manual means in foundation trenches or drains (not exceeding 1.5 m in width or 10 sqm on plan), including dressing of sides and ramming of bottoms, lift upto 1.5 m, including getting out the excavated soil and disposal of surplus excavated soil as directed, within a lead of 50 m. All kinds of soil</t>
  </si>
  <si>
    <t>Providing and laying in position cement concrete of 1:2:4( 1 cement: 2 coarse sand: 4 graded stone aggregate of 20 mm Nominal size)all works upto plinth level, excluding the cost of centering and shuttering - All work up to plinth level .</t>
  </si>
  <si>
    <t>Providing and laying in position cement concrete of 1:3:6( 1 cement: 3 coarse sand: 6 graded stone aggregate of 20 mm Nominal size)all works upto plinth level, excluding the cost of centering and shuttering - All work up to plinth level .</t>
  </si>
  <si>
    <t>Brick work with common burnt clay F.P.S. (non modular) bricks of class designation 7.5 in foundation and plinth in cement mortar 1:6( 1 cement: 6 coarse sand)</t>
  </si>
  <si>
    <t>Random rubble masonry with hard stone in foundation and plinth including levelling up with cement concrete 1:6:12 (1 cement : 6 coarse sand : 12 graded stone aggregate 20 mm nominal size) upto plinth level with cement mortar 1:6( 1 cement: 6 coarse sand)</t>
  </si>
  <si>
    <t>Repairs to plaster of thickness 12 mm to 20 mm in patches of area 2.5 sq.meters and under, including cutting the patch in proper shape, raking out joints and preparing and plastering the surface of the walls complete, including disposal of rubbish to the dumping ground, all complete as per direction of Engineer-in-Charge with cement mortar 1:4( 1 cement: 4 fine sand)</t>
  </si>
  <si>
    <t>Refixing old glass panes with putty and nails</t>
  </si>
  <si>
    <t>Renewing glass panes, with putty and nails wherever necessary including racking out the old putty(i)float glass panes of thickness 4 mm( rete includes cost of glass in required size)</t>
  </si>
  <si>
    <t>Float Glass panes of Nominal thickness 5 mm ( weight not less than 12.5 kg/sqm</t>
  </si>
  <si>
    <t>Providing wood work in frames of doors, windows, clerestory windows and other frames, wrought framed and fixed in position with hold fast lugs or with dash fasteners of required dia &amp; length (hold fast lugs or dash fastener shall be paid for separately): second class teak wood</t>
  </si>
  <si>
    <t>Providing and fixing panelled or panelled and glazed shutters for doors, windows and clerestory windows, fixing with butt hinges of required size with necessary screws, excluding panelling which will be paid for separately, all complete as per direction of Engineer-in-charge. (Note:- Butt hinges and necessary screws shall be paid separately) second class teak wood 35 mm thick shutters</t>
  </si>
  <si>
    <t xml:space="preserve">Stone tile (polished) work for wall lining over 12 mm thick bed of cement mortar 1:3 (1 cement : 3 coarse sand) and cement slurry @ 3.3 kg/sqm including pointing in white cement complete.Granite of any colour and shade </t>
  </si>
  <si>
    <t>Providing and fixing Ist quality ceramic glazed wall tiles conforming to IS: 15622 (thickness to be specified by the manufacturer), of approved make, in all colours, shades except burgundy, bottle green, black of any size as approved by Engineer-in-Charge, in skirting, risers of steps and dados, over 12 mm thick bed of cement mortar 1:3 (1 cement : 3 coarse sand) and jointing with grey cement slurry @ 3.3kg per sqm, including pointing in white cement mixed with pigment of matching shade complete</t>
  </si>
  <si>
    <t>Wall painting with acrylic emulsion paint, having VOC (Volatile Organic Compound ) content less than 50 grams/ litre, of approved brand and manufacture, including applying additional coats wherever required, to achieve even shade and colour. Two coats</t>
  </si>
  <si>
    <t>White washing with whiting/ lime to give an even shade( old work two or more coats)</t>
  </si>
  <si>
    <t>colour washing to give an even shade matching with old work one or more coat on old work with lime/whiting</t>
  </si>
  <si>
    <t>Removing white or colour wash by scrapping and sand papering and preparing the surface smooth including necessary repairs to scratches etc. complete</t>
  </si>
  <si>
    <t>Finishing walls with water proofing cement paint of required shadeOld work (one or more coats applied @ 2.20 kg/10 sqm)
over priming coat of primer applied @ 0.80 litrs/10 sqm
complete including cost of Priming coat</t>
  </si>
  <si>
    <t>Distempering with 1st quality acrylic distember (Ready mix) having VOC content less than 50 grams/ litre of approved brand and manufacture to give an even shade: old work( one or more coats)</t>
  </si>
  <si>
    <t>Painting with synthetic enamel paint of approved brand and manufacture of required colour to give an even shade one or more coats on old work</t>
  </si>
  <si>
    <t>Providing and applying white cement based putty of average thickness 1 mm, of approved brand and manufacturer, over the plastered wall surface to prepare the surface even and smooth complete</t>
  </si>
  <si>
    <t>13.82.2</t>
  </si>
  <si>
    <t>13.87.2</t>
  </si>
  <si>
    <t>13.39.2</t>
  </si>
  <si>
    <t>13.109.1</t>
  </si>
  <si>
    <t>cum</t>
  </si>
  <si>
    <t>Meters</t>
  </si>
  <si>
    <t>No. of Operations (6 in 2 Years)</t>
  </si>
  <si>
    <t>No. of Operations (24 in 2 Years)</t>
  </si>
  <si>
    <t>supply of Tractor ( for the work of Shifting of Waste material from Switchyard,Colony like Dry leaves, Shifting of material to store etc.)</t>
  </si>
  <si>
    <t>supply and stacking of sand at site ( stack measurement shall be taken for payment)</t>
  </si>
  <si>
    <t>supply and delivery of following fertilizers</t>
  </si>
  <si>
    <t>DAP</t>
  </si>
  <si>
    <t>Urea</t>
  </si>
  <si>
    <t>Removing existing damaged mosquito GI Steel mesh from Door and window and providing and Fixing the New GI Steel mash of heavy guage to aluminium door and window of heavy duty material in required &amp; varied sizes including labour, material,fittings,beedings for Aluminium Door and window, screws etc all complete as per the instruction of Enginner-in-Charge</t>
  </si>
  <si>
    <t>per day</t>
  </si>
  <si>
    <t>kg</t>
  </si>
  <si>
    <r>
      <rPr>
        <b/>
        <sz val="12"/>
        <color theme="1"/>
        <rFont val="Book Antiqua"/>
        <family val="1"/>
      </rPr>
      <t xml:space="preserve">in colony,stores and other areas </t>
    </r>
    <r>
      <rPr>
        <sz val="12"/>
        <color theme="1"/>
        <rFont val="Book Antiqua"/>
        <family val="1"/>
      </rPr>
      <t>.cleaning jungle including uprooting of rank vegetation ,Grass,brush wood,saplings etc.by MANUAL or MECHANICAL means as per available clearance charged portion and disposal of rubbish outside the periphery  of substation including transpotation as directed by the Engineer-in-charge. the area for disposal of rubbish/ grass etc. outside the substation premises shall be arranged by the contracror at his own cost ( other areas = 104000 sqm  per operation* 3 operations per year * 2 years= 624000 sqm) ( Total 6 operations in 2 years)</t>
    </r>
  </si>
  <si>
    <r>
      <rPr>
        <b/>
        <sz val="12"/>
        <color theme="1"/>
        <rFont val="Book Antiqua"/>
        <family val="1"/>
      </rPr>
      <t xml:space="preserve">in switch yard ( Metal area ) : </t>
    </r>
    <r>
      <rPr>
        <sz val="12"/>
        <color theme="1"/>
        <rFont val="Book Antiqua"/>
        <family val="1"/>
      </rPr>
      <t>Grass clearing,de-weeding,uprooting of rank vegetation, brush wood,saplings by MANUAL and disposal of rubbish outside the periphery of powergrid premises including transporation, levelling the metal heatly after removal of grass/weeds as directed by the Engineer-in-charge.The area for disposal of rubbish/grass etc.outside the substation premises shall be arranged by the contractor at his own cost.(1) in metal shaped area of switchyard area for payment shall be arrived by multiplying  by the total metal area with a multiplying factor 0.15).however, the contractor is also allowed to maintain the sqm metalled area grass free by spraying antiweed chemicals of approved brand at his own cost. ( switchyard metal area= 98800 sqm*0.15 per operation* 12 operations per year* 2 years= 355680 sqm ( total 24 operations in 2 years)</t>
    </r>
  </si>
  <si>
    <r>
      <rPr>
        <b/>
        <sz val="12"/>
        <color theme="1"/>
        <rFont val="Book Antiqua"/>
        <family val="1"/>
      </rPr>
      <t>in switch yard Non Metal Area</t>
    </r>
    <r>
      <rPr>
        <sz val="12"/>
        <color theme="1"/>
        <rFont val="Book Antiqua"/>
        <family val="1"/>
      </rPr>
      <t>: cleaning jungle including uprooting of rank vegetation ,Grass,brush wood,saplings etc.by MANUAL or MECHANICAL means as per available</t>
    </r>
    <r>
      <rPr>
        <b/>
        <sz val="12"/>
        <color theme="1"/>
        <rFont val="Book Antiqua"/>
        <family val="1"/>
      </rPr>
      <t xml:space="preserve"> </t>
    </r>
    <r>
      <rPr>
        <sz val="12"/>
        <color theme="1"/>
        <rFont val="Book Antiqua"/>
        <family val="1"/>
      </rPr>
      <t>clearance charged portion and disposal of rubbish outside the periphery  of substation including transpotation as directed by the Engineer-in-charge. the area for disposal of rubbish/ grass etc. outside the substation premises shall be arranged by the contracror at his own cost.( 1 ) Non-Metal ( open road and road side berms in switchyard ). Township, road sides, other open grounds spaces in the substation premises including road berms and around the building inside the switchyard fence. ( switchyard area other than metalled area= 53350 sqm per operation * 3 operations per year * 2 years= 320100 sqm ) ( Total 06 operations in 02 years )</t>
    </r>
  </si>
  <si>
    <t>Schedules Items as per DSR 2023 excluding GST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</si>
</sst>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00_);_(* \(#,##0.00\);_(* &quot;-&quot;??_);_(@_)"/>
    <numFmt numFmtId="165" formatCode="_-&quot;£&quot;* #,##0.00_-;\-&quot;£&quot;* #,##0.00_-;_-&quot;£&quot;* &quot;-&quot;??_-;_-@_-"/>
    <numFmt numFmtId="166" formatCode="0.0_)"/>
    <numFmt numFmtId="167" formatCode="#,##0.000_);\(#,##0.000\)"/>
    <numFmt numFmtId="168" formatCode=";;"/>
    <numFmt numFmtId="169" formatCode="&quot;\&quot;#,##0.00;[Red]\-&quot;\&quot;#,##0.00"/>
    <numFmt numFmtId="170" formatCode="#,##0.0"/>
    <numFmt numFmtId="171" formatCode="0.000"/>
    <numFmt numFmtId="172" formatCode="0.0"/>
    <numFmt numFmtId="173" formatCode="[$-409]dd\-mmm\-yy;@"/>
    <numFmt numFmtId="174" formatCode="[$-409]d\-mmm\-yyyy;@"/>
    <numFmt numFmtId="175" formatCode="[$-409]d/mmm/yyyy;@"/>
    <numFmt numFmtId="176" formatCode="_(* #,##0_);_(* \(#,##0\);_(* &quot;-&quot;??_);_(@_)"/>
  </numFmts>
  <fonts count="52">
    <font>
      <sz val="10"/>
      <name val="Book Antiqua"/>
    </font>
    <font>
      <sz val="10"/>
      <name val="Book Antiqua"/>
      <family val="1"/>
    </font>
    <font>
      <b/>
      <sz val="14"/>
      <name val="Book Antiqua"/>
      <family val="1"/>
    </font>
    <font>
      <sz val="12"/>
      <name val="Book Antiqua"/>
      <family val="1"/>
    </font>
    <font>
      <b/>
      <sz val="12"/>
      <name val="Arial"/>
      <family val="2"/>
    </font>
    <font>
      <b/>
      <sz val="12"/>
      <name val="Book Antiqua"/>
      <family val="1"/>
    </font>
    <font>
      <sz val="11"/>
      <name val="Book Antiqua"/>
      <family val="1"/>
    </font>
    <font>
      <b/>
      <sz val="11"/>
      <name val="Book Antiqua"/>
      <family val="1"/>
    </font>
    <font>
      <sz val="14"/>
      <name val="AngsanaUPC"/>
      <family val="1"/>
    </font>
    <font>
      <sz val="10"/>
      <name val="Arial"/>
      <family val="2"/>
    </font>
    <font>
      <sz val="12"/>
      <name val="¹ÙÅÁÃ¼"/>
      <charset val="129"/>
    </font>
    <font>
      <sz val="10"/>
      <color indexed="10"/>
      <name val="Arial"/>
      <family val="2"/>
    </font>
    <font>
      <u/>
      <sz val="9"/>
      <color indexed="12"/>
      <name val="Arial"/>
      <family val="2"/>
    </font>
    <font>
      <sz val="7"/>
      <name val="Small Fonts"/>
      <family val="2"/>
    </font>
    <font>
      <b/>
      <sz val="10"/>
      <name val="Arial CE"/>
      <family val="2"/>
      <charset val="238"/>
    </font>
    <font>
      <u/>
      <sz val="9"/>
      <color indexed="36"/>
      <name val="Arial"/>
      <family val="2"/>
    </font>
    <font>
      <sz val="10"/>
      <name val="MS Sans Serif"/>
      <family val="2"/>
    </font>
    <font>
      <sz val="10"/>
      <name val="Book Antiqua"/>
      <family val="1"/>
    </font>
    <font>
      <sz val="12"/>
      <name val="Arial"/>
      <family val="2"/>
    </font>
    <font>
      <i/>
      <sz val="12"/>
      <name val="Book Antiqua"/>
      <family val="1"/>
    </font>
    <font>
      <b/>
      <i/>
      <sz val="12"/>
      <name val="Book Antiqua"/>
      <family val="1"/>
    </font>
    <font>
      <vertAlign val="superscript"/>
      <sz val="12"/>
      <name val="Book Antiqua"/>
      <family val="1"/>
    </font>
    <font>
      <sz val="12"/>
      <color indexed="12"/>
      <name val="Book Antiqua"/>
      <family val="1"/>
    </font>
    <font>
      <sz val="8"/>
      <name val="Book Antiqua"/>
      <family val="1"/>
    </font>
    <font>
      <sz val="11"/>
      <name val="Arial"/>
      <family val="2"/>
    </font>
    <font>
      <b/>
      <sz val="11"/>
      <name val="Arial"/>
      <family val="2"/>
    </font>
    <font>
      <sz val="11"/>
      <color indexed="8"/>
      <name val="Calibri"/>
      <family val="2"/>
    </font>
    <font>
      <sz val="10"/>
      <name val="Arial"/>
      <family val="2"/>
    </font>
    <font>
      <b/>
      <sz val="10"/>
      <name val="Arial"/>
      <family val="2"/>
    </font>
    <font>
      <b/>
      <u/>
      <sz val="10"/>
      <name val="Arial"/>
      <family val="2"/>
    </font>
    <font>
      <b/>
      <sz val="11"/>
      <color indexed="12"/>
      <name val="Arial"/>
      <family val="2"/>
    </font>
    <font>
      <b/>
      <sz val="10"/>
      <name val="Book Antiqua"/>
      <family val="1"/>
    </font>
    <font>
      <sz val="11"/>
      <color indexed="9"/>
      <name val="Book Antiqua"/>
      <family val="1"/>
    </font>
    <font>
      <b/>
      <sz val="11"/>
      <color indexed="9"/>
      <name val="Book Antiqua"/>
      <family val="1"/>
    </font>
    <font>
      <i/>
      <sz val="9"/>
      <name val="Book Antiqua"/>
      <family val="1"/>
    </font>
    <font>
      <sz val="9"/>
      <color indexed="81"/>
      <name val="Tahoma"/>
      <family val="2"/>
    </font>
    <font>
      <b/>
      <vertAlign val="superscript"/>
      <sz val="11"/>
      <name val="Book Antiqua"/>
      <family val="1"/>
    </font>
    <font>
      <sz val="10"/>
      <name val="Book Antiqua"/>
      <family val="1"/>
    </font>
    <font>
      <sz val="11"/>
      <color theme="1"/>
      <name val="Calibri"/>
      <family val="2"/>
      <scheme val="minor"/>
    </font>
    <font>
      <b/>
      <sz val="12"/>
      <color rgb="FFFF0000"/>
      <name val="Book Antiqua"/>
      <family val="1"/>
    </font>
    <font>
      <sz val="11"/>
      <name val="Calibri"/>
      <family val="2"/>
      <scheme val="minor"/>
    </font>
    <font>
      <sz val="10"/>
      <color theme="1"/>
      <name val="Consolas"/>
      <family val="3"/>
    </font>
    <font>
      <sz val="22"/>
      <color theme="1"/>
      <name val="Calibri"/>
      <family val="2"/>
      <scheme val="minor"/>
    </font>
    <font>
      <b/>
      <sz val="12"/>
      <color theme="1"/>
      <name val="Book Antiqua"/>
      <family val="1"/>
    </font>
    <font>
      <sz val="10"/>
      <name val="Book Antiqua"/>
    </font>
    <font>
      <sz val="10"/>
      <color rgb="FF000000"/>
      <name val="Book Antiqua"/>
    </font>
    <font>
      <b/>
      <sz val="10"/>
      <color rgb="FF000000"/>
      <name val="Book Antiqua"/>
    </font>
    <font>
      <sz val="12"/>
      <color theme="1"/>
      <name val="Book Antiqua"/>
      <family val="1"/>
    </font>
    <font>
      <sz val="12"/>
      <color rgb="FF000000"/>
      <name val="Book Antiqua"/>
      <family val="1"/>
    </font>
    <font>
      <sz val="12"/>
      <color rgb="FF03074A"/>
      <name val="Book Antiqua"/>
      <family val="1"/>
    </font>
    <font>
      <sz val="12"/>
      <color rgb="FFFF0000"/>
      <name val="Book Antiqua"/>
      <family val="1"/>
    </font>
    <font>
      <b/>
      <sz val="12"/>
      <color rgb="FF000000"/>
      <name val="Book Antiqua"/>
      <family val="1"/>
    </font>
  </fonts>
  <fills count="8">
    <fill>
      <patternFill patternType="none"/>
    </fill>
    <fill>
      <patternFill patternType="gray125"/>
    </fill>
    <fill>
      <patternFill patternType="solid">
        <fgColor indexed="42"/>
        <bgColor indexed="64"/>
      </patternFill>
    </fill>
    <fill>
      <patternFill patternType="solid">
        <fgColor indexed="12"/>
        <bgColor indexed="64"/>
      </patternFill>
    </fill>
    <fill>
      <patternFill patternType="solid">
        <fgColor indexed="22"/>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s>
  <borders count="55">
    <border>
      <left/>
      <right/>
      <top/>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hair">
        <color indexed="64"/>
      </top>
      <bottom/>
      <diagonal/>
    </border>
    <border>
      <left/>
      <right/>
      <top/>
      <bottom style="hair">
        <color indexed="64"/>
      </bottom>
      <diagonal/>
    </border>
    <border>
      <left style="thin">
        <color rgb="FF000000"/>
      </left>
      <right style="thin">
        <color rgb="FF000000"/>
      </right>
      <top style="thin">
        <color rgb="FF000000"/>
      </top>
      <bottom style="thin">
        <color rgb="FF000000"/>
      </bottom>
      <diagonal/>
    </border>
  </borders>
  <cellStyleXfs count="54">
    <xf numFmtId="0" fontId="0" fillId="0" borderId="0"/>
    <xf numFmtId="9" fontId="8" fillId="0" borderId="0"/>
    <xf numFmtId="165" fontId="9" fillId="0" borderId="0" applyFont="0" applyFill="0" applyBorder="0" applyAlignment="0" applyProtection="0"/>
    <xf numFmtId="166" fontId="9" fillId="0" borderId="0" applyFont="0" applyFill="0" applyBorder="0" applyAlignment="0" applyProtection="0"/>
    <xf numFmtId="167" fontId="9" fillId="0" borderId="0" applyFont="0" applyFill="0" applyBorder="0" applyAlignment="0" applyProtection="0"/>
    <xf numFmtId="168" fontId="9" fillId="0" borderId="0" applyFont="0" applyFill="0" applyBorder="0" applyAlignment="0" applyProtection="0"/>
    <xf numFmtId="0" fontId="10" fillId="0" borderId="0"/>
    <xf numFmtId="164" fontId="1" fillId="0" borderId="0" applyFont="0" applyFill="0" applyBorder="0" applyAlignment="0" applyProtection="0"/>
    <xf numFmtId="169" fontId="9" fillId="0" borderId="0"/>
    <xf numFmtId="169" fontId="9" fillId="0" borderId="0"/>
    <xf numFmtId="169" fontId="9" fillId="0" borderId="0"/>
    <xf numFmtId="169" fontId="9" fillId="0" borderId="0"/>
    <xf numFmtId="169" fontId="9" fillId="0" borderId="0"/>
    <xf numFmtId="169" fontId="9" fillId="0" borderId="0"/>
    <xf numFmtId="169" fontId="9" fillId="0" borderId="0"/>
    <xf numFmtId="169" fontId="9" fillId="0" borderId="0"/>
    <xf numFmtId="164" fontId="27" fillId="0" borderId="0" applyFont="0" applyFill="0" applyBorder="0" applyAlignment="0" applyProtection="0"/>
    <xf numFmtId="164" fontId="9" fillId="0" borderId="0" applyFont="0" applyFill="0" applyBorder="0" applyAlignment="0" applyProtection="0"/>
    <xf numFmtId="164" fontId="37" fillId="0" borderId="0" applyFont="0" applyFill="0" applyBorder="0" applyAlignment="0" applyProtection="0"/>
    <xf numFmtId="170" fontId="11" fillId="0" borderId="1">
      <alignment horizontal="right"/>
    </xf>
    <xf numFmtId="0" fontId="4" fillId="0" borderId="2" applyNumberFormat="0" applyAlignment="0" applyProtection="0">
      <alignment horizontal="left" vertical="center"/>
    </xf>
    <xf numFmtId="0" fontId="4" fillId="0" borderId="3">
      <alignment horizontal="left" vertical="center"/>
    </xf>
    <xf numFmtId="0" fontId="12" fillId="0" borderId="0" applyNumberFormat="0" applyFill="0" applyBorder="0" applyAlignment="0" applyProtection="0">
      <alignment vertical="top"/>
      <protection locked="0"/>
    </xf>
    <xf numFmtId="37" fontId="13" fillId="0" borderId="0"/>
    <xf numFmtId="171" fontId="9" fillId="0" borderId="0"/>
    <xf numFmtId="0" fontId="9" fillId="0" borderId="0"/>
    <xf numFmtId="0" fontId="38" fillId="0" borderId="0"/>
    <xf numFmtId="0" fontId="17" fillId="0" borderId="0"/>
    <xf numFmtId="0" fontId="9" fillId="0" borderId="0"/>
    <xf numFmtId="0" fontId="9" fillId="0" borderId="0"/>
    <xf numFmtId="0" fontId="9" fillId="0" borderId="0"/>
    <xf numFmtId="0" fontId="27" fillId="0" borderId="0"/>
    <xf numFmtId="0" fontId="6" fillId="0" borderId="0"/>
    <xf numFmtId="0" fontId="9" fillId="0" borderId="0"/>
    <xf numFmtId="0" fontId="9" fillId="0" borderId="0"/>
    <xf numFmtId="0" fontId="26" fillId="0" borderId="0"/>
    <xf numFmtId="0" fontId="6" fillId="0" borderId="0"/>
    <xf numFmtId="0" fontId="9" fillId="0" borderId="0"/>
    <xf numFmtId="0" fontId="38" fillId="0" borderId="0"/>
    <xf numFmtId="0" fontId="38" fillId="0" borderId="0"/>
    <xf numFmtId="0" fontId="17" fillId="0" borderId="0"/>
    <xf numFmtId="0" fontId="6" fillId="0" borderId="0"/>
    <xf numFmtId="0" fontId="17" fillId="0" borderId="0"/>
    <xf numFmtId="0" fontId="27" fillId="0" borderId="0"/>
    <xf numFmtId="0" fontId="9" fillId="0" borderId="0"/>
    <xf numFmtId="0" fontId="6" fillId="0" borderId="0"/>
    <xf numFmtId="0" fontId="6" fillId="0" borderId="0"/>
    <xf numFmtId="0" fontId="27" fillId="0" borderId="0"/>
    <xf numFmtId="0" fontId="27" fillId="0" borderId="0"/>
    <xf numFmtId="9" fontId="9" fillId="0" borderId="0" applyFont="0" applyFill="0" applyBorder="0" applyAlignment="0" applyProtection="0"/>
    <xf numFmtId="0" fontId="14" fillId="0" borderId="0" applyFont="0"/>
    <xf numFmtId="0" fontId="15" fillId="0" borderId="0" applyNumberFormat="0" applyFill="0" applyBorder="0" applyAlignment="0" applyProtection="0">
      <alignment vertical="top"/>
      <protection locked="0"/>
    </xf>
    <xf numFmtId="0" fontId="16" fillId="0" borderId="0"/>
    <xf numFmtId="9" fontId="44" fillId="0" borderId="0" applyFont="0" applyFill="0" applyBorder="0" applyAlignment="0" applyProtection="0"/>
  </cellStyleXfs>
  <cellXfs count="379">
    <xf numFmtId="0" fontId="0" fillId="0" borderId="0" xfId="0"/>
    <xf numFmtId="0" fontId="17" fillId="0" borderId="0" xfId="27" applyAlignment="1" applyProtection="1">
      <alignment vertical="top"/>
      <protection hidden="1"/>
    </xf>
    <xf numFmtId="0" fontId="17" fillId="0" borderId="0" xfId="27" applyProtection="1">
      <protection hidden="1"/>
    </xf>
    <xf numFmtId="0" fontId="3" fillId="0" borderId="0" xfId="27" applyFont="1" applyAlignment="1" applyProtection="1">
      <alignment horizontal="justify" vertical="top"/>
      <protection hidden="1"/>
    </xf>
    <xf numFmtId="0" fontId="3" fillId="0" borderId="0" xfId="27" applyFont="1" applyAlignment="1" applyProtection="1">
      <alignment horizontal="justify" vertical="top" wrapText="1"/>
      <protection hidden="1"/>
    </xf>
    <xf numFmtId="0" fontId="3" fillId="0" borderId="0" xfId="27" applyFont="1" applyAlignment="1" applyProtection="1">
      <alignment vertical="top"/>
      <protection hidden="1"/>
    </xf>
    <xf numFmtId="0" fontId="3" fillId="0" borderId="0" xfId="27" applyFont="1" applyAlignment="1" applyProtection="1">
      <alignment horizontal="right" vertical="top"/>
      <protection hidden="1"/>
    </xf>
    <xf numFmtId="0" fontId="19" fillId="0" borderId="0" xfId="27" applyFont="1" applyProtection="1">
      <protection hidden="1"/>
    </xf>
    <xf numFmtId="0" fontId="3" fillId="0" borderId="0" xfId="27" applyFont="1" applyProtection="1">
      <protection hidden="1"/>
    </xf>
    <xf numFmtId="0" fontId="3" fillId="0" borderId="0" xfId="27" applyFont="1" applyAlignment="1" applyProtection="1">
      <alignment horizontal="justify"/>
      <protection hidden="1"/>
    </xf>
    <xf numFmtId="0" fontId="5" fillId="0" borderId="0" xfId="27" applyFont="1" applyAlignment="1" applyProtection="1">
      <alignment horizontal="justify"/>
      <protection hidden="1"/>
    </xf>
    <xf numFmtId="0" fontId="3" fillId="0" borderId="0" xfId="27" quotePrefix="1" applyFont="1" applyAlignment="1" applyProtection="1">
      <alignment vertical="top"/>
      <protection hidden="1"/>
    </xf>
    <xf numFmtId="0" fontId="3" fillId="0" borderId="0" xfId="27" applyFont="1" applyAlignment="1" applyProtection="1">
      <alignment horizontal="center" vertical="center"/>
      <protection hidden="1"/>
    </xf>
    <xf numFmtId="0" fontId="3" fillId="0" borderId="0" xfId="27" applyFont="1" applyAlignment="1" applyProtection="1">
      <alignment horizontal="left"/>
      <protection hidden="1"/>
    </xf>
    <xf numFmtId="0" fontId="3" fillId="0" borderId="0" xfId="27" applyFont="1" applyAlignment="1" applyProtection="1">
      <alignment vertical="top" wrapText="1"/>
      <protection hidden="1"/>
    </xf>
    <xf numFmtId="0" fontId="5" fillId="0" borderId="0" xfId="27" applyFont="1" applyAlignment="1" applyProtection="1">
      <alignment horizontal="justify" vertical="top" wrapText="1"/>
      <protection hidden="1"/>
    </xf>
    <xf numFmtId="0" fontId="5" fillId="0" borderId="0" xfId="27" applyFont="1" applyAlignment="1" applyProtection="1">
      <alignment vertical="top" wrapText="1"/>
      <protection hidden="1"/>
    </xf>
    <xf numFmtId="15" fontId="3" fillId="0" borderId="0" xfId="27" applyNumberFormat="1" applyFont="1" applyAlignment="1" applyProtection="1">
      <alignment vertical="top"/>
      <protection hidden="1"/>
    </xf>
    <xf numFmtId="0" fontId="3" fillId="0" borderId="4" xfId="27" quotePrefix="1" applyFont="1" applyBorder="1" applyAlignment="1" applyProtection="1">
      <alignment horizontal="center" vertical="top"/>
      <protection hidden="1"/>
    </xf>
    <xf numFmtId="0" fontId="3" fillId="0" borderId="5" xfId="27" quotePrefix="1" applyFont="1" applyBorder="1" applyAlignment="1" applyProtection="1">
      <alignment horizontal="center" vertical="top"/>
      <protection hidden="1"/>
    </xf>
    <xf numFmtId="0" fontId="24" fillId="0" borderId="0" xfId="0" applyFont="1" applyProtection="1">
      <protection hidden="1"/>
    </xf>
    <xf numFmtId="0" fontId="24" fillId="0" borderId="0" xfId="0" applyFont="1" applyAlignment="1" applyProtection="1">
      <alignment vertical="center"/>
      <protection hidden="1"/>
    </xf>
    <xf numFmtId="0" fontId="24" fillId="0" borderId="0" xfId="41" applyFont="1" applyAlignment="1" applyProtection="1">
      <alignment vertical="center"/>
      <protection hidden="1"/>
    </xf>
    <xf numFmtId="0" fontId="24" fillId="0" borderId="0" xfId="45" applyFont="1" applyAlignment="1" applyProtection="1">
      <alignment vertical="center"/>
      <protection hidden="1"/>
    </xf>
    <xf numFmtId="0" fontId="25" fillId="0" borderId="0" xfId="0" applyFont="1" applyAlignment="1" applyProtection="1">
      <alignment vertical="center"/>
      <protection hidden="1"/>
    </xf>
    <xf numFmtId="0" fontId="27" fillId="0" borderId="0" xfId="31" applyProtection="1">
      <protection hidden="1"/>
    </xf>
    <xf numFmtId="0" fontId="27" fillId="0" borderId="6" xfId="31" applyBorder="1" applyProtection="1">
      <protection hidden="1"/>
    </xf>
    <xf numFmtId="0" fontId="27" fillId="0" borderId="7" xfId="31" applyBorder="1" applyProtection="1">
      <protection hidden="1"/>
    </xf>
    <xf numFmtId="0" fontId="27" fillId="0" borderId="8" xfId="31" applyBorder="1" applyProtection="1">
      <protection hidden="1"/>
    </xf>
    <xf numFmtId="0" fontId="27" fillId="0" borderId="9" xfId="31" applyBorder="1" applyProtection="1">
      <protection hidden="1"/>
    </xf>
    <xf numFmtId="0" fontId="27" fillId="0" borderId="10" xfId="31" applyBorder="1" applyProtection="1">
      <protection hidden="1"/>
    </xf>
    <xf numFmtId="0" fontId="28" fillId="0" borderId="0" xfId="31" applyFont="1" applyAlignment="1" applyProtection="1">
      <alignment horizontal="center"/>
      <protection hidden="1"/>
    </xf>
    <xf numFmtId="0" fontId="27" fillId="0" borderId="0" xfId="43" applyAlignment="1" applyProtection="1">
      <alignment vertical="center"/>
      <protection hidden="1"/>
    </xf>
    <xf numFmtId="0" fontId="27" fillId="0" borderId="10" xfId="43" applyBorder="1" applyAlignment="1" applyProtection="1">
      <alignment vertical="center"/>
      <protection hidden="1"/>
    </xf>
    <xf numFmtId="0" fontId="9" fillId="0" borderId="9" xfId="43" applyFont="1" applyBorder="1" applyAlignment="1" applyProtection="1">
      <alignment vertical="center"/>
      <protection hidden="1"/>
    </xf>
    <xf numFmtId="0" fontId="27" fillId="0" borderId="0" xfId="43" applyProtection="1">
      <protection hidden="1"/>
    </xf>
    <xf numFmtId="0" fontId="27" fillId="0" borderId="10" xfId="43" applyBorder="1" applyProtection="1">
      <protection hidden="1"/>
    </xf>
    <xf numFmtId="0" fontId="9" fillId="0" borderId="0" xfId="43" applyFont="1" applyAlignment="1" applyProtection="1">
      <alignment vertical="center"/>
      <protection hidden="1"/>
    </xf>
    <xf numFmtId="0" fontId="9" fillId="0" borderId="9" xfId="43" applyFont="1" applyBorder="1" applyAlignment="1" applyProtection="1">
      <alignment horizontal="center" vertical="center"/>
      <protection hidden="1"/>
    </xf>
    <xf numFmtId="0" fontId="9" fillId="0" borderId="10" xfId="43" applyFont="1" applyBorder="1" applyAlignment="1" applyProtection="1">
      <alignment horizontal="left" vertical="center"/>
      <protection hidden="1"/>
    </xf>
    <xf numFmtId="0" fontId="27" fillId="0" borderId="11" xfId="31" applyBorder="1" applyProtection="1">
      <protection hidden="1"/>
    </xf>
    <xf numFmtId="0" fontId="27" fillId="0" borderId="12" xfId="31" applyBorder="1" applyProtection="1">
      <protection hidden="1"/>
    </xf>
    <xf numFmtId="0" fontId="27" fillId="0" borderId="13" xfId="31" applyBorder="1" applyProtection="1">
      <protection hidden="1"/>
    </xf>
    <xf numFmtId="0" fontId="27" fillId="0" borderId="0" xfId="43" applyAlignment="1" applyProtection="1">
      <alignment horizontal="left"/>
      <protection hidden="1"/>
    </xf>
    <xf numFmtId="0" fontId="27" fillId="0" borderId="9" xfId="43" applyBorder="1" applyAlignment="1" applyProtection="1">
      <alignment horizontal="center"/>
      <protection hidden="1"/>
    </xf>
    <xf numFmtId="0" fontId="27" fillId="0" borderId="9" xfId="43" applyBorder="1" applyProtection="1">
      <protection hidden="1"/>
    </xf>
    <xf numFmtId="0" fontId="27" fillId="0" borderId="9" xfId="48" applyBorder="1" applyAlignment="1" applyProtection="1">
      <alignment horizontal="center"/>
      <protection hidden="1"/>
    </xf>
    <xf numFmtId="0" fontId="27" fillId="0" borderId="0" xfId="48" applyProtection="1">
      <protection hidden="1"/>
    </xf>
    <xf numFmtId="0" fontId="27" fillId="0" borderId="14" xfId="31" applyBorder="1" applyProtection="1">
      <protection hidden="1"/>
    </xf>
    <xf numFmtId="0" fontId="27" fillId="0" borderId="15" xfId="48" applyBorder="1" applyAlignment="1" applyProtection="1">
      <alignment horizontal="center"/>
      <protection hidden="1"/>
    </xf>
    <xf numFmtId="0" fontId="27" fillId="0" borderId="16" xfId="48" applyBorder="1" applyProtection="1">
      <protection hidden="1"/>
    </xf>
    <xf numFmtId="0" fontId="27" fillId="0" borderId="16" xfId="43" applyBorder="1" applyProtection="1">
      <protection hidden="1"/>
    </xf>
    <xf numFmtId="0" fontId="27" fillId="0" borderId="17" xfId="43" applyBorder="1" applyProtection="1">
      <protection hidden="1"/>
    </xf>
    <xf numFmtId="0" fontId="29" fillId="0" borderId="0" xfId="31" applyFont="1" applyProtection="1">
      <protection hidden="1"/>
    </xf>
    <xf numFmtId="0" fontId="30" fillId="0" borderId="0" xfId="0" applyFont="1" applyAlignment="1" applyProtection="1">
      <alignment vertical="center"/>
      <protection hidden="1"/>
    </xf>
    <xf numFmtId="0" fontId="17" fillId="0" borderId="18" xfId="27" applyBorder="1" applyProtection="1">
      <protection hidden="1"/>
    </xf>
    <xf numFmtId="0" fontId="20" fillId="0" borderId="0" xfId="27" applyFont="1" applyAlignment="1" applyProtection="1">
      <alignment vertical="top"/>
      <protection hidden="1"/>
    </xf>
    <xf numFmtId="0" fontId="20" fillId="0" borderId="0" xfId="27" applyFont="1" applyAlignment="1" applyProtection="1">
      <alignment horizontal="right" vertical="top"/>
      <protection hidden="1"/>
    </xf>
    <xf numFmtId="0" fontId="31" fillId="0" borderId="18" xfId="27" applyFont="1" applyBorder="1" applyProtection="1">
      <protection hidden="1"/>
    </xf>
    <xf numFmtId="0" fontId="5" fillId="0" borderId="18" xfId="27" applyFont="1" applyBorder="1" applyAlignment="1" applyProtection="1">
      <alignment horizontal="center"/>
      <protection hidden="1"/>
    </xf>
    <xf numFmtId="0" fontId="5" fillId="0" borderId="19" xfId="0" applyFont="1" applyBorder="1" applyAlignment="1" applyProtection="1">
      <alignment horizontal="right"/>
      <protection hidden="1"/>
    </xf>
    <xf numFmtId="0" fontId="5" fillId="0" borderId="19" xfId="0" applyFont="1" applyBorder="1" applyAlignment="1" applyProtection="1">
      <alignment vertical="center"/>
      <protection hidden="1"/>
    </xf>
    <xf numFmtId="0" fontId="6" fillId="0" borderId="0" xfId="0" applyFont="1" applyProtection="1">
      <protection hidden="1"/>
    </xf>
    <xf numFmtId="0" fontId="7" fillId="0" borderId="0" xfId="0" applyFont="1" applyAlignment="1" applyProtection="1">
      <alignment vertical="center"/>
      <protection hidden="1"/>
    </xf>
    <xf numFmtId="0" fontId="6" fillId="0" borderId="0" xfId="0" applyFont="1" applyAlignment="1" applyProtection="1">
      <alignment horizontal="left" vertical="center"/>
      <protection hidden="1"/>
    </xf>
    <xf numFmtId="0" fontId="7" fillId="0" borderId="0" xfId="41" applyFont="1" applyAlignment="1" applyProtection="1">
      <alignment horizontal="left" vertical="center" indent="1"/>
      <protection hidden="1"/>
    </xf>
    <xf numFmtId="0" fontId="6" fillId="0" borderId="0" xfId="41" applyAlignment="1" applyProtection="1">
      <alignment horizontal="left" vertical="center" indent="1"/>
      <protection hidden="1"/>
    </xf>
    <xf numFmtId="0" fontId="6" fillId="0" borderId="0" xfId="0" applyFont="1" applyAlignment="1" applyProtection="1">
      <alignment vertical="center"/>
      <protection hidden="1"/>
    </xf>
    <xf numFmtId="0" fontId="7" fillId="0" borderId="0" xfId="0" applyFont="1" applyAlignment="1" applyProtection="1">
      <alignment horizontal="left" vertical="center"/>
      <protection hidden="1"/>
    </xf>
    <xf numFmtId="0" fontId="7" fillId="0" borderId="0" xfId="0" applyFont="1" applyAlignment="1" applyProtection="1">
      <alignment horizontal="right" vertical="center" indent="1"/>
      <protection hidden="1"/>
    </xf>
    <xf numFmtId="0" fontId="3" fillId="0" borderId="19" xfId="27" applyFont="1" applyBorder="1" applyProtection="1">
      <protection hidden="1"/>
    </xf>
    <xf numFmtId="0" fontId="3" fillId="0" borderId="19" xfId="27" applyFont="1" applyBorder="1" applyAlignment="1" applyProtection="1">
      <alignment vertical="top"/>
      <protection hidden="1"/>
    </xf>
    <xf numFmtId="0" fontId="7" fillId="0" borderId="0" xfId="0" applyFont="1" applyAlignment="1" applyProtection="1">
      <alignment horizontal="center" vertical="center"/>
      <protection hidden="1"/>
    </xf>
    <xf numFmtId="0" fontId="6" fillId="0" borderId="0" xfId="27" applyFont="1" applyAlignment="1" applyProtection="1">
      <alignment horizontal="justify" vertical="top" wrapText="1"/>
      <protection hidden="1"/>
    </xf>
    <xf numFmtId="0" fontId="3" fillId="0" borderId="19" xfId="0" applyFont="1" applyBorder="1" applyAlignment="1" applyProtection="1">
      <alignment vertical="center"/>
      <protection hidden="1"/>
    </xf>
    <xf numFmtId="0" fontId="3" fillId="0" borderId="0" xfId="0" applyFont="1" applyAlignment="1" applyProtection="1">
      <alignment vertical="center"/>
      <protection hidden="1"/>
    </xf>
    <xf numFmtId="0" fontId="6" fillId="0" borderId="0" xfId="0" applyFont="1" applyAlignment="1" applyProtection="1">
      <alignment horizontal="justify" vertical="center"/>
      <protection hidden="1"/>
    </xf>
    <xf numFmtId="0" fontId="7" fillId="0" borderId="0" xfId="45" applyFont="1" applyAlignment="1" applyProtection="1">
      <alignment vertical="center"/>
      <protection hidden="1"/>
    </xf>
    <xf numFmtId="0" fontId="6" fillId="0" borderId="0" xfId="45" applyAlignment="1" applyProtection="1">
      <alignment horizontal="left" vertical="center" indent="1"/>
      <protection hidden="1"/>
    </xf>
    <xf numFmtId="0" fontId="7" fillId="0" borderId="0" xfId="45" applyFont="1" applyAlignment="1" applyProtection="1">
      <alignment vertical="top"/>
      <protection hidden="1"/>
    </xf>
    <xf numFmtId="0" fontId="7" fillId="0" borderId="0" xfId="0" applyFont="1" applyAlignment="1" applyProtection="1">
      <alignment horizontal="justify" vertical="center"/>
      <protection hidden="1"/>
    </xf>
    <xf numFmtId="173" fontId="7" fillId="0" borderId="0" xfId="0" applyNumberFormat="1" applyFont="1" applyAlignment="1" applyProtection="1">
      <alignment horizontal="left" vertical="center" indent="1"/>
      <protection hidden="1"/>
    </xf>
    <xf numFmtId="0" fontId="6" fillId="0" borderId="0" xfId="0" applyFont="1" applyAlignment="1" applyProtection="1">
      <alignment horizontal="left" vertical="center" indent="1"/>
      <protection hidden="1"/>
    </xf>
    <xf numFmtId="0" fontId="7" fillId="0" borderId="0" xfId="0" applyFont="1" applyAlignment="1" applyProtection="1">
      <alignment horizontal="left" vertical="center" indent="1"/>
      <protection hidden="1"/>
    </xf>
    <xf numFmtId="0" fontId="24" fillId="0" borderId="0" xfId="47" applyFont="1"/>
    <xf numFmtId="0" fontId="6" fillId="0" borderId="0" xfId="42" applyFont="1" applyAlignment="1">
      <alignment horizontal="justify" vertical="center"/>
    </xf>
    <xf numFmtId="0" fontId="6" fillId="0" borderId="0" xfId="42" applyFont="1" applyAlignment="1">
      <alignment vertical="center"/>
    </xf>
    <xf numFmtId="0" fontId="6" fillId="0" borderId="20" xfId="42" applyFont="1" applyBorder="1" applyAlignment="1">
      <alignment vertical="center" wrapText="1"/>
    </xf>
    <xf numFmtId="0" fontId="6" fillId="0" borderId="21" xfId="42" applyFont="1" applyBorder="1" applyAlignment="1">
      <alignment vertical="center" wrapText="1"/>
    </xf>
    <xf numFmtId="0" fontId="6" fillId="0" borderId="22" xfId="42" applyFont="1" applyBorder="1" applyAlignment="1">
      <alignment vertical="center" wrapText="1"/>
    </xf>
    <xf numFmtId="0" fontId="6" fillId="0" borderId="3" xfId="42" applyFont="1" applyBorder="1" applyAlignment="1">
      <alignment vertical="center" wrapText="1"/>
    </xf>
    <xf numFmtId="0" fontId="17" fillId="0" borderId="22" xfId="42" applyBorder="1" applyAlignment="1">
      <alignment horizontal="left" vertical="center" wrapText="1"/>
    </xf>
    <xf numFmtId="0" fontId="6" fillId="0" borderId="3" xfId="42" applyFont="1" applyBorder="1" applyAlignment="1">
      <alignment horizontal="center" vertical="center" wrapText="1"/>
    </xf>
    <xf numFmtId="0" fontId="6" fillId="0" borderId="9" xfId="42" applyFont="1" applyBorder="1" applyAlignment="1">
      <alignment vertical="center" wrapText="1"/>
    </xf>
    <xf numFmtId="0" fontId="6" fillId="0" borderId="0" xfId="42" applyFont="1" applyAlignment="1">
      <alignment vertical="center" wrapText="1"/>
    </xf>
    <xf numFmtId="0" fontId="6" fillId="0" borderId="23" xfId="42" applyFont="1" applyBorder="1" applyAlignment="1">
      <alignment vertical="center"/>
    </xf>
    <xf numFmtId="0" fontId="6" fillId="0" borderId="24" xfId="42" applyFont="1" applyBorder="1" applyAlignment="1">
      <alignment vertical="center"/>
    </xf>
    <xf numFmtId="0" fontId="6" fillId="0" borderId="25" xfId="42" applyFont="1" applyBorder="1" applyAlignment="1">
      <alignment vertical="center"/>
    </xf>
    <xf numFmtId="0" fontId="6" fillId="0" borderId="26" xfId="42" applyFont="1" applyBorder="1" applyAlignment="1">
      <alignment vertical="center"/>
    </xf>
    <xf numFmtId="0" fontId="6" fillId="0" borderId="27" xfId="42" applyFont="1" applyBorder="1" applyAlignment="1">
      <alignment vertical="center"/>
    </xf>
    <xf numFmtId="0" fontId="6" fillId="0" borderId="28" xfId="42" applyFont="1" applyBorder="1" applyAlignment="1">
      <alignment vertical="center"/>
    </xf>
    <xf numFmtId="0" fontId="6" fillId="0" borderId="29" xfId="42" applyFont="1" applyBorder="1" applyAlignment="1">
      <alignment vertical="center"/>
    </xf>
    <xf numFmtId="0" fontId="6" fillId="0" borderId="30" xfId="42" applyFont="1" applyBorder="1" applyAlignment="1">
      <alignment vertical="center"/>
    </xf>
    <xf numFmtId="0" fontId="6" fillId="0" borderId="9" xfId="42" applyFont="1" applyBorder="1" applyAlignment="1">
      <alignment vertical="center"/>
    </xf>
    <xf numFmtId="0" fontId="6" fillId="0" borderId="10" xfId="42" applyFont="1" applyBorder="1" applyAlignment="1">
      <alignment vertical="center" wrapText="1"/>
    </xf>
    <xf numFmtId="0" fontId="6" fillId="0" borderId="22" xfId="42" applyFont="1" applyBorder="1" applyAlignment="1">
      <alignment horizontal="left" vertical="center"/>
    </xf>
    <xf numFmtId="0" fontId="6" fillId="0" borderId="11" xfId="42" applyFont="1" applyBorder="1" applyAlignment="1">
      <alignment horizontal="left" vertical="center"/>
    </xf>
    <xf numFmtId="0" fontId="6" fillId="0" borderId="9" xfId="42" applyFont="1" applyBorder="1" applyAlignment="1">
      <alignment horizontal="left" vertical="center"/>
    </xf>
    <xf numFmtId="0" fontId="6" fillId="0" borderId="0" xfId="42" applyFont="1" applyAlignment="1">
      <alignment horizontal="left" vertical="center"/>
    </xf>
    <xf numFmtId="0" fontId="6" fillId="0" borderId="10" xfId="42" applyFont="1" applyBorder="1" applyAlignment="1">
      <alignment horizontal="left" vertical="center"/>
    </xf>
    <xf numFmtId="0" fontId="6" fillId="0" borderId="31" xfId="42" applyFont="1" applyBorder="1" applyAlignment="1">
      <alignment horizontal="left" vertical="center"/>
    </xf>
    <xf numFmtId="0" fontId="6" fillId="0" borderId="32" xfId="42" applyFont="1" applyBorder="1" applyAlignment="1">
      <alignment horizontal="left" vertical="center"/>
    </xf>
    <xf numFmtId="0" fontId="6" fillId="0" borderId="0" xfId="47" applyFont="1"/>
    <xf numFmtId="0" fontId="7" fillId="2" borderId="33" xfId="42" applyFont="1" applyFill="1" applyBorder="1" applyAlignment="1" applyProtection="1">
      <alignment horizontal="left" vertical="center" wrapText="1"/>
      <protection locked="0"/>
    </xf>
    <xf numFmtId="0" fontId="6" fillId="2" borderId="33" xfId="42" applyFont="1" applyFill="1" applyBorder="1" applyAlignment="1" applyProtection="1">
      <alignment horizontal="left" vertical="center" wrapText="1"/>
      <protection locked="0"/>
    </xf>
    <xf numFmtId="0" fontId="6" fillId="2" borderId="34" xfId="42" applyFont="1" applyFill="1" applyBorder="1" applyAlignment="1" applyProtection="1">
      <alignment horizontal="left" vertical="center" wrapText="1"/>
      <protection locked="0"/>
    </xf>
    <xf numFmtId="0" fontId="6" fillId="2" borderId="33" xfId="42" applyFont="1" applyFill="1" applyBorder="1" applyAlignment="1" applyProtection="1">
      <alignment vertical="center" wrapText="1"/>
      <protection locked="0"/>
    </xf>
    <xf numFmtId="0" fontId="6" fillId="2" borderId="34" xfId="42" applyFont="1" applyFill="1" applyBorder="1" applyAlignment="1" applyProtection="1">
      <alignment vertical="center" wrapText="1"/>
      <protection locked="0"/>
    </xf>
    <xf numFmtId="0" fontId="6" fillId="2" borderId="35" xfId="42" applyFont="1" applyFill="1" applyBorder="1" applyAlignment="1" applyProtection="1">
      <alignment vertical="center" wrapText="1"/>
      <protection locked="0"/>
    </xf>
    <xf numFmtId="0" fontId="34" fillId="0" borderId="36" xfId="42" applyFont="1" applyBorder="1" applyAlignment="1" applyProtection="1">
      <alignment horizontal="left" vertical="center" wrapText="1"/>
      <protection locked="0"/>
    </xf>
    <xf numFmtId="0" fontId="32" fillId="0" borderId="36" xfId="47" applyFont="1" applyBorder="1" applyAlignment="1" applyProtection="1">
      <alignment horizontal="center" vertical="center"/>
      <protection locked="0"/>
    </xf>
    <xf numFmtId="0" fontId="6" fillId="0" borderId="10" xfId="42" applyFont="1" applyBorder="1" applyAlignment="1" applyProtection="1">
      <alignment horizontal="center" vertical="center"/>
      <protection locked="0"/>
    </xf>
    <xf numFmtId="175" fontId="6" fillId="2" borderId="33" xfId="42" applyNumberFormat="1" applyFont="1" applyFill="1" applyBorder="1" applyAlignment="1" applyProtection="1">
      <alignment horizontal="left" vertical="center" wrapText="1"/>
      <protection locked="0"/>
    </xf>
    <xf numFmtId="0" fontId="39" fillId="0" borderId="0" xfId="44" applyFont="1" applyAlignment="1">
      <alignment horizontal="center" vertical="center" wrapText="1"/>
    </xf>
    <xf numFmtId="0" fontId="39" fillId="0" borderId="0" xfId="44" applyFont="1" applyAlignment="1">
      <alignment vertical="center" wrapText="1"/>
    </xf>
    <xf numFmtId="0" fontId="0" fillId="0" borderId="18" xfId="0" applyBorder="1" applyAlignment="1">
      <alignment vertical="center"/>
    </xf>
    <xf numFmtId="0" fontId="0" fillId="0" borderId="18" xfId="0" applyBorder="1" applyAlignment="1">
      <alignment vertical="top"/>
    </xf>
    <xf numFmtId="0" fontId="28" fillId="0" borderId="18" xfId="0" applyFont="1" applyBorder="1" applyAlignment="1">
      <alignment horizontal="center" vertical="center" wrapText="1"/>
    </xf>
    <xf numFmtId="0" fontId="0" fillId="0" borderId="18" xfId="0" applyBorder="1" applyAlignment="1">
      <alignment horizontal="justify" vertical="center"/>
    </xf>
    <xf numFmtId="0" fontId="0" fillId="0" borderId="38" xfId="0" applyBorder="1" applyAlignment="1">
      <alignment vertical="center" wrapText="1"/>
    </xf>
    <xf numFmtId="0" fontId="0" fillId="0" borderId="39" xfId="0" applyBorder="1" applyAlignment="1">
      <alignment vertical="center" wrapText="1"/>
    </xf>
    <xf numFmtId="0" fontId="0" fillId="0" borderId="40" xfId="0" applyBorder="1" applyAlignment="1">
      <alignment horizontal="justify" vertical="center"/>
    </xf>
    <xf numFmtId="0" fontId="0" fillId="0" borderId="40" xfId="0" applyBorder="1" applyAlignment="1">
      <alignment vertical="center"/>
    </xf>
    <xf numFmtId="0" fontId="0" fillId="0" borderId="0" xfId="0" applyAlignment="1">
      <alignment vertical="center"/>
    </xf>
    <xf numFmtId="0" fontId="0" fillId="0" borderId="41" xfId="0" applyBorder="1" applyAlignment="1">
      <alignment vertical="center"/>
    </xf>
    <xf numFmtId="0" fontId="0" fillId="0" borderId="19" xfId="0" applyBorder="1" applyAlignment="1">
      <alignment vertical="center"/>
    </xf>
    <xf numFmtId="164" fontId="0" fillId="0" borderId="18" xfId="7" applyFont="1" applyBorder="1" applyAlignment="1">
      <alignment horizontal="center" vertical="center"/>
    </xf>
    <xf numFmtId="164" fontId="28" fillId="0" borderId="18" xfId="7" applyFont="1" applyBorder="1" applyAlignment="1">
      <alignment horizontal="center" vertical="center" wrapText="1"/>
    </xf>
    <xf numFmtId="164" fontId="0" fillId="0" borderId="18" xfId="7" applyFont="1" applyBorder="1" applyAlignment="1">
      <alignment horizontal="center" vertical="top"/>
    </xf>
    <xf numFmtId="164" fontId="28" fillId="6" borderId="18" xfId="7" applyFont="1" applyFill="1" applyBorder="1" applyAlignment="1">
      <alignment horizontal="center" vertical="center"/>
    </xf>
    <xf numFmtId="164" fontId="28" fillId="7" borderId="18" xfId="7" applyFont="1" applyFill="1" applyBorder="1" applyAlignment="1">
      <alignment horizontal="center" vertical="center"/>
    </xf>
    <xf numFmtId="164" fontId="28" fillId="6" borderId="18" xfId="7" applyFont="1" applyFill="1" applyBorder="1" applyAlignment="1">
      <alignment horizontal="center" vertical="center" wrapText="1"/>
    </xf>
    <xf numFmtId="164" fontId="0" fillId="0" borderId="42" xfId="7" applyFont="1" applyBorder="1" applyAlignment="1">
      <alignment horizontal="center" vertical="center" wrapText="1"/>
    </xf>
    <xf numFmtId="164" fontId="0" fillId="0" borderId="43" xfId="7" applyFont="1" applyBorder="1" applyAlignment="1">
      <alignment horizontal="center"/>
    </xf>
    <xf numFmtId="164" fontId="0" fillId="0" borderId="30" xfId="7" applyFont="1" applyBorder="1" applyAlignment="1">
      <alignment horizontal="center"/>
    </xf>
    <xf numFmtId="164" fontId="0" fillId="0" borderId="0" xfId="7" applyFont="1"/>
    <xf numFmtId="0" fontId="7" fillId="0" borderId="19" xfId="40" applyFont="1" applyBorder="1" applyAlignment="1">
      <alignment vertical="center"/>
    </xf>
    <xf numFmtId="0" fontId="6" fillId="0" borderId="19" xfId="40" applyFont="1" applyBorder="1" applyAlignment="1">
      <alignment vertical="center"/>
    </xf>
    <xf numFmtId="0" fontId="7" fillId="0" borderId="19" xfId="40" applyFont="1" applyBorder="1" applyAlignment="1">
      <alignment horizontal="right" vertical="center"/>
    </xf>
    <xf numFmtId="0" fontId="9" fillId="0" borderId="0" xfId="25"/>
    <xf numFmtId="0" fontId="6" fillId="0" borderId="0" xfId="40" applyFont="1" applyAlignment="1">
      <alignment vertical="center"/>
    </xf>
    <xf numFmtId="0" fontId="7" fillId="0" borderId="0" xfId="40" applyFont="1" applyAlignment="1">
      <alignment horizontal="center" vertical="center"/>
    </xf>
    <xf numFmtId="0" fontId="6" fillId="0" borderId="0" xfId="40" applyFont="1" applyAlignment="1">
      <alignment horizontal="left" vertical="center"/>
    </xf>
    <xf numFmtId="173" fontId="6" fillId="0" borderId="0" xfId="40" applyNumberFormat="1" applyFont="1" applyAlignment="1">
      <alignment horizontal="left" vertical="center"/>
    </xf>
    <xf numFmtId="0" fontId="6" fillId="0" borderId="0" xfId="41" applyAlignment="1">
      <alignment horizontal="left" vertical="center"/>
    </xf>
    <xf numFmtId="0" fontId="7" fillId="0" borderId="0" xfId="41" applyFont="1" applyAlignment="1">
      <alignment horizontal="left" vertical="center"/>
    </xf>
    <xf numFmtId="0" fontId="6" fillId="0" borderId="0" xfId="40" applyFont="1" applyAlignment="1">
      <alignment horizontal="justify" vertical="center"/>
    </xf>
    <xf numFmtId="0" fontId="6" fillId="0" borderId="0" xfId="46" applyAlignment="1">
      <alignment horizontal="left" vertical="center"/>
    </xf>
    <xf numFmtId="0" fontId="6" fillId="0" borderId="0" xfId="40" applyFont="1" applyAlignment="1">
      <alignment vertical="top"/>
    </xf>
    <xf numFmtId="172" fontId="6" fillId="0" borderId="0" xfId="40" applyNumberFormat="1" applyFont="1" applyAlignment="1">
      <alignment horizontal="center" vertical="top"/>
    </xf>
    <xf numFmtId="0" fontId="6" fillId="0" borderId="0" xfId="40" applyFont="1" applyAlignment="1">
      <alignment horizontal="justify" vertical="top"/>
    </xf>
    <xf numFmtId="0" fontId="6" fillId="0" borderId="0" xfId="40" applyFont="1" applyAlignment="1">
      <alignment horizontal="justify"/>
    </xf>
    <xf numFmtId="0" fontId="6" fillId="0" borderId="0" xfId="40" quotePrefix="1" applyFont="1" applyAlignment="1">
      <alignment horizontal="justify"/>
    </xf>
    <xf numFmtId="4" fontId="5" fillId="0" borderId="0" xfId="40" quotePrefix="1" applyNumberFormat="1" applyFont="1" applyAlignment="1">
      <alignment vertical="center"/>
    </xf>
    <xf numFmtId="172" fontId="6" fillId="0" borderId="0" xfId="40" applyNumberFormat="1" applyFont="1" applyAlignment="1">
      <alignment horizontal="center" vertical="center"/>
    </xf>
    <xf numFmtId="0" fontId="6" fillId="0" borderId="0" xfId="40" applyFont="1" applyAlignment="1">
      <alignment horizontal="center" vertical="top"/>
    </xf>
    <xf numFmtId="0" fontId="6" fillId="0" borderId="0" xfId="36" applyAlignment="1">
      <alignment vertical="center"/>
    </xf>
    <xf numFmtId="0" fontId="6" fillId="0" borderId="0" xfId="36" applyAlignment="1">
      <alignment horizontal="center" vertical="center" wrapText="1"/>
    </xf>
    <xf numFmtId="0" fontId="6" fillId="0" borderId="0" xfId="36"/>
    <xf numFmtId="0" fontId="6" fillId="0" borderId="0" xfId="36" applyAlignment="1">
      <alignment horizontal="justify" vertical="center"/>
    </xf>
    <xf numFmtId="172" fontId="6" fillId="0" borderId="0" xfId="36" applyNumberFormat="1" applyAlignment="1">
      <alignment horizontal="center" vertical="center"/>
    </xf>
    <xf numFmtId="0" fontId="6" fillId="0" borderId="0" xfId="36" applyAlignment="1">
      <alignment horizontal="right" vertical="center"/>
    </xf>
    <xf numFmtId="0" fontId="6" fillId="0" borderId="0" xfId="40" applyFont="1"/>
    <xf numFmtId="173" fontId="7" fillId="0" borderId="0" xfId="40" applyNumberFormat="1" applyFont="1" applyAlignment="1">
      <alignment vertical="center"/>
    </xf>
    <xf numFmtId="0" fontId="7" fillId="0" borderId="0" xfId="40" applyFont="1" applyAlignment="1">
      <alignment horizontal="right" vertical="center"/>
    </xf>
    <xf numFmtId="0" fontId="7" fillId="0" borderId="0" xfId="40" applyFont="1" applyAlignment="1">
      <alignment horizontal="left" vertical="center" indent="2"/>
    </xf>
    <xf numFmtId="0" fontId="7" fillId="0" borderId="0" xfId="40" applyFont="1" applyAlignment="1">
      <alignment horizontal="left" vertical="center" indent="1"/>
    </xf>
    <xf numFmtId="0" fontId="6" fillId="0" borderId="0" xfId="40" applyFont="1" applyAlignment="1">
      <alignment horizontal="left" vertical="center" indent="1"/>
    </xf>
    <xf numFmtId="0" fontId="6" fillId="0" borderId="0" xfId="36" applyAlignment="1">
      <alignment horizontal="left" vertical="center" indent="2"/>
    </xf>
    <xf numFmtId="0" fontId="7" fillId="0" borderId="0" xfId="36" applyFont="1" applyAlignment="1">
      <alignment horizontal="left" vertical="center"/>
    </xf>
    <xf numFmtId="173" fontId="7" fillId="0" borderId="0" xfId="36" applyNumberFormat="1" applyFont="1" applyAlignment="1">
      <alignment horizontal="left" vertical="center" indent="1"/>
    </xf>
    <xf numFmtId="0" fontId="6" fillId="2" borderId="44" xfId="36" applyFill="1" applyBorder="1" applyAlignment="1" applyProtection="1">
      <alignment horizontal="left" vertical="center"/>
      <protection locked="0"/>
    </xf>
    <xf numFmtId="164" fontId="0" fillId="0" borderId="0" xfId="0" applyNumberFormat="1"/>
    <xf numFmtId="0" fontId="0" fillId="0" borderId="19" xfId="0" applyBorder="1" applyAlignment="1">
      <alignment horizontal="left"/>
    </xf>
    <xf numFmtId="174" fontId="0" fillId="0" borderId="0" xfId="0" applyNumberFormat="1" applyAlignment="1">
      <alignment horizontal="left"/>
    </xf>
    <xf numFmtId="0" fontId="41" fillId="0" borderId="0" xfId="0" applyFont="1" applyAlignment="1">
      <alignment horizontal="left" vertical="center"/>
    </xf>
    <xf numFmtId="0" fontId="42" fillId="6" borderId="0" xfId="0" applyFont="1" applyFill="1" applyAlignment="1">
      <alignment horizontal="center" vertical="center"/>
    </xf>
    <xf numFmtId="0" fontId="3" fillId="0" borderId="41" xfId="0" applyFont="1" applyBorder="1" applyAlignment="1" applyProtection="1">
      <alignment horizontal="center" vertical="center" wrapText="1"/>
      <protection hidden="1"/>
    </xf>
    <xf numFmtId="0" fontId="3" fillId="0" borderId="14" xfId="0" applyFont="1" applyBorder="1" applyAlignment="1" applyProtection="1">
      <alignment horizontal="center" vertical="center" wrapText="1"/>
      <protection hidden="1"/>
    </xf>
    <xf numFmtId="0" fontId="3" fillId="5" borderId="14" xfId="0" applyFont="1" applyFill="1" applyBorder="1" applyAlignment="1" applyProtection="1">
      <alignment horizontal="center" vertical="center" wrapText="1"/>
      <protection locked="0"/>
    </xf>
    <xf numFmtId="0" fontId="3" fillId="0" borderId="14" xfId="0" applyFont="1" applyBorder="1" applyAlignment="1" applyProtection="1">
      <alignment horizontal="center" vertical="center"/>
      <protection hidden="1"/>
    </xf>
    <xf numFmtId="0" fontId="3" fillId="0" borderId="18" xfId="0" applyFont="1" applyBorder="1" applyAlignment="1" applyProtection="1">
      <alignment vertical="center"/>
      <protection hidden="1"/>
    </xf>
    <xf numFmtId="0" fontId="5" fillId="0" borderId="18" xfId="0" applyFont="1" applyBorder="1" applyAlignment="1" applyProtection="1">
      <alignment horizontal="center" vertical="center" wrapText="1"/>
      <protection hidden="1"/>
    </xf>
    <xf numFmtId="0" fontId="43" fillId="0" borderId="18" xfId="0" applyFont="1" applyBorder="1" applyAlignment="1" applyProtection="1">
      <alignment horizontal="center" vertical="center" wrapText="1"/>
      <protection hidden="1"/>
    </xf>
    <xf numFmtId="0" fontId="43" fillId="0" borderId="14" xfId="0" applyFont="1" applyBorder="1" applyAlignment="1" applyProtection="1">
      <alignment horizontal="center" vertical="center" wrapText="1"/>
      <protection hidden="1"/>
    </xf>
    <xf numFmtId="0" fontId="43" fillId="0" borderId="41" xfId="0" applyFont="1" applyBorder="1" applyAlignment="1" applyProtection="1">
      <alignment horizontal="center" vertical="center" wrapText="1"/>
      <protection hidden="1"/>
    </xf>
    <xf numFmtId="164" fontId="5" fillId="0" borderId="18" xfId="18" applyFont="1" applyBorder="1" applyAlignment="1" applyProtection="1">
      <alignment vertical="center"/>
      <protection hidden="1"/>
    </xf>
    <xf numFmtId="9" fontId="43" fillId="5" borderId="41" xfId="0" applyNumberFormat="1" applyFont="1" applyFill="1" applyBorder="1" applyAlignment="1" applyProtection="1">
      <alignment horizontal="center" vertical="center" wrapText="1"/>
      <protection locked="0"/>
    </xf>
    <xf numFmtId="9" fontId="43" fillId="0" borderId="41" xfId="0" applyNumberFormat="1" applyFont="1" applyBorder="1" applyAlignment="1" applyProtection="1">
      <alignment horizontal="center" vertical="center" wrapText="1"/>
      <protection locked="0"/>
    </xf>
    <xf numFmtId="0" fontId="43" fillId="0" borderId="0" xfId="0" applyFont="1" applyAlignment="1" applyProtection="1">
      <alignment horizontal="center" vertical="center" wrapText="1"/>
      <protection hidden="1"/>
    </xf>
    <xf numFmtId="0" fontId="5" fillId="0" borderId="14" xfId="0" applyFont="1" applyBorder="1" applyAlignment="1" applyProtection="1">
      <alignment horizontal="left" vertical="center"/>
      <protection hidden="1"/>
    </xf>
    <xf numFmtId="9" fontId="43" fillId="7" borderId="41" xfId="0" applyNumberFormat="1" applyFont="1" applyFill="1" applyBorder="1" applyAlignment="1" applyProtection="1">
      <alignment horizontal="center" vertical="center" wrapText="1"/>
      <protection locked="0"/>
    </xf>
    <xf numFmtId="0" fontId="40" fillId="0" borderId="0" xfId="0" applyFont="1" applyProtection="1">
      <protection hidden="1"/>
    </xf>
    <xf numFmtId="0" fontId="0" fillId="0" borderId="37" xfId="0" applyBorder="1" applyAlignment="1">
      <alignment horizontal="left"/>
    </xf>
    <xf numFmtId="164" fontId="28" fillId="0" borderId="14" xfId="7" applyFont="1" applyBorder="1" applyAlignment="1">
      <alignment horizontal="center" vertical="center" wrapText="1"/>
    </xf>
    <xf numFmtId="0" fontId="40" fillId="0" borderId="0" xfId="0" applyFont="1" applyAlignment="1" applyProtection="1">
      <alignment vertical="center"/>
      <protection hidden="1"/>
    </xf>
    <xf numFmtId="0" fontId="0" fillId="0" borderId="54" xfId="0" applyBorder="1" applyAlignment="1">
      <alignment vertical="center"/>
    </xf>
    <xf numFmtId="164" fontId="0" fillId="0" borderId="54" xfId="7" applyFont="1" applyBorder="1" applyAlignment="1">
      <alignment horizontal="center" vertical="center"/>
    </xf>
    <xf numFmtId="0" fontId="40" fillId="0" borderId="54" xfId="0" applyFont="1" applyBorder="1" applyAlignment="1" applyProtection="1">
      <alignment vertical="center"/>
      <protection hidden="1"/>
    </xf>
    <xf numFmtId="0" fontId="40" fillId="0" borderId="54" xfId="0" applyFont="1" applyBorder="1" applyProtection="1">
      <protection hidden="1"/>
    </xf>
    <xf numFmtId="164" fontId="40" fillId="0" borderId="54" xfId="7" applyFont="1" applyBorder="1" applyProtection="1">
      <protection hidden="1"/>
    </xf>
    <xf numFmtId="0" fontId="40" fillId="0" borderId="54" xfId="0" applyFont="1" applyBorder="1" applyAlignment="1" applyProtection="1">
      <alignment horizontal="center"/>
      <protection hidden="1"/>
    </xf>
    <xf numFmtId="0" fontId="3" fillId="0" borderId="18" xfId="0" applyFont="1" applyBorder="1" applyAlignment="1" applyProtection="1">
      <alignment horizontal="center" vertical="center" wrapText="1"/>
      <protection hidden="1"/>
    </xf>
    <xf numFmtId="0" fontId="47" fillId="5" borderId="18" xfId="0" applyFont="1" applyFill="1" applyBorder="1" applyAlignment="1" applyProtection="1">
      <alignment horizontal="center"/>
      <protection locked="0"/>
    </xf>
    <xf numFmtId="9" fontId="3" fillId="0" borderId="18" xfId="53" applyFont="1" applyFill="1" applyBorder="1" applyAlignment="1">
      <alignment horizontal="center" vertical="center"/>
    </xf>
    <xf numFmtId="0" fontId="47" fillId="5" borderId="18" xfId="0" applyFont="1" applyFill="1" applyBorder="1" applyProtection="1">
      <protection locked="0"/>
    </xf>
    <xf numFmtId="0" fontId="47" fillId="0" borderId="0" xfId="0" applyFont="1"/>
    <xf numFmtId="0" fontId="3" fillId="0" borderId="0" xfId="0" applyFont="1"/>
    <xf numFmtId="0" fontId="3" fillId="0" borderId="18" xfId="0" applyFont="1" applyBorder="1" applyAlignment="1" applyProtection="1">
      <alignment vertical="top"/>
      <protection hidden="1"/>
    </xf>
    <xf numFmtId="0" fontId="3" fillId="0" borderId="18" xfId="0" applyFont="1" applyBorder="1" applyProtection="1">
      <protection hidden="1"/>
    </xf>
    <xf numFmtId="0" fontId="5" fillId="0" borderId="18" xfId="0" applyFont="1" applyBorder="1" applyAlignment="1" applyProtection="1">
      <alignment horizontal="center" vertical="center"/>
      <protection hidden="1"/>
    </xf>
    <xf numFmtId="0" fontId="5" fillId="0" borderId="18" xfId="0" applyFont="1" applyBorder="1" applyAlignment="1" applyProtection="1">
      <alignment horizontal="center"/>
      <protection hidden="1"/>
    </xf>
    <xf numFmtId="0" fontId="48" fillId="0" borderId="18" xfId="0" applyFont="1" applyBorder="1" applyAlignment="1">
      <alignment horizontal="center" vertical="center" wrapText="1"/>
    </xf>
    <xf numFmtId="0" fontId="48" fillId="0" borderId="18" xfId="0" applyFont="1" applyBorder="1" applyAlignment="1">
      <alignment vertical="center" wrapText="1"/>
    </xf>
    <xf numFmtId="164" fontId="48" fillId="0" borderId="18" xfId="7" applyFont="1" applyBorder="1" applyAlignment="1">
      <alignment horizontal="center" vertical="center" wrapText="1"/>
    </xf>
    <xf numFmtId="0" fontId="47" fillId="0" borderId="18" xfId="0" applyFont="1" applyBorder="1" applyAlignment="1">
      <alignment vertical="center" wrapText="1"/>
    </xf>
    <xf numFmtId="164" fontId="49" fillId="0" borderId="18" xfId="7" applyFont="1" applyBorder="1" applyAlignment="1">
      <alignment horizontal="center" vertical="center" wrapText="1"/>
    </xf>
    <xf numFmtId="0" fontId="48" fillId="0" borderId="18" xfId="0" applyFont="1" applyBorder="1" applyAlignment="1">
      <alignment horizontal="justify" vertical="center" wrapText="1"/>
    </xf>
    <xf numFmtId="2" fontId="3" fillId="0" borderId="18" xfId="0" applyNumberFormat="1" applyFont="1" applyBorder="1" applyAlignment="1">
      <alignment horizontal="center" wrapText="1"/>
    </xf>
    <xf numFmtId="164" fontId="48" fillId="0" borderId="18" xfId="7" applyFont="1" applyFill="1" applyBorder="1" applyAlignment="1">
      <alignment horizontal="center" vertical="center" wrapText="1"/>
    </xf>
    <xf numFmtId="164" fontId="3" fillId="0" borderId="18" xfId="7" applyFont="1" applyFill="1" applyBorder="1" applyAlignment="1">
      <alignment horizontal="center" vertical="center" wrapText="1"/>
    </xf>
    <xf numFmtId="164" fontId="47" fillId="0" borderId="18" xfId="7" applyFont="1" applyBorder="1" applyAlignment="1">
      <alignment vertical="center"/>
    </xf>
    <xf numFmtId="0" fontId="47" fillId="0" borderId="0" xfId="0" applyFont="1" applyAlignment="1">
      <alignment horizontal="center" vertical="top"/>
    </xf>
    <xf numFmtId="0" fontId="47" fillId="0" borderId="0" xfId="0" applyFont="1" applyAlignment="1">
      <alignment horizontal="center"/>
    </xf>
    <xf numFmtId="2" fontId="47" fillId="0" borderId="0" xfId="0" applyNumberFormat="1" applyFont="1"/>
    <xf numFmtId="0" fontId="47" fillId="0" borderId="0" xfId="0" applyFont="1" applyAlignment="1">
      <alignment vertical="top"/>
    </xf>
    <xf numFmtId="2" fontId="5" fillId="0" borderId="18" xfId="0" applyNumberFormat="1" applyFont="1" applyBorder="1" applyAlignment="1" applyProtection="1">
      <alignment vertical="center" wrapText="1"/>
      <protection hidden="1"/>
    </xf>
    <xf numFmtId="2" fontId="47" fillId="0" borderId="0" xfId="0" applyNumberFormat="1" applyFont="1" applyAlignment="1">
      <alignment vertical="top"/>
    </xf>
    <xf numFmtId="10" fontId="3" fillId="5" borderId="18" xfId="0" applyNumberFormat="1" applyFont="1" applyFill="1" applyBorder="1" applyAlignment="1" applyProtection="1">
      <alignment vertical="center" wrapText="1"/>
      <protection locked="0" hidden="1"/>
    </xf>
    <xf numFmtId="10" fontId="3" fillId="0" borderId="18" xfId="0" applyNumberFormat="1" applyFont="1" applyBorder="1" applyAlignment="1" applyProtection="1">
      <alignment horizontal="right" vertical="center"/>
      <protection hidden="1"/>
    </xf>
    <xf numFmtId="0" fontId="47" fillId="0" borderId="18" xfId="0" applyFont="1" applyBorder="1" applyAlignment="1">
      <alignment horizontal="right" vertical="top"/>
    </xf>
    <xf numFmtId="164" fontId="5" fillId="0" borderId="18" xfId="7" applyFont="1" applyBorder="1" applyAlignment="1" applyProtection="1">
      <alignment vertical="center" wrapText="1"/>
      <protection hidden="1"/>
    </xf>
    <xf numFmtId="0" fontId="3" fillId="0" borderId="18" xfId="0" applyFont="1" applyBorder="1" applyAlignment="1" applyProtection="1">
      <alignment vertical="center" wrapText="1"/>
      <protection hidden="1"/>
    </xf>
    <xf numFmtId="164" fontId="47" fillId="0" borderId="0" xfId="0" applyNumberFormat="1" applyFont="1"/>
    <xf numFmtId="2" fontId="5" fillId="0" borderId="0" xfId="0" applyNumberFormat="1" applyFont="1" applyAlignment="1">
      <alignment horizontal="center" vertical="center"/>
    </xf>
    <xf numFmtId="164" fontId="47" fillId="0" borderId="18" xfId="7" applyFont="1" applyBorder="1" applyAlignment="1">
      <alignment horizontal="center" vertical="center" wrapText="1"/>
    </xf>
    <xf numFmtId="0" fontId="51" fillId="0" borderId="18" xfId="0" applyFont="1" applyBorder="1" applyAlignment="1">
      <alignment vertical="top" wrapText="1"/>
    </xf>
    <xf numFmtId="0" fontId="48" fillId="0" borderId="18" xfId="0" applyFont="1" applyBorder="1" applyAlignment="1">
      <alignment vertical="top" wrapText="1"/>
    </xf>
    <xf numFmtId="0" fontId="47" fillId="0" borderId="18" xfId="0" applyFont="1" applyBorder="1" applyAlignment="1">
      <alignment horizontal="justify" vertical="top" wrapText="1"/>
    </xf>
    <xf numFmtId="0" fontId="3" fillId="0" borderId="18" xfId="0" applyFont="1" applyBorder="1" applyAlignment="1">
      <alignment horizontal="justify" vertical="top" wrapText="1"/>
    </xf>
    <xf numFmtId="0" fontId="3" fillId="7" borderId="18" xfId="0" applyFont="1" applyFill="1" applyBorder="1" applyAlignment="1">
      <alignment horizontal="justify" vertical="top" wrapText="1"/>
    </xf>
    <xf numFmtId="0" fontId="47" fillId="0" borderId="0" xfId="0" applyFont="1" applyAlignment="1" applyProtection="1">
      <alignment vertical="center"/>
      <protection hidden="1"/>
    </xf>
    <xf numFmtId="1" fontId="3" fillId="0" borderId="0" xfId="0" applyNumberFormat="1" applyFont="1" applyProtection="1">
      <protection hidden="1"/>
    </xf>
    <xf numFmtId="0" fontId="3" fillId="0" borderId="18" xfId="0" applyFont="1" applyBorder="1" applyAlignment="1">
      <alignment horizontal="center" vertical="center"/>
    </xf>
    <xf numFmtId="0" fontId="47" fillId="0" borderId="18" xfId="0" applyFont="1" applyBorder="1" applyAlignment="1">
      <alignment vertical="top" wrapText="1"/>
    </xf>
    <xf numFmtId="0" fontId="3" fillId="0" borderId="18" xfId="0" applyFont="1" applyBorder="1" applyAlignment="1">
      <alignment horizontal="center" vertical="center" wrapText="1"/>
    </xf>
    <xf numFmtId="176" fontId="3" fillId="0" borderId="18" xfId="7" applyNumberFormat="1" applyFont="1" applyBorder="1" applyAlignment="1">
      <alignment horizontal="center" vertical="center" readingOrder="1"/>
    </xf>
    <xf numFmtId="0" fontId="5" fillId="0" borderId="18" xfId="0" applyFont="1" applyBorder="1" applyAlignment="1" applyProtection="1">
      <alignment vertical="center" wrapText="1"/>
      <protection hidden="1"/>
    </xf>
    <xf numFmtId="3" fontId="3" fillId="0" borderId="18" xfId="17" applyNumberFormat="1" applyFont="1" applyBorder="1" applyAlignment="1">
      <alignment horizontal="center" vertical="center" readingOrder="1"/>
    </xf>
    <xf numFmtId="0" fontId="47" fillId="0" borderId="18" xfId="0" applyFont="1" applyBorder="1" applyAlignment="1">
      <alignment horizontal="center" vertical="center"/>
    </xf>
    <xf numFmtId="0" fontId="47" fillId="0" borderId="18" xfId="0" applyFont="1" applyBorder="1"/>
    <xf numFmtId="0" fontId="47" fillId="0" borderId="18" xfId="0" applyFont="1" applyBorder="1" applyAlignment="1">
      <alignment horizontal="center"/>
    </xf>
    <xf numFmtId="0" fontId="47" fillId="0" borderId="0" xfId="0" applyFont="1" applyAlignment="1" applyProtection="1">
      <alignment horizontal="left" vertical="center"/>
      <protection hidden="1"/>
    </xf>
    <xf numFmtId="2" fontId="3" fillId="0" borderId="0" xfId="0" applyNumberFormat="1" applyFont="1" applyAlignment="1" applyProtection="1">
      <alignment vertical="center"/>
      <protection hidden="1"/>
    </xf>
    <xf numFmtId="164" fontId="3" fillId="0" borderId="18" xfId="7" applyFont="1" applyBorder="1" applyAlignment="1">
      <alignment horizontal="right" vertical="center" readingOrder="1"/>
    </xf>
    <xf numFmtId="164" fontId="3" fillId="0" borderId="18" xfId="7" applyFont="1" applyBorder="1" applyAlignment="1" applyProtection="1">
      <alignment horizontal="right" vertical="center"/>
      <protection hidden="1"/>
    </xf>
    <xf numFmtId="164" fontId="43" fillId="0" borderId="18" xfId="7" applyFont="1" applyBorder="1" applyAlignment="1" applyProtection="1">
      <alignment horizontal="right" vertical="center" wrapText="1"/>
      <protection hidden="1"/>
    </xf>
    <xf numFmtId="164" fontId="3" fillId="5" borderId="14" xfId="7" applyFont="1" applyFill="1" applyBorder="1" applyAlignment="1" applyProtection="1">
      <alignment horizontal="center" vertical="center"/>
      <protection locked="0"/>
    </xf>
    <xf numFmtId="164" fontId="3" fillId="0" borderId="18" xfId="7" applyFont="1" applyBorder="1" applyAlignment="1">
      <alignment horizontal="center" vertical="center"/>
    </xf>
    <xf numFmtId="164" fontId="3" fillId="5" borderId="18" xfId="7" applyFont="1" applyFill="1" applyBorder="1" applyAlignment="1" applyProtection="1">
      <alignment horizontal="center" vertical="center"/>
      <protection locked="0"/>
    </xf>
    <xf numFmtId="164" fontId="3" fillId="0" borderId="18" xfId="7" applyFont="1" applyBorder="1" applyAlignment="1">
      <alignment horizontal="center" vertical="center" readingOrder="1"/>
    </xf>
    <xf numFmtId="164" fontId="47" fillId="0" borderId="18" xfId="7" applyFont="1" applyBorder="1" applyAlignment="1">
      <alignment horizontal="right" vertical="center"/>
    </xf>
    <xf numFmtId="164" fontId="3" fillId="0" borderId="18" xfId="7" applyFont="1" applyFill="1" applyBorder="1" applyAlignment="1">
      <alignment horizontal="center" vertical="center" readingOrder="1"/>
    </xf>
    <xf numFmtId="164" fontId="47" fillId="0" borderId="18" xfId="7" applyFont="1" applyFill="1" applyBorder="1" applyAlignment="1">
      <alignment vertical="center"/>
    </xf>
    <xf numFmtId="0" fontId="39" fillId="0" borderId="0" xfId="44" applyFont="1" applyAlignment="1">
      <alignment horizontal="center" vertical="center" wrapText="1"/>
    </xf>
    <xf numFmtId="0" fontId="33" fillId="3" borderId="0" xfId="42" applyFont="1" applyFill="1" applyAlignment="1">
      <alignment horizontal="center" vertical="center"/>
    </xf>
    <xf numFmtId="0" fontId="6" fillId="0" borderId="0" xfId="45" applyAlignment="1" applyProtection="1">
      <alignment horizontal="left" vertical="center" wrapText="1"/>
      <protection hidden="1"/>
    </xf>
    <xf numFmtId="0" fontId="6" fillId="0" borderId="0" xfId="0" applyFont="1" applyAlignment="1" applyProtection="1">
      <alignment horizontal="center" vertical="center"/>
      <protection hidden="1"/>
    </xf>
    <xf numFmtId="0" fontId="5" fillId="0" borderId="0" xfId="0" applyFont="1" applyAlignment="1" applyProtection="1">
      <alignment horizontal="center" vertical="center" wrapText="1"/>
      <protection hidden="1"/>
    </xf>
    <xf numFmtId="0" fontId="7" fillId="0" borderId="0" xfId="0" applyFont="1" applyAlignment="1" applyProtection="1">
      <alignment horizontal="center" vertical="center"/>
      <protection hidden="1"/>
    </xf>
    <xf numFmtId="0" fontId="7" fillId="0" borderId="0" xfId="0" applyFont="1" applyAlignment="1" applyProtection="1">
      <alignment horizontal="justify" vertical="center" wrapText="1"/>
      <protection hidden="1"/>
    </xf>
    <xf numFmtId="0" fontId="7" fillId="0" borderId="0" xfId="45" applyFont="1" applyAlignment="1" applyProtection="1">
      <alignment horizontal="left" vertical="center" wrapText="1"/>
      <protection hidden="1"/>
    </xf>
    <xf numFmtId="0" fontId="2" fillId="0" borderId="0" xfId="27" applyFont="1" applyAlignment="1" applyProtection="1">
      <alignment horizontal="center" vertical="top"/>
      <protection hidden="1"/>
    </xf>
    <xf numFmtId="0" fontId="3" fillId="0" borderId="0" xfId="27" applyFont="1" applyAlignment="1" applyProtection="1">
      <alignment horizontal="center" vertical="top"/>
      <protection hidden="1"/>
    </xf>
    <xf numFmtId="0" fontId="5" fillId="0" borderId="0" xfId="27" applyFont="1" applyAlignment="1" applyProtection="1">
      <alignment horizontal="center" vertical="top"/>
      <protection hidden="1"/>
    </xf>
    <xf numFmtId="0" fontId="2" fillId="4" borderId="0" xfId="27" applyFont="1" applyFill="1" applyAlignment="1" applyProtection="1">
      <alignment horizontal="center" vertical="top"/>
      <protection hidden="1"/>
    </xf>
    <xf numFmtId="0" fontId="3" fillId="0" borderId="0" xfId="27" applyFont="1" applyAlignment="1" applyProtection="1">
      <alignment horizontal="center" vertical="top" wrapText="1"/>
      <protection hidden="1"/>
    </xf>
    <xf numFmtId="0" fontId="3" fillId="0" borderId="0" xfId="27" applyFont="1" applyAlignment="1" applyProtection="1">
      <alignment horizontal="justify" vertical="top" wrapText="1"/>
      <protection hidden="1"/>
    </xf>
    <xf numFmtId="0" fontId="5" fillId="0" borderId="0" xfId="27" applyFont="1" applyAlignment="1" applyProtection="1">
      <alignment horizontal="justify"/>
      <protection hidden="1"/>
    </xf>
    <xf numFmtId="0" fontId="3" fillId="0" borderId="19" xfId="27" applyFont="1" applyBorder="1" applyAlignment="1" applyProtection="1">
      <alignment horizontal="justify" vertical="top" wrapText="1"/>
      <protection hidden="1"/>
    </xf>
    <xf numFmtId="0" fontId="3" fillId="0" borderId="19" xfId="27" applyFont="1" applyBorder="1" applyAlignment="1" applyProtection="1">
      <alignment horizontal="left" vertical="top" wrapText="1" indent="5"/>
      <protection hidden="1"/>
    </xf>
    <xf numFmtId="0" fontId="3" fillId="0" borderId="0" xfId="27" applyFont="1" applyAlignment="1" applyProtection="1">
      <alignment horizontal="left" vertical="top" wrapText="1" indent="5"/>
      <protection hidden="1"/>
    </xf>
    <xf numFmtId="0" fontId="3" fillId="0" borderId="0" xfId="27" applyFont="1" applyAlignment="1" applyProtection="1">
      <alignment horizontal="justify" vertical="top"/>
      <protection hidden="1"/>
    </xf>
    <xf numFmtId="0" fontId="3" fillId="0" borderId="0" xfId="27" applyFont="1" applyAlignment="1" applyProtection="1">
      <alignment horizontal="justify"/>
      <protection hidden="1"/>
    </xf>
    <xf numFmtId="0" fontId="6" fillId="0" borderId="0" xfId="27" applyFont="1" applyAlignment="1" applyProtection="1">
      <alignment horizontal="justify" vertical="top" wrapText="1"/>
      <protection hidden="1"/>
    </xf>
    <xf numFmtId="0" fontId="6" fillId="0" borderId="0" xfId="27" applyFont="1" applyAlignment="1" applyProtection="1">
      <alignment horizontal="justify" vertical="top"/>
      <protection hidden="1"/>
    </xf>
    <xf numFmtId="0" fontId="3" fillId="0" borderId="0" xfId="27" applyFont="1" applyAlignment="1" applyProtection="1">
      <alignment horizontal="left" vertical="top"/>
      <protection hidden="1"/>
    </xf>
    <xf numFmtId="0" fontId="3" fillId="0" borderId="44" xfId="27" applyFont="1" applyBorder="1" applyAlignment="1" applyProtection="1">
      <alignment horizontal="justify" vertical="top" wrapText="1"/>
      <protection hidden="1"/>
    </xf>
    <xf numFmtId="0" fontId="3" fillId="0" borderId="26" xfId="27" applyFont="1" applyBorder="1" applyAlignment="1" applyProtection="1">
      <alignment horizontal="justify" vertical="top" wrapText="1"/>
      <protection hidden="1"/>
    </xf>
    <xf numFmtId="0" fontId="3" fillId="0" borderId="45" xfId="27" applyFont="1" applyBorder="1" applyAlignment="1" applyProtection="1">
      <alignment horizontal="justify" vertical="top" wrapText="1"/>
      <protection hidden="1"/>
    </xf>
    <xf numFmtId="0" fontId="3" fillId="0" borderId="46" xfId="27" applyFont="1" applyBorder="1" applyAlignment="1" applyProtection="1">
      <alignment horizontal="justify" vertical="top" wrapText="1"/>
      <protection hidden="1"/>
    </xf>
    <xf numFmtId="0" fontId="22" fillId="0" borderId="47" xfId="27" applyFont="1" applyBorder="1" applyAlignment="1" applyProtection="1">
      <alignment horizontal="center" vertical="center"/>
      <protection hidden="1"/>
    </xf>
    <xf numFmtId="0" fontId="22" fillId="0" borderId="48" xfId="27" applyFont="1" applyBorder="1" applyAlignment="1" applyProtection="1">
      <alignment horizontal="center" vertical="center"/>
      <protection hidden="1"/>
    </xf>
    <xf numFmtId="0" fontId="22" fillId="0" borderId="24" xfId="27" applyFont="1" applyBorder="1" applyAlignment="1" applyProtection="1">
      <alignment horizontal="center" vertical="center"/>
      <protection hidden="1"/>
    </xf>
    <xf numFmtId="0" fontId="5" fillId="0" borderId="0" xfId="27" applyFont="1" applyAlignment="1" applyProtection="1">
      <alignment horizontal="justify" vertical="top" wrapText="1"/>
      <protection hidden="1"/>
    </xf>
    <xf numFmtId="0" fontId="5" fillId="0" borderId="0" xfId="27" quotePrefix="1" applyFont="1" applyAlignment="1" applyProtection="1">
      <alignment horizontal="left" vertical="top" wrapText="1"/>
      <protection hidden="1"/>
    </xf>
    <xf numFmtId="2" fontId="18" fillId="2" borderId="49" xfId="43" applyNumberFormat="1" applyFont="1" applyFill="1" applyBorder="1" applyAlignment="1" applyProtection="1">
      <alignment horizontal="right" vertical="center"/>
      <protection hidden="1"/>
    </xf>
    <xf numFmtId="2" fontId="18" fillId="2" borderId="50" xfId="43" applyNumberFormat="1" applyFont="1" applyFill="1" applyBorder="1" applyAlignment="1" applyProtection="1">
      <alignment horizontal="right" vertical="center"/>
      <protection hidden="1"/>
    </xf>
    <xf numFmtId="0" fontId="9" fillId="0" borderId="51" xfId="43" applyFont="1" applyBorder="1" applyAlignment="1" applyProtection="1">
      <alignment horizontal="left" vertical="center"/>
      <protection hidden="1"/>
    </xf>
    <xf numFmtId="0" fontId="9" fillId="0" borderId="7" xfId="43" applyFont="1" applyBorder="1" applyAlignment="1" applyProtection="1">
      <alignment horizontal="left" vertical="center"/>
      <protection hidden="1"/>
    </xf>
    <xf numFmtId="0" fontId="9" fillId="0" borderId="9" xfId="43" applyFont="1" applyBorder="1" applyAlignment="1" applyProtection="1">
      <alignment horizontal="left" vertical="top" wrapText="1"/>
      <protection hidden="1"/>
    </xf>
    <xf numFmtId="0" fontId="9" fillId="0" borderId="0" xfId="43" applyFont="1" applyAlignment="1" applyProtection="1">
      <alignment horizontal="left" vertical="top" wrapText="1"/>
      <protection hidden="1"/>
    </xf>
    <xf numFmtId="0" fontId="9" fillId="0" borderId="10" xfId="43" applyFont="1" applyBorder="1" applyAlignment="1" applyProtection="1">
      <alignment horizontal="left" vertical="top" wrapText="1"/>
      <protection hidden="1"/>
    </xf>
    <xf numFmtId="164" fontId="9" fillId="2" borderId="49" xfId="16" applyFont="1" applyFill="1" applyBorder="1" applyAlignment="1" applyProtection="1">
      <alignment horizontal="right" vertical="center"/>
      <protection hidden="1"/>
    </xf>
    <xf numFmtId="164" fontId="9" fillId="2" borderId="50" xfId="16" applyFont="1" applyFill="1" applyBorder="1" applyAlignment="1" applyProtection="1">
      <alignment horizontal="right" vertical="center"/>
      <protection hidden="1"/>
    </xf>
    <xf numFmtId="0" fontId="25" fillId="0" borderId="16" xfId="31" applyFont="1" applyBorder="1" applyAlignment="1" applyProtection="1">
      <alignment horizontal="left" vertical="top" wrapText="1"/>
      <protection hidden="1"/>
    </xf>
    <xf numFmtId="0" fontId="27" fillId="0" borderId="49" xfId="31" applyBorder="1" applyAlignment="1" applyProtection="1">
      <alignment horizontal="left" vertical="top" wrapText="1"/>
      <protection hidden="1"/>
    </xf>
    <xf numFmtId="0" fontId="27" fillId="0" borderId="2" xfId="31" applyBorder="1" applyAlignment="1" applyProtection="1">
      <alignment horizontal="left" vertical="top" wrapText="1"/>
      <protection hidden="1"/>
    </xf>
    <xf numFmtId="0" fontId="27" fillId="0" borderId="50" xfId="31" applyBorder="1" applyAlignment="1" applyProtection="1">
      <alignment horizontal="left" vertical="top" wrapText="1"/>
      <protection hidden="1"/>
    </xf>
    <xf numFmtId="0" fontId="50" fillId="6" borderId="0" xfId="0" applyFont="1" applyFill="1" applyAlignment="1">
      <alignment horizontal="center" vertical="top"/>
    </xf>
    <xf numFmtId="0" fontId="3" fillId="0" borderId="18" xfId="0" applyFont="1" applyBorder="1" applyAlignment="1" applyProtection="1">
      <alignment horizontal="left" vertical="center"/>
      <protection hidden="1"/>
    </xf>
    <xf numFmtId="0" fontId="3" fillId="0" borderId="18" xfId="0" applyFont="1" applyBorder="1" applyAlignment="1">
      <alignment horizontal="left" vertical="center"/>
    </xf>
    <xf numFmtId="0" fontId="43" fillId="0" borderId="18" xfId="0" applyFont="1" applyBorder="1" applyAlignment="1">
      <alignment horizontal="left" vertical="center" wrapText="1"/>
    </xf>
    <xf numFmtId="0" fontId="5" fillId="0" borderId="18" xfId="0" applyFont="1" applyBorder="1" applyAlignment="1" applyProtection="1">
      <alignment horizontal="right" vertical="center" wrapText="1"/>
      <protection hidden="1"/>
    </xf>
    <xf numFmtId="0" fontId="3" fillId="0" borderId="18" xfId="0" applyFont="1" applyBorder="1" applyAlignment="1" applyProtection="1">
      <alignment vertical="center"/>
      <protection hidden="1"/>
    </xf>
    <xf numFmtId="0" fontId="43" fillId="0" borderId="18" xfId="0" applyFont="1" applyBorder="1" applyAlignment="1" applyProtection="1">
      <alignment horizontal="right" vertical="center"/>
      <protection hidden="1"/>
    </xf>
    <xf numFmtId="0" fontId="43" fillId="0" borderId="37" xfId="0" applyFont="1" applyBorder="1" applyAlignment="1" applyProtection="1">
      <alignment horizontal="right" vertical="center" wrapText="1"/>
      <protection hidden="1"/>
    </xf>
    <xf numFmtId="0" fontId="43" fillId="0" borderId="3" xfId="0" applyFont="1" applyBorder="1" applyAlignment="1" applyProtection="1">
      <alignment horizontal="right" vertical="center" wrapText="1"/>
      <protection hidden="1"/>
    </xf>
    <xf numFmtId="0" fontId="43" fillId="0" borderId="11" xfId="0" applyFont="1" applyBorder="1" applyAlignment="1" applyProtection="1">
      <alignment horizontal="right" vertical="center" wrapText="1"/>
      <protection hidden="1"/>
    </xf>
    <xf numFmtId="0" fontId="3" fillId="0" borderId="37" xfId="0" applyFont="1" applyBorder="1" applyAlignment="1" applyProtection="1">
      <alignment horizontal="left" vertical="center" wrapText="1"/>
      <protection hidden="1"/>
    </xf>
    <xf numFmtId="0" fontId="3" fillId="0" borderId="3" xfId="0" applyFont="1" applyBorder="1" applyAlignment="1" applyProtection="1">
      <alignment horizontal="left" vertical="center" wrapText="1"/>
      <protection hidden="1"/>
    </xf>
    <xf numFmtId="0" fontId="3" fillId="0" borderId="11" xfId="0" applyFont="1" applyBorder="1" applyAlignment="1" applyProtection="1">
      <alignment horizontal="left" vertical="center" wrapText="1"/>
      <protection hidden="1"/>
    </xf>
    <xf numFmtId="0" fontId="5" fillId="0" borderId="37" xfId="0" applyFont="1" applyBorder="1" applyAlignment="1" applyProtection="1">
      <alignment horizontal="right" vertical="center"/>
      <protection hidden="1"/>
    </xf>
    <xf numFmtId="0" fontId="5" fillId="0" borderId="3" xfId="0" applyFont="1" applyBorder="1" applyAlignment="1" applyProtection="1">
      <alignment horizontal="right" vertical="center"/>
      <protection hidden="1"/>
    </xf>
    <xf numFmtId="0" fontId="5" fillId="0" borderId="11" xfId="0" applyFont="1" applyBorder="1" applyAlignment="1" applyProtection="1">
      <alignment horizontal="right" vertical="center"/>
      <protection hidden="1"/>
    </xf>
    <xf numFmtId="0" fontId="43" fillId="0" borderId="0" xfId="0" applyFont="1" applyAlignment="1">
      <alignment horizontal="center" vertical="center" wrapText="1"/>
    </xf>
    <xf numFmtId="0" fontId="47" fillId="6" borderId="39" xfId="0" applyFont="1" applyFill="1" applyBorder="1" applyAlignment="1" applyProtection="1">
      <alignment horizontal="center" vertical="center"/>
      <protection hidden="1"/>
    </xf>
    <xf numFmtId="0" fontId="3" fillId="0" borderId="0" xfId="0" applyFont="1" applyAlignment="1" applyProtection="1">
      <alignment horizontal="left" vertical="center"/>
      <protection hidden="1"/>
    </xf>
    <xf numFmtId="0" fontId="3" fillId="0" borderId="0" xfId="0" applyFont="1" applyAlignment="1" applyProtection="1">
      <alignment vertical="center"/>
      <protection hidden="1"/>
    </xf>
    <xf numFmtId="0" fontId="5" fillId="0" borderId="18" xfId="0" applyFont="1" applyBorder="1" applyAlignment="1" applyProtection="1">
      <alignment horizontal="right" vertical="center"/>
      <protection hidden="1"/>
    </xf>
    <xf numFmtId="0" fontId="43" fillId="0" borderId="0" xfId="0" applyFont="1" applyAlignment="1" applyProtection="1">
      <alignment horizontal="center" vertical="center" wrapText="1"/>
      <protection hidden="1"/>
    </xf>
    <xf numFmtId="0" fontId="18" fillId="0" borderId="18" xfId="0" applyFont="1" applyBorder="1" applyAlignment="1" applyProtection="1">
      <alignment horizontal="left" vertical="center" wrapText="1"/>
      <protection hidden="1"/>
    </xf>
    <xf numFmtId="0" fontId="4" fillId="0" borderId="18" xfId="0" applyFont="1" applyBorder="1" applyAlignment="1">
      <alignment horizontal="center" vertical="center" wrapText="1"/>
    </xf>
    <xf numFmtId="0" fontId="0" fillId="0" borderId="18" xfId="0" applyBorder="1" applyAlignment="1">
      <alignment vertical="center"/>
    </xf>
    <xf numFmtId="0" fontId="0" fillId="0" borderId="12" xfId="0" applyBorder="1" applyAlignment="1">
      <alignment vertical="center"/>
    </xf>
    <xf numFmtId="0" fontId="28" fillId="0" borderId="18" xfId="0" applyFont="1" applyBorder="1" applyAlignment="1">
      <alignment horizontal="center" vertical="center" wrapText="1"/>
    </xf>
    <xf numFmtId="0" fontId="28" fillId="0" borderId="14" xfId="0" applyFont="1" applyBorder="1" applyAlignment="1">
      <alignment horizontal="center" vertical="center" wrapText="1"/>
    </xf>
    <xf numFmtId="0" fontId="9" fillId="0" borderId="18" xfId="0" applyFont="1" applyBorder="1" applyAlignment="1">
      <alignment horizontal="justify" vertical="center" wrapText="1"/>
    </xf>
    <xf numFmtId="0" fontId="0" fillId="0" borderId="18" xfId="0" applyBorder="1" applyAlignment="1">
      <alignment horizontal="justify" vertical="center" wrapText="1"/>
    </xf>
    <xf numFmtId="0" fontId="9" fillId="0" borderId="37" xfId="0" applyFont="1" applyBorder="1" applyAlignment="1">
      <alignment horizontal="center" vertical="center" wrapText="1"/>
    </xf>
    <xf numFmtId="0" fontId="9" fillId="0" borderId="11" xfId="0" applyFont="1" applyBorder="1" applyAlignment="1">
      <alignment horizontal="center" vertical="center" wrapText="1"/>
    </xf>
    <xf numFmtId="0" fontId="4" fillId="0" borderId="37" xfId="0" applyFont="1" applyBorder="1" applyAlignment="1">
      <alignment horizontal="left" vertical="center" wrapText="1"/>
    </xf>
    <xf numFmtId="0" fontId="4" fillId="0" borderId="11" xfId="0" applyFont="1" applyBorder="1" applyAlignment="1">
      <alignment horizontal="left" vertical="center" wrapText="1"/>
    </xf>
    <xf numFmtId="0" fontId="28" fillId="0" borderId="18" xfId="0" applyFont="1" applyBorder="1" applyAlignment="1">
      <alignment horizontal="justify" vertical="center" wrapText="1"/>
    </xf>
    <xf numFmtId="0" fontId="45" fillId="0" borderId="18" xfId="0" applyFont="1" applyBorder="1" applyAlignment="1" applyProtection="1">
      <alignment horizontal="justify" vertical="center" wrapText="1"/>
      <protection hidden="1"/>
    </xf>
    <xf numFmtId="0" fontId="1" fillId="0" borderId="18" xfId="0" applyFont="1" applyBorder="1" applyAlignment="1" applyProtection="1">
      <alignment horizontal="justify" vertical="center" wrapText="1"/>
      <protection hidden="1"/>
    </xf>
    <xf numFmtId="0" fontId="28" fillId="0" borderId="37" xfId="0" applyFont="1" applyBorder="1" applyAlignment="1">
      <alignment horizontal="left" vertical="center" wrapText="1"/>
    </xf>
    <xf numFmtId="0" fontId="28" fillId="0" borderId="11" xfId="0" applyFont="1" applyBorder="1" applyAlignment="1">
      <alignment horizontal="left" vertical="center" wrapText="1"/>
    </xf>
    <xf numFmtId="0" fontId="28" fillId="0" borderId="18" xfId="0" applyFont="1" applyBorder="1" applyAlignment="1">
      <alignment horizontal="left" vertical="center" wrapText="1"/>
    </xf>
    <xf numFmtId="0" fontId="4" fillId="0" borderId="18" xfId="0" applyFont="1" applyBorder="1" applyAlignment="1">
      <alignment horizontal="left" vertical="center" wrapText="1"/>
    </xf>
    <xf numFmtId="0" fontId="18" fillId="0" borderId="37" xfId="0" applyFont="1" applyBorder="1" applyAlignment="1">
      <alignment horizontal="left" vertical="center" wrapText="1"/>
    </xf>
    <xf numFmtId="0" fontId="18" fillId="0" borderId="11" xfId="0" applyFont="1" applyBorder="1" applyAlignment="1">
      <alignment horizontal="left" vertical="center" wrapText="1"/>
    </xf>
    <xf numFmtId="0" fontId="6" fillId="0" borderId="0" xfId="40" applyFont="1" applyAlignment="1">
      <alignment horizontal="justify" vertical="center"/>
    </xf>
    <xf numFmtId="0" fontId="7" fillId="0" borderId="0" xfId="40" applyFont="1" applyAlignment="1">
      <alignment horizontal="center" vertical="center"/>
    </xf>
    <xf numFmtId="0" fontId="6" fillId="2" borderId="0" xfId="40" applyFont="1" applyFill="1" applyAlignment="1" applyProtection="1">
      <alignment horizontal="left" vertical="center"/>
      <protection locked="0"/>
    </xf>
    <xf numFmtId="173" fontId="6" fillId="0" borderId="0" xfId="40" applyNumberFormat="1" applyFont="1" applyAlignment="1">
      <alignment horizontal="left" vertical="center"/>
    </xf>
    <xf numFmtId="0" fontId="7" fillId="0" borderId="0" xfId="40" applyFont="1" applyAlignment="1">
      <alignment horizontal="justify" vertical="top"/>
    </xf>
    <xf numFmtId="0" fontId="6" fillId="0" borderId="0" xfId="40" applyFont="1" applyAlignment="1">
      <alignment horizontal="justify" vertical="top"/>
    </xf>
    <xf numFmtId="0" fontId="6" fillId="0" borderId="0" xfId="40" applyFont="1" applyAlignment="1">
      <alignment horizontal="center" vertical="top"/>
    </xf>
    <xf numFmtId="0" fontId="7" fillId="0" borderId="0" xfId="40" applyFont="1" applyAlignment="1">
      <alignment horizontal="justify" vertical="center"/>
    </xf>
    <xf numFmtId="0" fontId="6" fillId="0" borderId="0" xfId="40" applyFont="1" applyAlignment="1">
      <alignment horizontal="left" vertical="top" wrapText="1"/>
    </xf>
    <xf numFmtId="173" fontId="7" fillId="0" borderId="0" xfId="40" applyNumberFormat="1" applyFont="1" applyAlignment="1">
      <alignment horizontal="left" vertical="center" indent="1"/>
    </xf>
    <xf numFmtId="0" fontId="6" fillId="0" borderId="52" xfId="36" applyBorder="1" applyAlignment="1">
      <alignment horizontal="left" vertical="center" indent="2"/>
    </xf>
    <xf numFmtId="0" fontId="6" fillId="2" borderId="44" xfId="36" applyFill="1" applyBorder="1" applyAlignment="1" applyProtection="1">
      <alignment horizontal="left" vertical="center"/>
      <protection locked="0"/>
    </xf>
    <xf numFmtId="0" fontId="6" fillId="0" borderId="0" xfId="36" applyAlignment="1">
      <alignment horizontal="left" vertical="center" indent="2"/>
    </xf>
    <xf numFmtId="0" fontId="2" fillId="0" borderId="0" xfId="40" quotePrefix="1" applyFont="1" applyAlignment="1">
      <alignment horizontal="center" vertical="center"/>
    </xf>
    <xf numFmtId="0" fontId="6" fillId="0" borderId="53" xfId="36" applyBorder="1" applyAlignment="1">
      <alignment horizontal="left" vertical="center" indent="2"/>
    </xf>
    <xf numFmtId="0" fontId="6" fillId="0" borderId="44" xfId="36" applyBorder="1" applyAlignment="1">
      <alignment horizontal="left" vertical="center" indent="2"/>
    </xf>
    <xf numFmtId="0" fontId="6" fillId="0" borderId="52" xfId="36" applyBorder="1" applyAlignment="1">
      <alignment horizontal="justify" vertical="center" wrapText="1"/>
    </xf>
  </cellXfs>
  <cellStyles count="54">
    <cellStyle name="75" xfId="1" xr:uid="{00000000-0005-0000-0000-000000000000}"/>
    <cellStyle name="ÅëÈ­ [0]_±âÅ¸" xfId="2" xr:uid="{00000000-0005-0000-0000-000001000000}"/>
    <cellStyle name="ÅëÈ­_±âÅ¸" xfId="3" xr:uid="{00000000-0005-0000-0000-000002000000}"/>
    <cellStyle name="ÄÞ¸¶ [0]_±âÅ¸" xfId="4" xr:uid="{00000000-0005-0000-0000-000003000000}"/>
    <cellStyle name="ÄÞ¸¶_±âÅ¸" xfId="5" xr:uid="{00000000-0005-0000-0000-000004000000}"/>
    <cellStyle name="Ç¥ÁØ_¿¬°£´©°è¿¹»ó" xfId="6" xr:uid="{00000000-0005-0000-0000-000005000000}"/>
    <cellStyle name="Comma" xfId="7" builtinId="3"/>
    <cellStyle name="Comma  - Style1" xfId="8" xr:uid="{00000000-0005-0000-0000-000007000000}"/>
    <cellStyle name="Comma  - Style2" xfId="9" xr:uid="{00000000-0005-0000-0000-000008000000}"/>
    <cellStyle name="Comma  - Style3" xfId="10" xr:uid="{00000000-0005-0000-0000-000009000000}"/>
    <cellStyle name="Comma  - Style4" xfId="11" xr:uid="{00000000-0005-0000-0000-00000A000000}"/>
    <cellStyle name="Comma  - Style5" xfId="12" xr:uid="{00000000-0005-0000-0000-00000B000000}"/>
    <cellStyle name="Comma  - Style6" xfId="13" xr:uid="{00000000-0005-0000-0000-00000C000000}"/>
    <cellStyle name="Comma  - Style7" xfId="14" xr:uid="{00000000-0005-0000-0000-00000D000000}"/>
    <cellStyle name="Comma  - Style8" xfId="15" xr:uid="{00000000-0005-0000-0000-00000E000000}"/>
    <cellStyle name="Comma 2" xfId="16" xr:uid="{00000000-0005-0000-0000-00000F000000}"/>
    <cellStyle name="Comma 2 2" xfId="17" xr:uid="{00000000-0005-0000-0000-000010000000}"/>
    <cellStyle name="Comma 3" xfId="18" xr:uid="{00000000-0005-0000-0000-000011000000}"/>
    <cellStyle name="Formula" xfId="19" xr:uid="{00000000-0005-0000-0000-000012000000}"/>
    <cellStyle name="Header1" xfId="20" xr:uid="{00000000-0005-0000-0000-000013000000}"/>
    <cellStyle name="Header2" xfId="21" xr:uid="{00000000-0005-0000-0000-000014000000}"/>
    <cellStyle name="Hypertextový odkaz" xfId="22" xr:uid="{00000000-0005-0000-0000-000015000000}"/>
    <cellStyle name="no dec" xfId="23" xr:uid="{00000000-0005-0000-0000-000016000000}"/>
    <cellStyle name="Normal" xfId="0" builtinId="0"/>
    <cellStyle name="Normal - Style1" xfId="24" xr:uid="{00000000-0005-0000-0000-000018000000}"/>
    <cellStyle name="Normal 10" xfId="25" xr:uid="{00000000-0005-0000-0000-000019000000}"/>
    <cellStyle name="Normal 13" xfId="26" xr:uid="{00000000-0005-0000-0000-00001A000000}"/>
    <cellStyle name="Normal 2" xfId="27" xr:uid="{00000000-0005-0000-0000-00001B000000}"/>
    <cellStyle name="Normal 2 2" xfId="28" xr:uid="{00000000-0005-0000-0000-00001C000000}"/>
    <cellStyle name="Normal 2 3" xfId="29" xr:uid="{00000000-0005-0000-0000-00001D000000}"/>
    <cellStyle name="Normal 2_20 Price Schedule VOL III Rev-2" xfId="30" xr:uid="{00000000-0005-0000-0000-00001E000000}"/>
    <cellStyle name="Normal 3" xfId="31" xr:uid="{00000000-0005-0000-0000-00001F000000}"/>
    <cellStyle name="Normal 3 2" xfId="32" xr:uid="{00000000-0005-0000-0000-000020000000}"/>
    <cellStyle name="Normal 3 3" xfId="33" xr:uid="{00000000-0005-0000-0000-000021000000}"/>
    <cellStyle name="Normal 3_First Envelope - R2" xfId="34" xr:uid="{00000000-0005-0000-0000-000022000000}"/>
    <cellStyle name="Normal 4" xfId="35" xr:uid="{00000000-0005-0000-0000-000023000000}"/>
    <cellStyle name="Normal 4 2" xfId="36" xr:uid="{00000000-0005-0000-0000-000024000000}"/>
    <cellStyle name="Normal 5" xfId="37" xr:uid="{00000000-0005-0000-0000-000025000000}"/>
    <cellStyle name="Normal 7" xfId="38" xr:uid="{00000000-0005-0000-0000-000026000000}"/>
    <cellStyle name="Normal 8" xfId="39" xr:uid="{00000000-0005-0000-0000-000027000000}"/>
    <cellStyle name="Normal_Annexures TW 04 2" xfId="40" xr:uid="{00000000-0005-0000-0000-000028000000}"/>
    <cellStyle name="Normal_Attach 3(JV)" xfId="41" xr:uid="{00000000-0005-0000-0000-000029000000}"/>
    <cellStyle name="Normal_Attacments TW 04_SE-Vol-III" xfId="42" xr:uid="{00000000-0005-0000-0000-00002A000000}"/>
    <cellStyle name="Normal_Entertainment Form 2" xfId="43" xr:uid="{00000000-0005-0000-0000-00002B000000}"/>
    <cellStyle name="Normal_Price_Schedules for Insulator Package Rev-01" xfId="44" xr:uid="{00000000-0005-0000-0000-00002C000000}"/>
    <cellStyle name="Normal_PRICE-SCHE Bihar-Rev-2-corrections" xfId="45" xr:uid="{00000000-0005-0000-0000-00002D000000}"/>
    <cellStyle name="Normal_PRICE-SCHE Bihar-Rev-2-corrections_Annexures TW 04" xfId="46" xr:uid="{00000000-0005-0000-0000-00002E000000}"/>
    <cellStyle name="Normal_SE-Vol-III" xfId="47" xr:uid="{00000000-0005-0000-0000-00002F000000}"/>
    <cellStyle name="Normal_Sheet1 2" xfId="48" xr:uid="{00000000-0005-0000-0000-000030000000}"/>
    <cellStyle name="Percent" xfId="53" builtinId="5"/>
    <cellStyle name="Percent 2" xfId="49" xr:uid="{00000000-0005-0000-0000-000032000000}"/>
    <cellStyle name="Popis" xfId="50" xr:uid="{00000000-0005-0000-0000-000033000000}"/>
    <cellStyle name="Sledovaný hypertextový odkaz" xfId="51" xr:uid="{00000000-0005-0000-0000-000034000000}"/>
    <cellStyle name="Standard_BS14" xfId="52" xr:uid="{00000000-0005-0000-0000-000035000000}"/>
  </cellStyles>
  <dxfs count="7">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ont>
        <condense val="0"/>
        <extend val="0"/>
        <color indexed="9"/>
      </font>
    </dxf>
    <dxf>
      <font>
        <color indexed="8"/>
        <name val="Cambria"/>
        <scheme val="none"/>
      </font>
      <fill>
        <patternFill patternType="solid">
          <bgColor indexed="42"/>
        </patternFill>
      </fill>
      <border>
        <left style="thin">
          <color indexed="64"/>
        </left>
        <right style="thin">
          <color indexed="64"/>
        </right>
        <top style="thin">
          <color indexed="64"/>
        </top>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Attach 14 IP'!A1"/></Relationships>
</file>

<file path=xl/drawings/_rels/drawing2.xml.rels><?xml version="1.0" encoding="UTF-8" standalone="yes"?>
<Relationships xmlns="http://schemas.openxmlformats.org/package/2006/relationships"><Relationship Id="rId1" Type="http://schemas.openxmlformats.org/officeDocument/2006/relationships/hyperlink" Target="#'Attach 15'!A1"/></Relationships>
</file>

<file path=xl/drawings/drawing1.xml><?xml version="1.0" encoding="utf-8"?>
<xdr:wsDr xmlns:xdr="http://schemas.openxmlformats.org/drawingml/2006/spreadsheetDrawing" xmlns:a="http://schemas.openxmlformats.org/drawingml/2006/main">
  <xdr:twoCellAnchor>
    <xdr:from>
      <xdr:col>5</xdr:col>
      <xdr:colOff>152400</xdr:colOff>
      <xdr:row>0</xdr:row>
      <xdr:rowOff>47625</xdr:rowOff>
    </xdr:from>
    <xdr:to>
      <xdr:col>7</xdr:col>
      <xdr:colOff>38100</xdr:colOff>
      <xdr:row>2</xdr:row>
      <xdr:rowOff>400050</xdr:rowOff>
    </xdr:to>
    <xdr:grpSp>
      <xdr:nvGrpSpPr>
        <xdr:cNvPr id="125003" name="Group 857">
          <a:extLst>
            <a:ext uri="{FF2B5EF4-FFF2-40B4-BE49-F238E27FC236}">
              <a16:creationId xmlns:a16="http://schemas.microsoft.com/office/drawing/2014/main" id="{00000000-0008-0000-0100-00004BE80100}"/>
            </a:ext>
          </a:extLst>
        </xdr:cNvPr>
        <xdr:cNvGrpSpPr>
          <a:grpSpLocks/>
        </xdr:cNvGrpSpPr>
      </xdr:nvGrpSpPr>
      <xdr:grpSpPr bwMode="auto">
        <a:xfrm>
          <a:off x="7248525" y="47625"/>
          <a:ext cx="1104900" cy="828675"/>
          <a:chOff x="761" y="5"/>
          <a:chExt cx="116" cy="86"/>
        </a:xfrm>
      </xdr:grpSpPr>
      <xdr:sp macro="" textlink="">
        <xdr:nvSpPr>
          <xdr:cNvPr id="125004" name="AutoShape 2">
            <a:hlinkClick xmlns:r="http://schemas.openxmlformats.org/officeDocument/2006/relationships" r:id="rId1" tooltip="Click here for next Attachment"/>
            <a:extLst>
              <a:ext uri="{FF2B5EF4-FFF2-40B4-BE49-F238E27FC236}">
                <a16:creationId xmlns:a16="http://schemas.microsoft.com/office/drawing/2014/main" id="{00000000-0008-0000-0100-00004CE80100}"/>
              </a:ext>
            </a:extLst>
          </xdr:cNvPr>
          <xdr:cNvSpPr>
            <a:spLocks noChangeArrowheads="1"/>
          </xdr:cNvSpPr>
        </xdr:nvSpPr>
        <xdr:spPr bwMode="auto">
          <a:xfrm>
            <a:off x="761" y="5"/>
            <a:ext cx="116" cy="86"/>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274 h 21600"/>
              <a:gd name="T14" fmla="*/ 18807 w 21600"/>
              <a:gd name="T15" fmla="*/ 16326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 name="Text Box 3">
            <a:hlinkClick xmlns:r="http://schemas.openxmlformats.org/officeDocument/2006/relationships" r:id="rId1" tooltip="Click here for next Attachment"/>
            <a:extLst>
              <a:ext uri="{FF2B5EF4-FFF2-40B4-BE49-F238E27FC236}">
                <a16:creationId xmlns:a16="http://schemas.microsoft.com/office/drawing/2014/main" id="{00000000-0008-0000-0100-000004000000}"/>
              </a:ext>
            </a:extLst>
          </xdr:cNvPr>
          <xdr:cNvSpPr txBox="1">
            <a:spLocks noChangeArrowheads="1"/>
          </xdr:cNvSpPr>
        </xdr:nvSpPr>
        <xdr:spPr bwMode="auto">
          <a:xfrm>
            <a:off x="776" y="26"/>
            <a:ext cx="98" cy="46"/>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295275</xdr:colOff>
      <xdr:row>0</xdr:row>
      <xdr:rowOff>209550</xdr:rowOff>
    </xdr:from>
    <xdr:to>
      <xdr:col>17</xdr:col>
      <xdr:colOff>400050</xdr:colOff>
      <xdr:row>2</xdr:row>
      <xdr:rowOff>161925</xdr:rowOff>
    </xdr:to>
    <xdr:grpSp>
      <xdr:nvGrpSpPr>
        <xdr:cNvPr id="126027" name="Group 1">
          <a:hlinkClick xmlns:r="http://schemas.openxmlformats.org/officeDocument/2006/relationships" r:id="rId1" tooltip="Click for Next Attachment"/>
          <a:extLst>
            <a:ext uri="{FF2B5EF4-FFF2-40B4-BE49-F238E27FC236}">
              <a16:creationId xmlns:a16="http://schemas.microsoft.com/office/drawing/2014/main" id="{00000000-0008-0000-0200-00004BEC0100}"/>
            </a:ext>
          </a:extLst>
        </xdr:cNvPr>
        <xdr:cNvGrpSpPr>
          <a:grpSpLocks/>
        </xdr:cNvGrpSpPr>
      </xdr:nvGrpSpPr>
      <xdr:grpSpPr bwMode="auto">
        <a:xfrm>
          <a:off x="6686550" y="209550"/>
          <a:ext cx="1323975" cy="695325"/>
          <a:chOff x="738" y="5"/>
          <a:chExt cx="116" cy="73"/>
        </a:xfrm>
      </xdr:grpSpPr>
      <xdr:sp macro="" textlink="">
        <xdr:nvSpPr>
          <xdr:cNvPr id="126028" name="AutoShape 2">
            <a:extLst>
              <a:ext uri="{FF2B5EF4-FFF2-40B4-BE49-F238E27FC236}">
                <a16:creationId xmlns:a16="http://schemas.microsoft.com/office/drawing/2014/main" id="{00000000-0008-0000-0200-00004CEC0100}"/>
              </a:ext>
            </a:extLst>
          </xdr:cNvPr>
          <xdr:cNvSpPr>
            <a:spLocks noChangeArrowheads="1"/>
          </xdr:cNvSpPr>
        </xdr:nvSpPr>
        <xdr:spPr bwMode="auto">
          <a:xfrm>
            <a:off x="738"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CC99"/>
          </a:soli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0200-000004000000}"/>
              </a:ext>
            </a:extLst>
          </xdr:cNvPr>
          <xdr:cNvSpPr txBox="1">
            <a:spLocks noChangeArrowheads="1"/>
          </xdr:cNvSpPr>
        </xdr:nvSpPr>
        <xdr:spPr bwMode="auto">
          <a:xfrm>
            <a:off x="753" y="23"/>
            <a:ext cx="98" cy="39"/>
          </a:xfrm>
          <a:prstGeom prst="rect">
            <a:avLst/>
          </a:prstGeom>
          <a:noFill/>
          <a:ln w="9525">
            <a:noFill/>
            <a:miter lim="800000"/>
            <a:headEnd/>
            <a:tailEnd/>
          </a:ln>
        </xdr:spPr>
        <xdr:txBody>
          <a:bodyPr vertOverflow="clip" wrap="square" lIns="27432" tIns="27432" rIns="27432" bIns="27432" anchor="ctr" upright="1"/>
          <a:lstStyle/>
          <a:p>
            <a:pPr algn="ctr" rtl="1">
              <a:defRPr sz="1000"/>
            </a:pPr>
            <a:r>
              <a:rPr lang="en-US" sz="1000" b="0" i="0" strike="noStrike">
                <a:solidFill>
                  <a:srgbClr val="000000"/>
                </a:solidFill>
                <a:latin typeface="Book Antiqua"/>
              </a:rPr>
              <a:t>Click for Next Attachment</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18.0.82\sr1-dept\C%20&amp;%20M\Site%20packages\Procurement\RHQ%20&amp;%20Sites\2017-18\I-1891%20Retrofit%20of%20PLCC%20panels%20of%20RCR-RTPS%201%20n%202\e-LTE%20Bid%20Docs%20PLCC\01%20First%20Env%20Bid%20Form-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pendrive%20CS1\ann\dhramjagrah\tri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ite%20packages/Works/RHQ%20&amp;%20Sites/2020-21/WC-2466%20AMC%20II%20at%20Kurnool%20SS/pendrive%20CS1/ann/dhramjagrah/tri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118.0.84\cnm\Site%20packages\Works\RHQ%20&amp;%20Sites\Price%20Schedule%20review\pendrive%20CS1\ann\dhramjagrah\tri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Name of Bidder"/>
      <sheetName val="Attach-3 (QR)"/>
      <sheetName val="Attach 3A"/>
      <sheetName val="Attach 5"/>
      <sheetName val="Attach 5A"/>
      <sheetName val="Attach 6"/>
      <sheetName val="Attach 9"/>
      <sheetName val="Attach 10"/>
      <sheetName val="Attach 11"/>
      <sheetName val="Attach 13"/>
      <sheetName val="Attach 14"/>
      <sheetName val="Attach 14 IP"/>
      <sheetName val="Attach 16"/>
      <sheetName val="Attach 19"/>
      <sheetName val="Bid Form 1st Env."/>
      <sheetName val="N-W (Cr.)"/>
      <sheetName val="Names of Bidder"/>
      <sheetName val="Attach-3 "/>
      <sheetName val="Attach 4"/>
      <sheetName val="Attach-5"/>
      <sheetName val="Attach 7"/>
      <sheetName val="Attach 8"/>
      <sheetName val="Sch-1"/>
      <sheetName val="Sch-2"/>
      <sheetName val="N to W"/>
      <sheetName val="Bid Form "/>
    </sheetNames>
    <sheetDataSet>
      <sheetData sheetId="0"/>
      <sheetData sheetId="1">
        <row r="12">
          <cell r="B12" t="str">
            <v xml:space="preserve">Printed Name </v>
          </cell>
        </row>
      </sheetData>
      <sheetData sheetId="2"/>
      <sheetData sheetId="3"/>
      <sheetData sheetId="4"/>
      <sheetData sheetId="5"/>
      <sheetData sheetId="6"/>
      <sheetData sheetId="7">
        <row r="9">
          <cell r="G9" t="str">
            <v>Power Grid Corporation of India Ltd.,</v>
          </cell>
        </row>
      </sheetData>
      <sheetData sheetId="8"/>
      <sheetData sheetId="9"/>
      <sheetData sheetId="10"/>
      <sheetData sheetId="11"/>
      <sheetData sheetId="12"/>
      <sheetData sheetId="13">
        <row r="9">
          <cell r="G9" t="str">
            <v>Contracts &amp; Materials Department</v>
          </cell>
        </row>
      </sheetData>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ch-1a"/>
      <sheetName val="Sch-1b "/>
      <sheetName val="Sch-2"/>
      <sheetName val="Sch-3"/>
      <sheetName val="Sch-4a"/>
      <sheetName val="Sch-4b"/>
      <sheetName val="Sch-5"/>
      <sheetName val="Sch-6"/>
      <sheetName val="Sch-7 (a)"/>
      <sheetName val="Sch-7 (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ch-1a"/>
      <sheetName val="Sch-1b "/>
      <sheetName val="Sch-2"/>
      <sheetName val="Sch-3"/>
      <sheetName val="Sch-4a"/>
      <sheetName val="Sch-4b"/>
      <sheetName val="Sch-5"/>
      <sheetName val="Sch-6"/>
      <sheetName val="Sch-7 (a)"/>
      <sheetName val="Sch-7 (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ch-1a"/>
      <sheetName val="Sch-1b "/>
      <sheetName val="Sch-2"/>
      <sheetName val="Sch-3"/>
      <sheetName val="Sch-4a"/>
      <sheetName val="Sch-4b"/>
      <sheetName val="Sch-5"/>
      <sheetName val="Sch-6"/>
      <sheetName val="Sch-7 (a)"/>
      <sheetName val="Sch-7 (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vmlDrawing" Target="../drawings/vmlDrawing1.vml"/><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0.bin"/><Relationship Id="rId13" Type="http://schemas.openxmlformats.org/officeDocument/2006/relationships/printerSettings" Target="../printerSettings/printerSettings25.bin"/><Relationship Id="rId3" Type="http://schemas.openxmlformats.org/officeDocument/2006/relationships/printerSettings" Target="../printerSettings/printerSettings15.bin"/><Relationship Id="rId7" Type="http://schemas.openxmlformats.org/officeDocument/2006/relationships/printerSettings" Target="../printerSettings/printerSettings19.bin"/><Relationship Id="rId12" Type="http://schemas.openxmlformats.org/officeDocument/2006/relationships/printerSettings" Target="../printerSettings/printerSettings24.bin"/><Relationship Id="rId2" Type="http://schemas.openxmlformats.org/officeDocument/2006/relationships/printerSettings" Target="../printerSettings/printerSettings14.bin"/><Relationship Id="rId16" Type="http://schemas.openxmlformats.org/officeDocument/2006/relationships/drawing" Target="../drawings/drawing1.xml"/><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11" Type="http://schemas.openxmlformats.org/officeDocument/2006/relationships/printerSettings" Target="../printerSettings/printerSettings23.bin"/><Relationship Id="rId5" Type="http://schemas.openxmlformats.org/officeDocument/2006/relationships/printerSettings" Target="../printerSettings/printerSettings17.bin"/><Relationship Id="rId15" Type="http://schemas.openxmlformats.org/officeDocument/2006/relationships/printerSettings" Target="../printerSettings/printerSettings27.bin"/><Relationship Id="rId10" Type="http://schemas.openxmlformats.org/officeDocument/2006/relationships/printerSettings" Target="../printerSettings/printerSettings22.bin"/><Relationship Id="rId4" Type="http://schemas.openxmlformats.org/officeDocument/2006/relationships/printerSettings" Target="../printerSettings/printerSettings16.bin"/><Relationship Id="rId9" Type="http://schemas.openxmlformats.org/officeDocument/2006/relationships/printerSettings" Target="../printerSettings/printerSettings21.bin"/><Relationship Id="rId14"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5.bin"/><Relationship Id="rId13" Type="http://schemas.openxmlformats.org/officeDocument/2006/relationships/printerSettings" Target="../printerSettings/printerSettings40.bin"/><Relationship Id="rId3" Type="http://schemas.openxmlformats.org/officeDocument/2006/relationships/printerSettings" Target="../printerSettings/printerSettings30.bin"/><Relationship Id="rId7" Type="http://schemas.openxmlformats.org/officeDocument/2006/relationships/printerSettings" Target="../printerSettings/printerSettings34.bin"/><Relationship Id="rId12" Type="http://schemas.openxmlformats.org/officeDocument/2006/relationships/printerSettings" Target="../printerSettings/printerSettings39.bin"/><Relationship Id="rId2" Type="http://schemas.openxmlformats.org/officeDocument/2006/relationships/printerSettings" Target="../printerSettings/printerSettings29.bin"/><Relationship Id="rId16" Type="http://schemas.openxmlformats.org/officeDocument/2006/relationships/drawing" Target="../drawings/drawing2.xml"/><Relationship Id="rId1" Type="http://schemas.openxmlformats.org/officeDocument/2006/relationships/printerSettings" Target="../printerSettings/printerSettings28.bin"/><Relationship Id="rId6" Type="http://schemas.openxmlformats.org/officeDocument/2006/relationships/printerSettings" Target="../printerSettings/printerSettings33.bin"/><Relationship Id="rId11" Type="http://schemas.openxmlformats.org/officeDocument/2006/relationships/printerSettings" Target="../printerSettings/printerSettings38.bin"/><Relationship Id="rId5" Type="http://schemas.openxmlformats.org/officeDocument/2006/relationships/printerSettings" Target="../printerSettings/printerSettings32.bin"/><Relationship Id="rId15" Type="http://schemas.openxmlformats.org/officeDocument/2006/relationships/printerSettings" Target="../printerSettings/printerSettings42.bin"/><Relationship Id="rId10" Type="http://schemas.openxmlformats.org/officeDocument/2006/relationships/printerSettings" Target="../printerSettings/printerSettings37.bin"/><Relationship Id="rId4" Type="http://schemas.openxmlformats.org/officeDocument/2006/relationships/printerSettings" Target="../printerSettings/printerSettings31.bin"/><Relationship Id="rId9" Type="http://schemas.openxmlformats.org/officeDocument/2006/relationships/printerSettings" Target="../printerSettings/printerSettings36.bin"/><Relationship Id="rId14" Type="http://schemas.openxmlformats.org/officeDocument/2006/relationships/printerSettings" Target="../printerSettings/printerSettings41.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50.bin"/><Relationship Id="rId3" Type="http://schemas.openxmlformats.org/officeDocument/2006/relationships/printerSettings" Target="../printerSettings/printerSettings45.bin"/><Relationship Id="rId7" Type="http://schemas.openxmlformats.org/officeDocument/2006/relationships/printerSettings" Target="../printerSettings/printerSettings49.bin"/><Relationship Id="rId12" Type="http://schemas.openxmlformats.org/officeDocument/2006/relationships/printerSettings" Target="../printerSettings/printerSettings54.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11" Type="http://schemas.openxmlformats.org/officeDocument/2006/relationships/printerSettings" Target="../printerSettings/printerSettings53.bin"/><Relationship Id="rId5" Type="http://schemas.openxmlformats.org/officeDocument/2006/relationships/printerSettings" Target="../printerSettings/printerSettings47.bin"/><Relationship Id="rId10" Type="http://schemas.openxmlformats.org/officeDocument/2006/relationships/printerSettings" Target="../printerSettings/printerSettings52.bin"/><Relationship Id="rId4" Type="http://schemas.openxmlformats.org/officeDocument/2006/relationships/printerSettings" Target="../printerSettings/printerSettings46.bin"/><Relationship Id="rId9" Type="http://schemas.openxmlformats.org/officeDocument/2006/relationships/printerSettings" Target="../printerSettings/printerSettings51.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0.bin"/><Relationship Id="rId1" Type="http://schemas.openxmlformats.org/officeDocument/2006/relationships/printerSettings" Target="../printerSettings/printerSettings59.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16"/>
  </sheetPr>
  <dimension ref="A1:I21"/>
  <sheetViews>
    <sheetView tabSelected="1" topLeftCell="B1" zoomScaleNormal="100" zoomScaleSheetLayoutView="100" workbookViewId="0">
      <selection activeCell="D15" sqref="D15"/>
    </sheetView>
  </sheetViews>
  <sheetFormatPr defaultColWidth="9.140625" defaultRowHeight="16.5"/>
  <cols>
    <col min="1" max="1" width="9.140625" style="84" hidden="1" customWidth="1"/>
    <col min="2" max="2" width="38" style="112" customWidth="1"/>
    <col min="3" max="3" width="10.28515625" style="112" customWidth="1"/>
    <col min="4" max="4" width="44.85546875" style="112" customWidth="1"/>
    <col min="5" max="5" width="0" style="84" hidden="1" customWidth="1"/>
    <col min="6" max="9" width="9.140625" style="84" hidden="1" customWidth="1"/>
    <col min="10" max="19" width="9.140625" style="84" customWidth="1"/>
    <col min="20" max="20" width="7.140625" style="84" customWidth="1"/>
    <col min="21" max="21" width="4.28515625" style="84" customWidth="1"/>
    <col min="22" max="16384" width="9.140625" style="84"/>
  </cols>
  <sheetData>
    <row r="1" spans="2:5" ht="46.5" customHeight="1">
      <c r="B1" s="274" t="s">
        <v>364</v>
      </c>
      <c r="C1" s="274"/>
      <c r="D1" s="274"/>
      <c r="E1" s="124"/>
    </row>
    <row r="2" spans="2:5" ht="32.25" customHeight="1">
      <c r="B2" s="274" t="s">
        <v>363</v>
      </c>
      <c r="C2" s="274"/>
      <c r="D2" s="274"/>
      <c r="E2" s="123"/>
    </row>
    <row r="3" spans="2:5" ht="20.25" customHeight="1">
      <c r="B3" s="275" t="s">
        <v>0</v>
      </c>
      <c r="C3" s="275"/>
      <c r="D3" s="275"/>
    </row>
    <row r="4" spans="2:5" ht="17.25" thickBot="1">
      <c r="B4" s="85"/>
      <c r="C4" s="85"/>
      <c r="D4" s="86"/>
    </row>
    <row r="5" spans="2:5" ht="32.25" customHeight="1">
      <c r="B5" s="87" t="s">
        <v>1</v>
      </c>
      <c r="C5" s="88"/>
      <c r="D5" s="113" t="s">
        <v>2</v>
      </c>
    </row>
    <row r="6" spans="2:5" ht="36" hidden="1" customHeight="1">
      <c r="B6" s="89"/>
      <c r="C6" s="90"/>
      <c r="D6" s="119"/>
    </row>
    <row r="7" spans="2:5" ht="31.5" hidden="1" customHeight="1">
      <c r="B7" s="91" t="str">
        <f>IF(D5= "Joint Venture Bid", "Total Nos. of  Partners in the JV [excluding the Lead Partner]", "")</f>
        <v/>
      </c>
      <c r="C7" s="92"/>
      <c r="D7" s="120" t="s">
        <v>3</v>
      </c>
    </row>
    <row r="8" spans="2:5" ht="16.5" hidden="1" customHeight="1">
      <c r="B8" s="93"/>
      <c r="C8" s="94"/>
      <c r="D8" s="121"/>
    </row>
    <row r="9" spans="2:5" ht="25.5" customHeight="1">
      <c r="B9" s="95" t="str">
        <f>IF(G5=3, "Name of the Lead Partner", "Name of the Bidder")</f>
        <v>Name of the Bidder</v>
      </c>
      <c r="C9" s="96"/>
      <c r="D9" s="113"/>
      <c r="E9" s="84" t="b">
        <f>ISBLANK(D9)</f>
        <v>1</v>
      </c>
    </row>
    <row r="10" spans="2:5" ht="27.75" customHeight="1">
      <c r="B10" s="97" t="s">
        <v>4</v>
      </c>
      <c r="C10" s="98"/>
      <c r="D10" s="114"/>
      <c r="E10" s="84" t="b">
        <f>ISBLANK(D10)</f>
        <v>1</v>
      </c>
    </row>
    <row r="11" spans="2:5" ht="25.5" customHeight="1">
      <c r="B11" s="99"/>
      <c r="C11" s="100"/>
      <c r="D11" s="114"/>
      <c r="E11" s="84" t="b">
        <f>ISBLANK(D11)</f>
        <v>1</v>
      </c>
    </row>
    <row r="12" spans="2:5" ht="26.25" customHeight="1">
      <c r="B12" s="101"/>
      <c r="C12" s="102"/>
      <c r="D12" s="115"/>
    </row>
    <row r="13" spans="2:5" ht="18.75" customHeight="1">
      <c r="B13" s="103"/>
      <c r="C13" s="86"/>
      <c r="D13" s="104"/>
    </row>
    <row r="14" spans="2:5" ht="25.5" customHeight="1">
      <c r="B14" s="105" t="s">
        <v>5</v>
      </c>
      <c r="C14" s="106"/>
      <c r="D14" s="116"/>
      <c r="E14" s="84" t="b">
        <f>ISBLANK(D14)</f>
        <v>1</v>
      </c>
    </row>
    <row r="15" spans="2:5" ht="23.25" customHeight="1">
      <c r="B15" s="105" t="s">
        <v>6</v>
      </c>
      <c r="C15" s="106"/>
      <c r="D15" s="115"/>
      <c r="E15" s="84" t="b">
        <f>ISBLANK(D15)</f>
        <v>1</v>
      </c>
    </row>
    <row r="16" spans="2:5" ht="25.5" customHeight="1">
      <c r="B16" s="105" t="s">
        <v>7</v>
      </c>
      <c r="C16" s="106"/>
      <c r="D16" s="116"/>
      <c r="E16" s="84" t="b">
        <f>ISBLANK(D16)</f>
        <v>1</v>
      </c>
    </row>
    <row r="17" spans="2:6" ht="23.25" customHeight="1">
      <c r="B17" s="105" t="s">
        <v>8</v>
      </c>
      <c r="C17" s="106"/>
      <c r="D17" s="117"/>
      <c r="E17" s="84" t="b">
        <f>ISBLANK(D17)</f>
        <v>1</v>
      </c>
    </row>
    <row r="18" spans="2:6" ht="19.5" customHeight="1">
      <c r="B18" s="107"/>
      <c r="C18" s="108"/>
      <c r="D18" s="109"/>
      <c r="F18" s="185"/>
    </row>
    <row r="19" spans="2:6" ht="21.75" customHeight="1">
      <c r="B19" s="105" t="s">
        <v>9</v>
      </c>
      <c r="C19" s="106"/>
      <c r="D19" s="122"/>
      <c r="E19" s="84" t="b">
        <f>ISBLANK(D19)</f>
        <v>1</v>
      </c>
    </row>
    <row r="20" spans="2:6" ht="22.5" customHeight="1" thickBot="1">
      <c r="B20" s="110" t="s">
        <v>10</v>
      </c>
      <c r="C20" s="111"/>
      <c r="D20" s="118"/>
      <c r="E20" s="84" t="b">
        <f>ISBLANK(D20)</f>
        <v>1</v>
      </c>
      <c r="F20" s="185" t="str">
        <f>IF(COUNTIF(E11:E20,"TRUE"),"False","Sheet OK")</f>
        <v>False</v>
      </c>
    </row>
    <row r="21" spans="2:6" ht="28.5">
      <c r="D21" s="186" t="str">
        <f>IF(F20="False","ENTER DETAILS","Sheet OK")</f>
        <v>ENTER DETAILS</v>
      </c>
    </row>
  </sheetData>
  <sheetProtection algorithmName="SHA-512" hashValue="18cXrdGqeQjeZYF7wTlhhzMIT/fTNq2/Es9e5v+tfqZlDdM4xc82SnWi8sF+2+JJRBj39gkxNaG3CMM9q79ggQ==" saltValue="JZ2/WRxQ16iE3bFJpMateQ==" spinCount="100000" sheet="1" formatColumns="0" formatRows="0" selectLockedCells="1"/>
  <customSheetViews>
    <customSheetView guid="{27F75044-6024-4403-9A39-D72B9CCD332B}" showPageBreaks="1" printArea="1" hiddenRows="1" hiddenColumns="1" topLeftCell="B1">
      <selection activeCell="D5" sqref="D5"/>
      <pageMargins left="0" right="0" top="0" bottom="0" header="0" footer="0"/>
      <pageSetup scale="105" orientation="portrait" r:id="rId1"/>
      <headerFooter alignWithMargins="0"/>
    </customSheetView>
    <customSheetView guid="{A60C0BDD-7FB1-4EBA-A0E1-529280DA1A28}" hiddenRows="1" hiddenColumns="1" topLeftCell="B1">
      <selection activeCell="D11" sqref="D11"/>
      <pageMargins left="0" right="0" top="0" bottom="0" header="0" footer="0"/>
      <pageSetup scale="105" orientation="portrait" r:id="rId2"/>
      <headerFooter alignWithMargins="0"/>
    </customSheetView>
    <customSheetView guid="{9CE94B9F-4902-4B08-AE4E-74E93D8E789E}" hiddenRows="1" hiddenColumns="1" topLeftCell="B45">
      <selection activeCell="D30" sqref="D30"/>
      <pageMargins left="0" right="0" top="0" bottom="0" header="0" footer="0"/>
      <pageSetup scale="105" orientation="portrait" r:id="rId3"/>
      <headerFooter alignWithMargins="0"/>
    </customSheetView>
    <customSheetView guid="{61A8E90E-9DEC-4083-98B2-482D9678BA93}" hiddenRows="1" hiddenColumns="1" topLeftCell="B1">
      <selection activeCell="B11" sqref="A11:IV12"/>
      <pageMargins left="0" right="0" top="0" bottom="0" header="0" footer="0"/>
      <pageSetup scale="105" orientation="portrait" horizontalDpi="300" verticalDpi="300" r:id="rId4"/>
      <headerFooter alignWithMargins="0"/>
    </customSheetView>
    <customSheetView guid="{629BDD3E-4046-451D-8D01-11325237A091}" hiddenRows="1" hiddenColumns="1" topLeftCell="B19">
      <selection activeCell="D6" sqref="D6"/>
      <pageMargins left="0" right="0" top="0" bottom="0" header="0" footer="0"/>
      <pageSetup scale="105" orientation="portrait" horizontalDpi="300" verticalDpi="300" r:id="rId5"/>
      <headerFooter alignWithMargins="0"/>
    </customSheetView>
    <customSheetView guid="{C0D2F720-9CF1-451B-A21B-46E9EE29F95A}" showPageBreaks="1" printArea="1" hiddenRows="1" hiddenColumns="1" view="pageBreakPreview" topLeftCell="B4">
      <selection activeCell="D8" sqref="D8"/>
      <pageMargins left="0" right="0" top="0" bottom="0" header="0" footer="0"/>
      <pageSetup scale="105" orientation="portrait" horizontalDpi="300" verticalDpi="300" r:id="rId6"/>
      <headerFooter alignWithMargins="0"/>
    </customSheetView>
    <customSheetView guid="{3545AE1A-D3DD-4FC8-880A-180A3F66AD42}" showPageBreaks="1" printArea="1" hiddenRows="1" hiddenColumns="1" view="pageBreakPreview" topLeftCell="B4">
      <selection activeCell="D8" sqref="D8"/>
      <pageMargins left="0" right="0" top="0" bottom="0" header="0" footer="0"/>
      <pageSetup scale="105" orientation="portrait" horizontalDpi="300" verticalDpi="300" r:id="rId7"/>
      <headerFooter alignWithMargins="0"/>
    </customSheetView>
    <customSheetView guid="{6B2C1320-5106-401D-86E8-03FFC7419150}" showPageBreaks="1" printArea="1" hiddenRows="1" hiddenColumns="1" view="pageBreakPreview" showRuler="0" topLeftCell="B1">
      <selection activeCell="D6" sqref="D6"/>
      <pageMargins left="0" right="0" top="0" bottom="0" header="0" footer="0"/>
      <pageSetup scale="105" orientation="portrait" horizontalDpi="300" verticalDpi="300" r:id="rId8"/>
      <headerFooter alignWithMargins="0"/>
    </customSheetView>
    <customSheetView guid="{863DE73B-EDD5-4C94-B877-7C156CB081F7}" hiddenRows="1" hiddenColumns="1" topLeftCell="B1">
      <selection activeCell="D33" sqref="D33"/>
      <pageMargins left="0" right="0" top="0" bottom="0" header="0" footer="0"/>
      <pageSetup scale="105" orientation="portrait" horizontalDpi="300" verticalDpi="300" r:id="rId9"/>
      <headerFooter alignWithMargins="0"/>
    </customSheetView>
    <customSheetView guid="{DF819C10-7533-4A2E-B278-90B3B38A4AE6}" hiddenRows="1" hiddenColumns="1" topLeftCell="B18">
      <selection activeCell="D30" sqref="D30"/>
      <pageMargins left="0" right="0" top="0" bottom="0" header="0" footer="0"/>
      <pageSetup scale="105" orientation="portrait" r:id="rId10"/>
      <headerFooter alignWithMargins="0"/>
    </customSheetView>
    <customSheetView guid="{6F637C86-117D-4792-B5D4-37E20B1C50B5}" hiddenRows="1" hiddenColumns="1" topLeftCell="B1">
      <selection activeCell="D11" sqref="D11"/>
      <pageMargins left="0" right="0" top="0" bottom="0" header="0" footer="0"/>
      <pageSetup scale="105" orientation="portrait" r:id="rId11"/>
      <headerFooter alignWithMargins="0"/>
    </customSheetView>
  </customSheetViews>
  <mergeCells count="3">
    <mergeCell ref="B1:D1"/>
    <mergeCell ref="B2:D2"/>
    <mergeCell ref="B3:D3"/>
  </mergeCells>
  <phoneticPr fontId="27" type="noConversion"/>
  <conditionalFormatting sqref="D7">
    <cfRule type="expression" dxfId="6" priority="15" stopIfTrue="1">
      <formula>$B$7="Total Nos. of  Partners in the JV [excluding the Lead Partner]"</formula>
    </cfRule>
  </conditionalFormatting>
  <conditionalFormatting sqref="D8">
    <cfRule type="expression" dxfId="5" priority="16" stopIfTrue="1">
      <formula>$V$7=0</formula>
    </cfRule>
  </conditionalFormatting>
  <conditionalFormatting sqref="D21">
    <cfRule type="containsText" dxfId="4" priority="1" stopIfTrue="1" operator="containsText" text="DETAILS">
      <formula>NOT(ISERROR(SEARCH("DETAILS",D21)))</formula>
    </cfRule>
    <cfRule type="containsText" dxfId="3" priority="2" stopIfTrue="1" operator="containsText" text="Invalid">
      <formula>NOT(ISERROR(SEARCH("Invalid",D21)))</formula>
    </cfRule>
    <cfRule type="colorScale" priority="3">
      <colorScale>
        <cfvo type="min"/>
        <cfvo type="max"/>
        <color rgb="FF92D050"/>
        <color rgb="FF92D050"/>
      </colorScale>
    </cfRule>
  </conditionalFormatting>
  <dataValidations count="3">
    <dataValidation type="list" allowBlank="1" showInputMessage="1" showErrorMessage="1" sqref="D7 D5" xr:uid="{00000000-0002-0000-0000-000000000000}">
      <formula1>#REF!</formula1>
    </dataValidation>
    <dataValidation type="whole" allowBlank="1" showInputMessage="1" showErrorMessage="1" sqref="D15" xr:uid="{00000000-0002-0000-0000-000002000000}">
      <formula1>5000000000</formula1>
      <formula2>10000000000</formula2>
    </dataValidation>
    <dataValidation type="date" allowBlank="1" showInputMessage="1" showErrorMessage="1" error="Enter date in dd-mmm-yy format. Example 01-oct-10" sqref="D19" xr:uid="{00000000-0002-0000-0000-000003000000}">
      <formula1>#REF!</formula1>
      <formula2>W16</formula2>
    </dataValidation>
  </dataValidations>
  <pageMargins left="0.86" right="0.32" top="0.71" bottom="0.31" header="0.54" footer="0.19"/>
  <pageSetup scale="105" orientation="portrait" r:id="rId12"/>
  <headerFooter alignWithMargins="0"/>
  <legacyDrawing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4"/>
  <dimension ref="A1:I39"/>
  <sheetViews>
    <sheetView showGridLines="0" showZeros="0" topLeftCell="A10" zoomScaleNormal="100" zoomScaleSheetLayoutView="100" workbookViewId="0">
      <selection activeCell="F15" sqref="F15"/>
    </sheetView>
  </sheetViews>
  <sheetFormatPr defaultRowHeight="16.5"/>
  <cols>
    <col min="1" max="1" width="12.140625" style="67" customWidth="1"/>
    <col min="2" max="2" width="20.5703125" style="67" customWidth="1"/>
    <col min="3" max="3" width="11.42578125" style="67" customWidth="1"/>
    <col min="4" max="4" width="23" style="67" customWidth="1"/>
    <col min="5" max="5" width="39.28515625" style="67" customWidth="1"/>
    <col min="6" max="8" width="9.140625" style="21"/>
    <col min="9" max="16384" width="9.140625" style="20"/>
  </cols>
  <sheetData>
    <row r="1" spans="1:9" ht="21.75" customHeight="1">
      <c r="A1" s="61" t="e">
        <f>#REF!</f>
        <v>#REF!</v>
      </c>
      <c r="B1" s="74"/>
      <c r="C1" s="74"/>
      <c r="D1" s="74"/>
      <c r="E1" s="60" t="s">
        <v>11</v>
      </c>
    </row>
    <row r="2" spans="1:9" ht="15.75">
      <c r="A2" s="75"/>
      <c r="B2" s="75"/>
      <c r="C2" s="75"/>
      <c r="D2" s="75"/>
      <c r="E2" s="75"/>
    </row>
    <row r="3" spans="1:9" ht="63.75" customHeight="1">
      <c r="A3" s="278" t="e">
        <f>#REF!</f>
        <v>#REF!</v>
      </c>
      <c r="B3" s="278"/>
      <c r="C3" s="278"/>
      <c r="D3" s="278"/>
      <c r="E3" s="278"/>
      <c r="F3" s="54"/>
      <c r="G3" s="54"/>
      <c r="H3" s="54"/>
    </row>
    <row r="4" spans="1:9" ht="20.100000000000001" customHeight="1">
      <c r="A4" s="72"/>
      <c r="H4" s="22"/>
      <c r="I4" s="23"/>
    </row>
    <row r="5" spans="1:9" ht="20.100000000000001" customHeight="1">
      <c r="A5" s="279" t="s">
        <v>12</v>
      </c>
      <c r="B5" s="279"/>
      <c r="C5" s="279"/>
      <c r="D5" s="279"/>
      <c r="E5" s="279"/>
      <c r="F5" s="24"/>
      <c r="H5" s="22"/>
      <c r="I5" s="23"/>
    </row>
    <row r="6" spans="1:9" ht="20.100000000000001" customHeight="1">
      <c r="A6" s="76"/>
      <c r="H6" s="22"/>
      <c r="I6" s="23"/>
    </row>
    <row r="7" spans="1:9" ht="20.100000000000001" customHeight="1">
      <c r="A7" s="63" t="s">
        <v>13</v>
      </c>
      <c r="E7" s="65" t="s">
        <v>13</v>
      </c>
      <c r="H7" s="22"/>
      <c r="I7" s="23"/>
    </row>
    <row r="8" spans="1:9" ht="36" customHeight="1">
      <c r="A8" s="280" t="e">
        <f>#REF!</f>
        <v>#REF!</v>
      </c>
      <c r="B8" s="280"/>
      <c r="C8" s="280"/>
      <c r="D8" s="280"/>
      <c r="E8" s="66" t="e">
        <f>#REF!</f>
        <v>#REF!</v>
      </c>
      <c r="H8" s="22"/>
      <c r="I8" s="23"/>
    </row>
    <row r="9" spans="1:9">
      <c r="A9" s="77" t="s">
        <v>14</v>
      </c>
      <c r="B9" s="281" t="e">
        <f>#REF!</f>
        <v>#REF!</v>
      </c>
      <c r="C9" s="281"/>
      <c r="D9" s="281"/>
      <c r="E9" s="66" t="e">
        <f>#REF!</f>
        <v>#REF!</v>
      </c>
      <c r="H9" s="22"/>
      <c r="I9" s="23"/>
    </row>
    <row r="10" spans="1:9">
      <c r="A10" s="77" t="s">
        <v>15</v>
      </c>
      <c r="B10" s="276" t="e">
        <f>#REF!</f>
        <v>#REF!</v>
      </c>
      <c r="C10" s="276"/>
      <c r="D10" s="276"/>
      <c r="E10" s="66" t="e">
        <f>#REF!</f>
        <v>#REF!</v>
      </c>
      <c r="H10" s="22"/>
      <c r="I10" s="23"/>
    </row>
    <row r="11" spans="1:9">
      <c r="B11" s="276" t="e">
        <f>#REF!</f>
        <v>#REF!</v>
      </c>
      <c r="C11" s="276"/>
      <c r="D11" s="276"/>
      <c r="E11" s="66" t="e">
        <f>#REF!</f>
        <v>#REF!</v>
      </c>
    </row>
    <row r="12" spans="1:9">
      <c r="A12" s="76"/>
      <c r="B12" s="276" t="e">
        <f>#REF!</f>
        <v>#REF!</v>
      </c>
      <c r="C12" s="276"/>
      <c r="D12" s="276"/>
      <c r="E12" s="78" t="e">
        <f>#REF!</f>
        <v>#REF!</v>
      </c>
    </row>
    <row r="13" spans="1:9" ht="20.100000000000001" customHeight="1">
      <c r="A13" s="76"/>
      <c r="B13" s="79"/>
      <c r="C13" s="79"/>
      <c r="D13" s="79"/>
      <c r="E13" s="62"/>
    </row>
    <row r="14" spans="1:9" ht="20.100000000000001" customHeight="1">
      <c r="A14" s="67" t="s">
        <v>16</v>
      </c>
    </row>
    <row r="15" spans="1:9" ht="20.100000000000001" customHeight="1">
      <c r="A15" s="76"/>
    </row>
    <row r="16" spans="1:9" ht="24.75" customHeight="1">
      <c r="A16" s="277" t="s">
        <v>17</v>
      </c>
      <c r="B16" s="277"/>
      <c r="C16" s="277"/>
      <c r="D16" s="277"/>
      <c r="E16" s="277"/>
    </row>
    <row r="17" spans="1:5" ht="20.100000000000001" customHeight="1">
      <c r="A17" s="76"/>
    </row>
    <row r="18" spans="1:5" ht="20.100000000000001" customHeight="1">
      <c r="A18" s="80"/>
    </row>
    <row r="19" spans="1:5" ht="20.100000000000001" customHeight="1"/>
    <row r="20" spans="1:5" ht="20.100000000000001" customHeight="1">
      <c r="A20" s="80"/>
    </row>
    <row r="21" spans="1:5" ht="20.100000000000001" customHeight="1">
      <c r="A21" s="80"/>
    </row>
    <row r="22" spans="1:5" ht="20.100000000000001" customHeight="1"/>
    <row r="23" spans="1:5" ht="33" customHeight="1">
      <c r="D23" s="69"/>
    </row>
    <row r="24" spans="1:5" ht="33" customHeight="1">
      <c r="A24" s="68" t="s">
        <v>18</v>
      </c>
      <c r="B24" s="81">
        <f>'Name of Bidder'!D19</f>
        <v>0</v>
      </c>
      <c r="C24" s="82"/>
      <c r="D24" s="69" t="s">
        <v>19</v>
      </c>
      <c r="E24" s="83">
        <f>'Name of Bidder'!D16</f>
        <v>0</v>
      </c>
    </row>
    <row r="25" spans="1:5" ht="33" customHeight="1">
      <c r="A25" s="68" t="s">
        <v>20</v>
      </c>
      <c r="B25" s="83">
        <f>'Name of Bidder'!D20</f>
        <v>0</v>
      </c>
      <c r="C25" s="82"/>
      <c r="D25" s="69" t="s">
        <v>21</v>
      </c>
      <c r="E25" s="83">
        <f>'Name of Bidder'!D17</f>
        <v>0</v>
      </c>
    </row>
    <row r="26" spans="1:5" ht="33" customHeight="1">
      <c r="D26" s="69"/>
    </row>
    <row r="27" spans="1:5" ht="20.100000000000001" customHeight="1"/>
    <row r="28" spans="1:5" ht="20.100000000000001" customHeight="1">
      <c r="A28" s="64"/>
    </row>
    <row r="29" spans="1:5" ht="20.100000000000001" customHeight="1"/>
    <row r="30" spans="1:5" ht="20.100000000000001" customHeight="1"/>
    <row r="31" spans="1:5" ht="20.100000000000001" customHeight="1">
      <c r="A31" s="64"/>
    </row>
    <row r="32" spans="1:5" ht="20.100000000000001" customHeight="1"/>
    <row r="33" spans="1:1" ht="20.100000000000001" customHeight="1">
      <c r="A33" s="64"/>
    </row>
    <row r="34" spans="1:1" ht="20.100000000000001" customHeight="1"/>
    <row r="35" spans="1:1" ht="20.100000000000001" customHeight="1">
      <c r="A35" s="64"/>
    </row>
    <row r="36" spans="1:1" ht="20.100000000000001" customHeight="1"/>
    <row r="37" spans="1:1" ht="20.100000000000001" customHeight="1"/>
    <row r="38" spans="1:1" ht="20.100000000000001" customHeight="1"/>
    <row r="39" spans="1:1" ht="20.100000000000001" customHeight="1"/>
  </sheetData>
  <sheetProtection selectLockedCells="1" selectUnlockedCells="1"/>
  <customSheetViews>
    <customSheetView guid="{27F75044-6024-4403-9A39-D72B9CCD332B}" showGridLines="0" zeroValues="0" state="hidden" topLeftCell="A10">
      <selection activeCell="F15" sqref="F15"/>
      <pageMargins left="0" right="0" top="0" bottom="0" header="0" footer="0"/>
      <pageSetup scale="97" orientation="portrait" r:id="rId1"/>
      <headerFooter alignWithMargins="0">
        <oddFooter>&amp;R&amp;"Book Antiqua,Bold"&amp;8 Page &amp;P of &amp;N</oddFooter>
      </headerFooter>
    </customSheetView>
    <customSheetView guid="{A60C0BDD-7FB1-4EBA-A0E1-529280DA1A28}" showGridLines="0" zeroValues="0" state="hidden" topLeftCell="A10">
      <selection activeCell="F15" sqref="F15"/>
      <pageMargins left="0" right="0" top="0" bottom="0" header="0" footer="0"/>
      <pageSetup scale="97" orientation="portrait" r:id="rId2"/>
      <headerFooter alignWithMargins="0">
        <oddFooter>&amp;R&amp;"Book Antiqua,Bold"&amp;8 Page &amp;P of &amp;N</oddFooter>
      </headerFooter>
    </customSheetView>
    <customSheetView guid="{9CE94B9F-4902-4B08-AE4E-74E93D8E789E}" showGridLines="0" zeroValues="0" state="hidden" topLeftCell="A10">
      <selection activeCell="F15" sqref="F15"/>
      <pageMargins left="0" right="0" top="0" bottom="0" header="0" footer="0"/>
      <pageSetup scale="97" orientation="portrait" r:id="rId3"/>
      <headerFooter alignWithMargins="0">
        <oddFooter>&amp;R&amp;"Book Antiqua,Bold"&amp;8 Page &amp;P of &amp;N</oddFooter>
      </headerFooter>
    </customSheetView>
    <customSheetView guid="{61A8E90E-9DEC-4083-98B2-482D9678BA93}" showGridLines="0" zeroValues="0">
      <selection activeCell="B11" sqref="A11:IV12"/>
      <pageMargins left="0" right="0" top="0" bottom="0" header="0" footer="0"/>
      <pageSetup scale="97" orientation="portrait" r:id="rId4"/>
      <headerFooter alignWithMargins="0">
        <oddFooter>&amp;R&amp;"Book Antiqua,Bold"&amp;8 Page &amp;P of &amp;N</oddFooter>
      </headerFooter>
    </customSheetView>
    <customSheetView guid="{629BDD3E-4046-451D-8D01-11325237A091}" showGridLines="0" zeroValues="0" topLeftCell="A8">
      <selection activeCell="A8" sqref="A8:D8"/>
      <pageMargins left="0" right="0" top="0" bottom="0" header="0" footer="0"/>
      <pageSetup scale="97" orientation="portrait" r:id="rId5"/>
      <headerFooter alignWithMargins="0">
        <oddFooter>&amp;R&amp;"Book Antiqua,Bold"&amp;8 Page &amp;P of &amp;N</oddFooter>
      </headerFooter>
    </customSheetView>
    <customSheetView guid="{C0D2F720-9CF1-451B-A21B-46E9EE29F95A}" scale="85" showPageBreaks="1" showGridLines="0" zeroValues="0" printArea="1" view="pageBreakPreview" topLeftCell="A19">
      <selection activeCell="A3" sqref="A3:E3"/>
      <pageMargins left="0" right="0" top="0" bottom="0" header="0" footer="0"/>
      <pageSetup scale="97" orientation="portrait" r:id="rId6"/>
      <headerFooter alignWithMargins="0">
        <oddFooter>&amp;R&amp;"Book Antiqua,Bold"&amp;8 Page &amp;P of &amp;N</oddFooter>
      </headerFooter>
    </customSheetView>
    <customSheetView guid="{3545AE1A-D3DD-4FC8-880A-180A3F66AD42}" scale="85" showPageBreaks="1" showGridLines="0" zeroValues="0" printArea="1" view="pageBreakPreview" topLeftCell="A19">
      <selection activeCell="A3" sqref="A3:E3"/>
      <pageMargins left="0" right="0" top="0" bottom="0" header="0" footer="0"/>
      <pageSetup scale="97" orientation="portrait" r:id="rId7"/>
      <headerFooter alignWithMargins="0">
        <oddFooter>&amp;R&amp;"Book Antiqua,Bold"&amp;8 Page &amp;P of &amp;N</oddFooter>
      </headerFooter>
    </customSheetView>
    <customSheetView guid="{1C70608C-646A-4043-A222-6253B5006A93}" showPageBreaks="1" showGridLines="0" printArea="1">
      <selection activeCell="A3" sqref="A3:E3"/>
      <pageMargins left="0" right="0" top="0" bottom="0" header="0" footer="0"/>
      <pageSetup scale="95" orientation="portrait" r:id="rId8"/>
      <headerFooter alignWithMargins="0">
        <oddFooter>&amp;R&amp;"Book Antiqua,Bold"&amp;8 Page &amp;P of &amp;N</oddFooter>
      </headerFooter>
    </customSheetView>
    <customSheetView guid="{237D8718-39ED-4FFE-B3B2-D1192F8D2E87}" scale="80" showPageBreaks="1" showGridLines="0" printArea="1" view="pageBreakPreview">
      <selection activeCell="A3" sqref="A3:E3"/>
      <pageMargins left="0" right="0" top="0" bottom="0" header="0" footer="0"/>
      <pageSetup scale="95" orientation="portrait" r:id="rId9"/>
      <headerFooter alignWithMargins="0">
        <oddFooter>&amp;R&amp;"Book Antiqua,Bold"&amp;8 Page &amp;P of &amp;N</oddFooter>
      </headerFooter>
    </customSheetView>
    <customSheetView guid="{CD4CA1A8-824A-452F-BDBA-32A47C1B3013}" showPageBreaks="1" showGridLines="0" printArea="1" view="pageBreakPreview">
      <selection activeCell="A3" sqref="A3:E3"/>
      <pageMargins left="0" right="0" top="0" bottom="0" header="0" footer="0"/>
      <pageSetup scale="95" orientation="portrait" r:id="rId10"/>
      <headerFooter alignWithMargins="0">
        <oddFooter>&amp;R&amp;"Book Antiqua,Bold"&amp;8 Page &amp;P of &amp;N</oddFooter>
      </headerFooter>
    </customSheetView>
    <customSheetView guid="{6B2C1320-5106-401D-86E8-03FFC7419150}" scale="85" showPageBreaks="1" showGridLines="0" zeroValues="0" printArea="1" view="pageBreakPreview" showRuler="0" topLeftCell="A4">
      <selection activeCell="G2" sqref="G2"/>
      <pageMargins left="0" right="0" top="0" bottom="0" header="0" footer="0"/>
      <pageSetup scale="97" orientation="portrait" r:id="rId11"/>
      <headerFooter alignWithMargins="0">
        <oddFooter>&amp;R&amp;"Book Antiqua,Bold"&amp;8 Page &amp;P of &amp;N</oddFooter>
      </headerFooter>
    </customSheetView>
    <customSheetView guid="{863DE73B-EDD5-4C94-B877-7C156CB081F7}" showGridLines="0" zeroValues="0">
      <selection activeCell="A8" sqref="A8:D8"/>
      <pageMargins left="0" right="0" top="0" bottom="0" header="0" footer="0"/>
      <pageSetup scale="97" orientation="portrait" r:id="rId12"/>
      <headerFooter alignWithMargins="0">
        <oddFooter>&amp;R&amp;"Book Antiqua,Bold"&amp;8 Page &amp;P of &amp;N</oddFooter>
      </headerFooter>
    </customSheetView>
    <customSheetView guid="{DF819C10-7533-4A2E-B278-90B3B38A4AE6}" showGridLines="0" zeroValues="0" state="hidden" topLeftCell="A10">
      <selection activeCell="F15" sqref="F15"/>
      <pageMargins left="0" right="0" top="0" bottom="0" header="0" footer="0"/>
      <pageSetup scale="97" orientation="portrait" r:id="rId13"/>
      <headerFooter alignWithMargins="0">
        <oddFooter>&amp;R&amp;"Book Antiqua,Bold"&amp;8 Page &amp;P of &amp;N</oddFooter>
      </headerFooter>
    </customSheetView>
    <customSheetView guid="{6F637C86-117D-4792-B5D4-37E20B1C50B5}" showGridLines="0" zeroValues="0" state="hidden" topLeftCell="A10">
      <selection activeCell="F15" sqref="F15"/>
      <pageMargins left="0" right="0" top="0" bottom="0" header="0" footer="0"/>
      <pageSetup scale="97" orientation="portrait" r:id="rId14"/>
      <headerFooter alignWithMargins="0">
        <oddFooter>&amp;R&amp;"Book Antiqua,Bold"&amp;8 Page &amp;P of &amp;N</oddFooter>
      </headerFooter>
    </customSheetView>
  </customSheetViews>
  <mergeCells count="8">
    <mergeCell ref="B12:D12"/>
    <mergeCell ref="A16:E16"/>
    <mergeCell ref="A3:E3"/>
    <mergeCell ref="A5:E5"/>
    <mergeCell ref="A8:D8"/>
    <mergeCell ref="B9:D9"/>
    <mergeCell ref="B10:D10"/>
    <mergeCell ref="B11:D11"/>
  </mergeCells>
  <phoneticPr fontId="23" type="noConversion"/>
  <pageMargins left="0.59" right="0.49" top="0.57999999999999996" bottom="0.6" header="0.34" footer="0.35"/>
  <pageSetup scale="97" orientation="portrait" r:id="rId15"/>
  <headerFooter alignWithMargins="0">
    <oddFooter>&amp;R&amp;"Book Antiqua,Bold"&amp;8 Page &amp;P of &amp;N</oddFooter>
  </headerFooter>
  <drawing r:id="rId1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5"/>
  <dimension ref="A1:P250"/>
  <sheetViews>
    <sheetView showZeros="0" view="pageBreakPreview" topLeftCell="A35" zoomScaleNormal="100" zoomScaleSheetLayoutView="100" workbookViewId="0">
      <selection activeCell="H218" sqref="H218"/>
    </sheetView>
  </sheetViews>
  <sheetFormatPr defaultRowHeight="13.5"/>
  <cols>
    <col min="1" max="1" width="10" style="2" customWidth="1"/>
    <col min="2" max="2" width="10.7109375" style="2" customWidth="1"/>
    <col min="3" max="3" width="10.85546875" style="2" customWidth="1"/>
    <col min="4" max="9" width="10.7109375" style="2" customWidth="1"/>
    <col min="10" max="10" width="9.140625" style="2"/>
    <col min="11" max="16" width="9.140625" style="2" hidden="1" customWidth="1"/>
    <col min="17" max="16384" width="9.140625" style="2"/>
  </cols>
  <sheetData>
    <row r="1" spans="1:9" ht="27" customHeight="1">
      <c r="A1" s="301" t="s">
        <v>22</v>
      </c>
      <c r="B1" s="302"/>
      <c r="C1" s="302"/>
      <c r="D1" s="302"/>
      <c r="E1" s="302"/>
      <c r="F1" s="302"/>
      <c r="G1" s="302"/>
      <c r="H1" s="302"/>
      <c r="I1" s="303"/>
    </row>
    <row r="2" spans="1:9" ht="31.5" customHeight="1">
      <c r="A2" s="18" t="s">
        <v>23</v>
      </c>
      <c r="B2" s="297" t="s">
        <v>24</v>
      </c>
      <c r="C2" s="297"/>
      <c r="D2" s="297"/>
      <c r="E2" s="297"/>
      <c r="F2" s="297"/>
      <c r="G2" s="297"/>
      <c r="H2" s="297"/>
      <c r="I2" s="298"/>
    </row>
    <row r="3" spans="1:9" ht="36" customHeight="1">
      <c r="A3" s="18" t="s">
        <v>25</v>
      </c>
      <c r="B3" s="297" t="s">
        <v>26</v>
      </c>
      <c r="C3" s="297"/>
      <c r="D3" s="297"/>
      <c r="E3" s="297"/>
      <c r="F3" s="297"/>
      <c r="G3" s="297"/>
      <c r="H3" s="297"/>
      <c r="I3" s="298"/>
    </row>
    <row r="4" spans="1:9" ht="36" customHeight="1">
      <c r="A4" s="18" t="s">
        <v>27</v>
      </c>
      <c r="B4" s="297" t="s">
        <v>28</v>
      </c>
      <c r="C4" s="297"/>
      <c r="D4" s="297"/>
      <c r="E4" s="297"/>
      <c r="F4" s="297"/>
      <c r="G4" s="297"/>
      <c r="H4" s="297"/>
      <c r="I4" s="298"/>
    </row>
    <row r="5" spans="1:9" ht="36" customHeight="1">
      <c r="A5" s="18" t="s">
        <v>29</v>
      </c>
      <c r="B5" s="297" t="s">
        <v>30</v>
      </c>
      <c r="C5" s="297"/>
      <c r="D5" s="297"/>
      <c r="E5" s="297"/>
      <c r="F5" s="297"/>
      <c r="G5" s="297"/>
      <c r="H5" s="297"/>
      <c r="I5" s="298"/>
    </row>
    <row r="6" spans="1:9" ht="19.5" customHeight="1">
      <c r="A6" s="19" t="s">
        <v>31</v>
      </c>
      <c r="B6" s="299" t="s">
        <v>32</v>
      </c>
      <c r="C6" s="299"/>
      <c r="D6" s="299"/>
      <c r="E6" s="299"/>
      <c r="F6" s="299"/>
      <c r="G6" s="299"/>
      <c r="H6" s="299"/>
      <c r="I6" s="300"/>
    </row>
    <row r="7" spans="1:9" ht="15.75">
      <c r="A7" s="8"/>
      <c r="C7" s="8"/>
      <c r="D7" s="8"/>
      <c r="E7" s="8"/>
      <c r="F7" s="8"/>
      <c r="G7" s="8"/>
      <c r="H7" s="8"/>
      <c r="I7" s="8"/>
    </row>
    <row r="30" spans="1:11" ht="15">
      <c r="K30" s="58">
        <f>'Name of Bidder'!D9</f>
        <v>0</v>
      </c>
    </row>
    <row r="31" spans="1:11">
      <c r="A31" s="1"/>
      <c r="B31" s="1"/>
      <c r="C31" s="1"/>
      <c r="D31" s="1"/>
      <c r="E31" s="1"/>
      <c r="F31" s="1"/>
      <c r="G31" s="1"/>
      <c r="H31" s="1"/>
      <c r="I31" s="1"/>
      <c r="J31" s="1"/>
      <c r="K31" s="55">
        <f>'Name of Bidder'!D10</f>
        <v>0</v>
      </c>
    </row>
    <row r="32" spans="1:11">
      <c r="A32" s="1"/>
      <c r="B32" s="1"/>
      <c r="C32" s="1"/>
      <c r="D32" s="1"/>
      <c r="E32" s="1"/>
      <c r="F32" s="1"/>
      <c r="G32" s="1"/>
      <c r="H32" s="1"/>
      <c r="I32" s="1"/>
      <c r="J32" s="1"/>
      <c r="K32" s="55">
        <f>'Name of Bidder'!D11</f>
        <v>0</v>
      </c>
    </row>
    <row r="33" spans="1:16">
      <c r="A33" s="1"/>
      <c r="B33" s="1"/>
      <c r="C33" s="1"/>
      <c r="D33" s="1"/>
      <c r="E33" s="1"/>
      <c r="F33" s="1"/>
      <c r="G33" s="1"/>
      <c r="H33" s="1"/>
      <c r="I33" s="1"/>
      <c r="J33" s="1"/>
      <c r="K33" s="55">
        <f>'Name of Bidder'!D12</f>
        <v>0</v>
      </c>
    </row>
    <row r="34" spans="1:16">
      <c r="A34" s="1"/>
      <c r="B34" s="1"/>
      <c r="C34" s="1"/>
      <c r="D34" s="1"/>
      <c r="E34" s="1"/>
      <c r="F34" s="1"/>
      <c r="G34" s="1"/>
      <c r="H34" s="1"/>
      <c r="I34" s="1"/>
      <c r="J34" s="1"/>
    </row>
    <row r="35" spans="1:16" ht="18.75">
      <c r="A35" s="285" t="s">
        <v>33</v>
      </c>
      <c r="B35" s="285"/>
      <c r="C35" s="285"/>
      <c r="D35" s="285"/>
      <c r="E35" s="285"/>
      <c r="F35" s="285"/>
      <c r="G35" s="285"/>
      <c r="H35" s="285"/>
      <c r="I35" s="285"/>
      <c r="J35" s="1"/>
    </row>
    <row r="36" spans="1:16" ht="15.75">
      <c r="A36" s="283" t="s">
        <v>34</v>
      </c>
      <c r="B36" s="283"/>
      <c r="C36" s="283"/>
      <c r="D36" s="283"/>
      <c r="E36" s="283"/>
      <c r="F36" s="283"/>
      <c r="G36" s="283"/>
      <c r="H36" s="283"/>
      <c r="I36" s="283"/>
      <c r="J36" s="1"/>
      <c r="K36" s="58" t="e">
        <f>'Name of Bidder'!#REF!</f>
        <v>#REF!</v>
      </c>
      <c r="O36" s="55" t="e">
        <f>'Name of Bidder'!#REF!</f>
        <v>#REF!</v>
      </c>
    </row>
    <row r="37" spans="1:16" ht="18.75">
      <c r="A37" s="282" t="s">
        <v>35</v>
      </c>
      <c r="B37" s="282"/>
      <c r="C37" s="282"/>
      <c r="D37" s="282"/>
      <c r="E37" s="282"/>
      <c r="F37" s="282"/>
      <c r="G37" s="282"/>
      <c r="H37" s="282"/>
      <c r="I37" s="282"/>
      <c r="J37" s="1"/>
      <c r="K37" s="58" t="e">
        <f>'Name of Bidder'!#REF!</f>
        <v>#REF!</v>
      </c>
      <c r="O37" s="55" t="e">
        <f>'Name of Bidder'!#REF!</f>
        <v>#REF!</v>
      </c>
    </row>
    <row r="38" spans="1:16" ht="36" customHeight="1">
      <c r="A38" s="286" t="s">
        <v>36</v>
      </c>
      <c r="B38" s="286"/>
      <c r="C38" s="286"/>
      <c r="D38" s="286"/>
      <c r="E38" s="286"/>
      <c r="F38" s="286"/>
      <c r="G38" s="286"/>
      <c r="H38" s="286"/>
      <c r="I38" s="286"/>
      <c r="J38" s="1"/>
      <c r="K38" s="58" t="e">
        <f>'Name of Bidder'!#REF!</f>
        <v>#REF!</v>
      </c>
      <c r="O38" s="55" t="e">
        <f>'Name of Bidder'!#REF!</f>
        <v>#REF!</v>
      </c>
    </row>
    <row r="39" spans="1:16" ht="18.75">
      <c r="A39" s="282" t="s">
        <v>37</v>
      </c>
      <c r="B39" s="282"/>
      <c r="C39" s="282"/>
      <c r="D39" s="282"/>
      <c r="E39" s="282"/>
      <c r="F39" s="282"/>
      <c r="G39" s="282"/>
      <c r="H39" s="282"/>
      <c r="I39" s="282"/>
      <c r="J39" s="1"/>
      <c r="K39" s="58" t="e">
        <f>'Name of Bidder'!#REF!</f>
        <v>#REF!</v>
      </c>
      <c r="O39" s="55" t="e">
        <f>'Name of Bidder'!#REF!</f>
        <v>#REF!</v>
      </c>
    </row>
    <row r="40" spans="1:16" ht="15.75">
      <c r="A40" s="283" t="s">
        <v>38</v>
      </c>
      <c r="B40" s="283"/>
      <c r="C40" s="283"/>
      <c r="D40" s="283"/>
      <c r="E40" s="283"/>
      <c r="F40" s="283"/>
      <c r="G40" s="283"/>
      <c r="H40" s="283"/>
      <c r="I40" s="283"/>
      <c r="J40" s="1"/>
    </row>
    <row r="41" spans="1:16" ht="18.75" customHeight="1">
      <c r="A41" s="284">
        <f>'Name of Bidder'!D9</f>
        <v>0</v>
      </c>
      <c r="B41" s="284"/>
      <c r="C41" s="284"/>
      <c r="D41" s="284"/>
      <c r="E41" s="284"/>
      <c r="F41" s="284"/>
      <c r="G41" s="284"/>
      <c r="H41" s="284"/>
      <c r="I41" s="284"/>
      <c r="J41" s="1"/>
      <c r="K41" s="59" t="e">
        <f>'Name of Bidder'!#REF!</f>
        <v>#REF!</v>
      </c>
      <c r="M41" s="55" t="s">
        <v>39</v>
      </c>
      <c r="P41" s="55" t="s">
        <v>40</v>
      </c>
    </row>
    <row r="42" spans="1:16" ht="15.75" hidden="1">
      <c r="A42" s="283" t="e">
        <f>IF(#REF! = "Individual Firm", " ", " and ")</f>
        <v>#REF!</v>
      </c>
      <c r="B42" s="283"/>
      <c r="C42" s="283"/>
      <c r="D42" s="283"/>
      <c r="E42" s="283"/>
      <c r="F42" s="283"/>
      <c r="G42" s="283"/>
      <c r="H42" s="283"/>
      <c r="I42" s="283"/>
      <c r="J42" s="1"/>
    </row>
    <row r="43" spans="1:16" ht="15.75" hidden="1">
      <c r="A43" s="283" t="e">
        <f xml:space="preserve"> IF(#REF!= "Individual Firm", "",#REF!)</f>
        <v>#REF!</v>
      </c>
      <c r="B43" s="283"/>
      <c r="C43" s="283"/>
      <c r="D43" s="283"/>
      <c r="E43" s="283"/>
      <c r="F43" s="283"/>
      <c r="G43" s="283"/>
      <c r="H43" s="283"/>
      <c r="I43" s="283"/>
      <c r="J43" s="1"/>
    </row>
    <row r="44" spans="1:16" ht="39.950000000000003" hidden="1" customHeight="1">
      <c r="A44" s="286" t="e">
        <f>IF(#REF!= "Sole Bidder", "", "having its Registered Office at "&amp;IF(#REF!=1,#REF!&amp;" "&amp;#REF!&amp;" "&amp;#REF!,IF(#REF!=2,#REF!&amp;" &amp; "&amp;#REF!&amp;" "&amp;#REF!&amp;" and " &amp;#REF!&amp;" &amp; "&amp;#REF!&amp;" "&amp;#REF! &amp;IF(#REF!=2," respectively",""))))</f>
        <v>#REF!</v>
      </c>
      <c r="B44" s="286"/>
      <c r="C44" s="286"/>
      <c r="D44" s="286"/>
      <c r="E44" s="286"/>
      <c r="F44" s="286"/>
      <c r="G44" s="286"/>
      <c r="H44" s="286"/>
      <c r="I44" s="286"/>
      <c r="J44" s="1"/>
    </row>
    <row r="45" spans="1:16" ht="15.75">
      <c r="A45" s="283" t="s">
        <v>41</v>
      </c>
      <c r="B45" s="283"/>
      <c r="C45" s="283"/>
      <c r="D45" s="283"/>
      <c r="E45" s="283"/>
      <c r="F45" s="283"/>
      <c r="G45" s="283"/>
      <c r="H45" s="283"/>
      <c r="I45" s="283"/>
      <c r="J45" s="1"/>
    </row>
    <row r="46" spans="1:16" ht="18.75">
      <c r="A46" s="282" t="s">
        <v>42</v>
      </c>
      <c r="B46" s="282"/>
      <c r="C46" s="282"/>
      <c r="D46" s="282"/>
      <c r="E46" s="282"/>
      <c r="F46" s="282"/>
      <c r="G46" s="282"/>
      <c r="H46" s="282"/>
      <c r="I46" s="282"/>
      <c r="J46" s="1"/>
    </row>
    <row r="47" spans="1:16" ht="18.75">
      <c r="A47" s="282" t="s">
        <v>43</v>
      </c>
      <c r="B47" s="282"/>
      <c r="C47" s="282"/>
      <c r="D47" s="282"/>
      <c r="E47" s="282"/>
      <c r="F47" s="282"/>
      <c r="G47" s="282"/>
      <c r="H47" s="282"/>
      <c r="I47" s="282"/>
      <c r="J47" s="1"/>
    </row>
    <row r="48" spans="1:16" ht="69" customHeight="1">
      <c r="A48" s="294" t="e">
        <f>"POWERGRID intends to award, under laid-down organisational procedures, contract(s) for " &amp;#REF!</f>
        <v>#REF!</v>
      </c>
      <c r="B48" s="294"/>
      <c r="C48" s="294"/>
      <c r="D48" s="294"/>
      <c r="E48" s="294"/>
      <c r="F48" s="294"/>
      <c r="G48" s="294"/>
      <c r="H48" s="294"/>
      <c r="I48" s="294"/>
      <c r="J48" s="1"/>
    </row>
    <row r="49" spans="1:10" ht="16.5" customHeight="1">
      <c r="A49" s="4"/>
      <c r="B49" s="1"/>
      <c r="C49" s="1"/>
      <c r="D49" s="1"/>
      <c r="E49" s="1"/>
      <c r="F49" s="4"/>
      <c r="G49" s="1"/>
      <c r="H49" s="1"/>
      <c r="I49" s="1"/>
      <c r="J49" s="1"/>
    </row>
    <row r="50" spans="1:10" ht="16.5" customHeight="1">
      <c r="A50" s="4"/>
      <c r="B50" s="1"/>
      <c r="C50" s="1"/>
      <c r="D50" s="1"/>
      <c r="E50" s="1"/>
      <c r="F50" s="4"/>
      <c r="G50" s="1"/>
      <c r="H50" s="1"/>
      <c r="I50" s="1"/>
      <c r="J50" s="1"/>
    </row>
    <row r="51" spans="1:10" ht="21" customHeight="1">
      <c r="A51" s="287" t="s">
        <v>44</v>
      </c>
      <c r="B51" s="287"/>
      <c r="C51" s="287"/>
      <c r="D51" s="287"/>
      <c r="E51" s="291" t="s">
        <v>44</v>
      </c>
      <c r="F51" s="291"/>
      <c r="G51" s="291"/>
      <c r="H51" s="291"/>
      <c r="I51" s="291"/>
      <c r="J51" s="1"/>
    </row>
    <row r="52" spans="1:10" ht="33" customHeight="1">
      <c r="A52" s="289" t="s">
        <v>45</v>
      </c>
      <c r="B52" s="289"/>
      <c r="C52" s="289"/>
      <c r="D52" s="289"/>
      <c r="E52" s="290" t="s">
        <v>46</v>
      </c>
      <c r="F52" s="290"/>
      <c r="G52" s="290"/>
      <c r="H52" s="290"/>
      <c r="I52" s="290"/>
      <c r="J52" s="1"/>
    </row>
    <row r="53" spans="1:10" ht="22.5" customHeight="1">
      <c r="A53" s="56" t="s">
        <v>12</v>
      </c>
      <c r="B53" s="5"/>
      <c r="C53" s="5"/>
      <c r="D53" s="5"/>
      <c r="E53" s="5"/>
      <c r="F53" s="5"/>
      <c r="G53" s="5"/>
      <c r="H53" s="5"/>
      <c r="I53" s="57" t="s">
        <v>47</v>
      </c>
      <c r="J53" s="1"/>
    </row>
    <row r="54" spans="1:10" ht="100.5" customHeight="1">
      <c r="A54" s="295" t="e">
        <f>#REF! &amp; " Package and Specification Number " &amp;#REF! &amp; " POWERGRID values full compliance with all relevant laws and regulations, and the principles of economical use of resources, and of fairness and transparency in its relations with its Bidders/ Contractors."</f>
        <v>#REF!</v>
      </c>
      <c r="B54" s="295"/>
      <c r="C54" s="295"/>
      <c r="D54" s="295"/>
      <c r="E54" s="295"/>
      <c r="F54" s="295"/>
      <c r="G54" s="295"/>
      <c r="H54" s="295"/>
      <c r="I54" s="295"/>
    </row>
    <row r="55" spans="1:10" ht="8.1" customHeight="1">
      <c r="A55" s="7"/>
      <c r="B55" s="8"/>
      <c r="C55" s="8"/>
      <c r="D55" s="8"/>
      <c r="E55" s="8"/>
      <c r="F55" s="8"/>
      <c r="G55" s="8"/>
      <c r="H55" s="8"/>
      <c r="I55" s="8"/>
    </row>
    <row r="56" spans="1:10" ht="35.25" customHeight="1">
      <c r="A56" s="292" t="s">
        <v>48</v>
      </c>
      <c r="B56" s="292"/>
      <c r="C56" s="292"/>
      <c r="D56" s="292"/>
      <c r="E56" s="292"/>
      <c r="F56" s="292"/>
      <c r="G56" s="292"/>
      <c r="H56" s="292"/>
      <c r="I56" s="292"/>
    </row>
    <row r="57" spans="1:10" ht="8.1" customHeight="1">
      <c r="A57" s="9"/>
      <c r="B57" s="8"/>
      <c r="C57" s="8"/>
      <c r="D57" s="8"/>
      <c r="E57" s="8"/>
      <c r="F57" s="8"/>
      <c r="G57" s="8"/>
      <c r="H57" s="8"/>
      <c r="I57" s="8"/>
    </row>
    <row r="58" spans="1:10" ht="15.75">
      <c r="A58" s="293" t="s">
        <v>49</v>
      </c>
      <c r="B58" s="293"/>
      <c r="C58" s="293"/>
      <c r="D58" s="293"/>
      <c r="E58" s="293"/>
      <c r="F58" s="293"/>
      <c r="G58" s="293"/>
      <c r="H58" s="293"/>
      <c r="I58" s="293"/>
    </row>
    <row r="59" spans="1:10" ht="8.1" customHeight="1">
      <c r="A59" s="9"/>
      <c r="B59" s="8"/>
      <c r="C59" s="8"/>
      <c r="D59" s="8"/>
      <c r="E59" s="8"/>
      <c r="F59" s="8"/>
      <c r="G59" s="8"/>
      <c r="H59" s="8"/>
      <c r="I59" s="8"/>
    </row>
    <row r="60" spans="1:10" ht="16.5">
      <c r="A60" s="288" t="s">
        <v>50</v>
      </c>
      <c r="B60" s="288"/>
      <c r="C60" s="288"/>
      <c r="D60" s="288"/>
      <c r="E60" s="288"/>
      <c r="F60" s="288"/>
      <c r="G60" s="288"/>
      <c r="H60" s="288"/>
      <c r="I60" s="288"/>
    </row>
    <row r="61" spans="1:10" ht="8.1" customHeight="1">
      <c r="A61" s="10"/>
      <c r="B61" s="8"/>
      <c r="C61" s="8"/>
      <c r="D61" s="8"/>
      <c r="E61" s="8"/>
      <c r="F61" s="8"/>
      <c r="G61" s="8"/>
      <c r="H61" s="8"/>
      <c r="I61" s="8"/>
    </row>
    <row r="62" spans="1:10" ht="37.5" customHeight="1">
      <c r="A62" s="11" t="s">
        <v>51</v>
      </c>
      <c r="B62" s="287" t="s">
        <v>52</v>
      </c>
      <c r="C62" s="287"/>
      <c r="D62" s="287"/>
      <c r="E62" s="287"/>
      <c r="F62" s="287"/>
      <c r="G62" s="287"/>
      <c r="H62" s="287"/>
      <c r="I62" s="287"/>
    </row>
    <row r="63" spans="1:10" ht="8.1" customHeight="1">
      <c r="A63" s="9"/>
      <c r="B63" s="8"/>
      <c r="C63" s="8"/>
      <c r="D63" s="8"/>
      <c r="E63" s="8"/>
      <c r="F63" s="8"/>
      <c r="G63" s="8"/>
      <c r="H63" s="8"/>
      <c r="I63" s="8"/>
    </row>
    <row r="64" spans="1:10" ht="79.5" customHeight="1">
      <c r="A64" s="8"/>
      <c r="B64" s="11" t="s">
        <v>53</v>
      </c>
      <c r="C64" s="287" t="s">
        <v>54</v>
      </c>
      <c r="D64" s="287"/>
      <c r="E64" s="287"/>
      <c r="F64" s="287"/>
      <c r="G64" s="287"/>
      <c r="H64" s="287"/>
      <c r="I64" s="287"/>
    </row>
    <row r="65" spans="1:10" ht="8.1" customHeight="1">
      <c r="A65" s="8"/>
      <c r="B65" s="11"/>
      <c r="C65" s="4"/>
      <c r="D65" s="4"/>
      <c r="E65" s="4"/>
      <c r="F65" s="4"/>
      <c r="G65" s="4"/>
      <c r="H65" s="4"/>
      <c r="I65" s="4"/>
    </row>
    <row r="66" spans="1:10" ht="109.5" customHeight="1">
      <c r="A66" s="8"/>
      <c r="B66" s="11" t="s">
        <v>55</v>
      </c>
      <c r="C66" s="287" t="s">
        <v>56</v>
      </c>
      <c r="D66" s="287"/>
      <c r="E66" s="287"/>
      <c r="F66" s="287"/>
      <c r="G66" s="287"/>
      <c r="H66" s="287"/>
      <c r="I66" s="287"/>
    </row>
    <row r="67" spans="1:10" ht="8.1" customHeight="1">
      <c r="A67" s="8"/>
      <c r="B67" s="11"/>
      <c r="C67" s="73"/>
      <c r="D67" s="4"/>
      <c r="E67" s="4"/>
      <c r="F67" s="4"/>
      <c r="G67" s="4"/>
      <c r="H67" s="4"/>
      <c r="I67" s="4"/>
    </row>
    <row r="68" spans="1:10" ht="50.25" customHeight="1">
      <c r="A68" s="8"/>
      <c r="B68" s="11" t="s">
        <v>57</v>
      </c>
      <c r="C68" s="287" t="s">
        <v>58</v>
      </c>
      <c r="D68" s="287"/>
      <c r="E68" s="287"/>
      <c r="F68" s="287"/>
      <c r="G68" s="287"/>
      <c r="H68" s="287"/>
      <c r="I68" s="287"/>
    </row>
    <row r="69" spans="1:10" ht="15.75">
      <c r="A69" s="9"/>
      <c r="B69" s="8"/>
      <c r="C69" s="8"/>
      <c r="D69" s="8"/>
      <c r="E69" s="8"/>
      <c r="F69" s="8"/>
      <c r="G69" s="8"/>
      <c r="H69" s="8"/>
      <c r="I69" s="8"/>
    </row>
    <row r="70" spans="1:10" ht="87" customHeight="1">
      <c r="A70" s="11" t="s">
        <v>59</v>
      </c>
      <c r="B70" s="287" t="s">
        <v>60</v>
      </c>
      <c r="C70" s="287"/>
      <c r="D70" s="287"/>
      <c r="E70" s="287"/>
      <c r="F70" s="287"/>
      <c r="G70" s="287"/>
      <c r="H70" s="287"/>
      <c r="I70" s="287"/>
    </row>
    <row r="71" spans="1:10" ht="8.1" customHeight="1">
      <c r="A71" s="10"/>
      <c r="B71" s="8"/>
      <c r="C71" s="8"/>
      <c r="D71" s="8"/>
      <c r="E71" s="8"/>
      <c r="F71" s="8"/>
      <c r="G71" s="8"/>
      <c r="H71" s="8"/>
      <c r="I71" s="8"/>
    </row>
    <row r="72" spans="1:10" ht="16.5">
      <c r="A72" s="288" t="s">
        <v>61</v>
      </c>
      <c r="B72" s="288"/>
      <c r="C72" s="288"/>
      <c r="D72" s="288"/>
      <c r="E72" s="288"/>
      <c r="F72" s="288"/>
      <c r="G72" s="288"/>
      <c r="H72" s="288"/>
      <c r="I72" s="288"/>
    </row>
    <row r="73" spans="1:10" ht="16.5">
      <c r="A73" s="10"/>
      <c r="B73" s="8"/>
      <c r="C73" s="8"/>
      <c r="D73" s="8"/>
      <c r="E73" s="8"/>
      <c r="F73" s="8"/>
      <c r="G73" s="8"/>
      <c r="H73" s="8"/>
      <c r="I73" s="8"/>
    </row>
    <row r="74" spans="1:10" ht="49.5" customHeight="1">
      <c r="A74" s="11" t="s">
        <v>51</v>
      </c>
      <c r="B74" s="287" t="s">
        <v>62</v>
      </c>
      <c r="C74" s="287"/>
      <c r="D74" s="287"/>
      <c r="E74" s="287"/>
      <c r="F74" s="287"/>
      <c r="G74" s="287"/>
      <c r="H74" s="287"/>
      <c r="I74" s="287"/>
    </row>
    <row r="75" spans="1:10" ht="45" customHeight="1">
      <c r="A75" s="4"/>
      <c r="B75" s="5"/>
      <c r="C75" s="5"/>
      <c r="D75" s="5"/>
      <c r="E75" s="5"/>
      <c r="F75" s="4"/>
      <c r="G75" s="5"/>
      <c r="H75" s="5"/>
      <c r="I75" s="5"/>
      <c r="J75" s="1"/>
    </row>
    <row r="76" spans="1:10" ht="21" customHeight="1">
      <c r="A76" s="287" t="s">
        <v>44</v>
      </c>
      <c r="B76" s="287"/>
      <c r="C76" s="287"/>
      <c r="D76" s="287"/>
      <c r="E76" s="291" t="s">
        <v>44</v>
      </c>
      <c r="F76" s="291"/>
      <c r="G76" s="291"/>
      <c r="H76" s="291"/>
      <c r="I76" s="291"/>
      <c r="J76" s="1"/>
    </row>
    <row r="77" spans="1:10" ht="33" customHeight="1">
      <c r="A77" s="289" t="s">
        <v>45</v>
      </c>
      <c r="B77" s="289"/>
      <c r="C77" s="289"/>
      <c r="D77" s="289"/>
      <c r="E77" s="290" t="s">
        <v>46</v>
      </c>
      <c r="F77" s="290"/>
      <c r="G77" s="290"/>
      <c r="H77" s="290"/>
      <c r="I77" s="290"/>
      <c r="J77" s="1"/>
    </row>
    <row r="78" spans="1:10" ht="20.25" customHeight="1">
      <c r="A78" s="56" t="s">
        <v>12</v>
      </c>
      <c r="B78" s="5"/>
      <c r="C78" s="5"/>
      <c r="D78" s="5"/>
      <c r="E78" s="5"/>
      <c r="F78" s="5"/>
      <c r="G78" s="5"/>
      <c r="H78" s="5"/>
      <c r="I78" s="57" t="s">
        <v>63</v>
      </c>
      <c r="J78" s="1"/>
    </row>
    <row r="79" spans="1:10" ht="36" customHeight="1">
      <c r="A79" s="296" t="s">
        <v>64</v>
      </c>
      <c r="B79" s="296"/>
      <c r="C79" s="296"/>
      <c r="D79" s="296"/>
      <c r="E79" s="296"/>
      <c r="F79" s="296"/>
      <c r="G79" s="296"/>
      <c r="H79" s="296"/>
      <c r="I79" s="296"/>
      <c r="J79" s="1"/>
    </row>
    <row r="80" spans="1:10" ht="125.25" customHeight="1">
      <c r="A80" s="8"/>
      <c r="B80" s="11" t="s">
        <v>65</v>
      </c>
      <c r="C80" s="287" t="s">
        <v>66</v>
      </c>
      <c r="D80" s="287"/>
      <c r="E80" s="287"/>
      <c r="F80" s="287"/>
      <c r="G80" s="287"/>
      <c r="H80" s="287"/>
      <c r="I80" s="287"/>
    </row>
    <row r="81" spans="1:10" ht="9.9499999999999993" customHeight="1">
      <c r="A81" s="8"/>
      <c r="B81" s="12"/>
      <c r="C81" s="9"/>
      <c r="D81" s="9"/>
      <c r="E81" s="9"/>
      <c r="F81" s="9"/>
      <c r="G81" s="9"/>
      <c r="H81" s="9"/>
      <c r="I81" s="9"/>
    </row>
    <row r="82" spans="1:10" ht="112.5" customHeight="1">
      <c r="A82" s="8"/>
      <c r="B82" s="11" t="s">
        <v>55</v>
      </c>
      <c r="C82" s="287" t="s">
        <v>67</v>
      </c>
      <c r="D82" s="287"/>
      <c r="E82" s="287"/>
      <c r="F82" s="287"/>
      <c r="G82" s="287"/>
      <c r="H82" s="287"/>
      <c r="I82" s="287"/>
    </row>
    <row r="83" spans="1:10" ht="9.9499999999999993" customHeight="1">
      <c r="A83" s="8"/>
      <c r="B83" s="11"/>
      <c r="C83" s="13"/>
      <c r="D83" s="13"/>
      <c r="E83" s="13"/>
      <c r="F83" s="13"/>
      <c r="G83" s="13"/>
      <c r="H83" s="13"/>
      <c r="I83" s="13"/>
    </row>
    <row r="84" spans="1:10" ht="134.25" customHeight="1">
      <c r="A84" s="8"/>
      <c r="B84" s="11" t="s">
        <v>57</v>
      </c>
      <c r="C84" s="287" t="s">
        <v>68</v>
      </c>
      <c r="D84" s="287"/>
      <c r="E84" s="287"/>
      <c r="F84" s="287"/>
      <c r="G84" s="287"/>
      <c r="H84" s="287"/>
      <c r="I84" s="287"/>
    </row>
    <row r="85" spans="1:10" ht="9.9499999999999993" customHeight="1">
      <c r="A85" s="8"/>
      <c r="B85" s="11"/>
      <c r="C85" s="13"/>
      <c r="D85" s="13"/>
      <c r="E85" s="13"/>
      <c r="F85" s="13"/>
      <c r="G85" s="13"/>
      <c r="H85" s="13"/>
      <c r="I85" s="13"/>
    </row>
    <row r="86" spans="1:10" ht="94.5" customHeight="1">
      <c r="A86" s="8"/>
      <c r="B86" s="11" t="s">
        <v>69</v>
      </c>
      <c r="C86" s="287" t="s">
        <v>70</v>
      </c>
      <c r="D86" s="287"/>
      <c r="E86" s="287"/>
      <c r="F86" s="287"/>
      <c r="G86" s="287"/>
      <c r="H86" s="287"/>
      <c r="I86" s="287"/>
    </row>
    <row r="87" spans="1:10" ht="9.9499999999999993" customHeight="1">
      <c r="A87" s="8"/>
      <c r="B87" s="11"/>
      <c r="C87" s="13"/>
      <c r="D87" s="13"/>
      <c r="E87" s="13"/>
      <c r="F87" s="13"/>
      <c r="G87" s="13"/>
      <c r="H87" s="13"/>
      <c r="I87" s="13"/>
    </row>
    <row r="88" spans="1:10" ht="81.75" customHeight="1">
      <c r="A88" s="8"/>
      <c r="B88" s="11" t="s">
        <v>71</v>
      </c>
      <c r="C88" s="287" t="s">
        <v>72</v>
      </c>
      <c r="D88" s="287"/>
      <c r="E88" s="287"/>
      <c r="F88" s="287"/>
      <c r="G88" s="287"/>
      <c r="H88" s="287"/>
      <c r="I88" s="287"/>
    </row>
    <row r="89" spans="1:10" ht="9.9499999999999993" customHeight="1">
      <c r="A89" s="8"/>
      <c r="B89" s="11"/>
      <c r="C89" s="13"/>
      <c r="D89" s="13"/>
      <c r="E89" s="13"/>
      <c r="F89" s="13"/>
      <c r="G89" s="13"/>
      <c r="H89" s="13"/>
      <c r="I89" s="13"/>
    </row>
    <row r="90" spans="1:10" ht="72" customHeight="1">
      <c r="A90" s="8"/>
      <c r="B90" s="11" t="s">
        <v>73</v>
      </c>
      <c r="C90" s="287" t="s">
        <v>74</v>
      </c>
      <c r="D90" s="287"/>
      <c r="E90" s="287"/>
      <c r="F90" s="287"/>
      <c r="G90" s="287"/>
      <c r="H90" s="287"/>
      <c r="I90" s="287"/>
    </row>
    <row r="91" spans="1:10" ht="8.1" customHeight="1">
      <c r="A91" s="8"/>
      <c r="B91" s="13"/>
      <c r="C91" s="13"/>
      <c r="D91" s="13"/>
      <c r="E91" s="13"/>
      <c r="F91" s="13"/>
      <c r="G91" s="13"/>
      <c r="H91" s="13"/>
      <c r="I91" s="13"/>
    </row>
    <row r="92" spans="1:10" ht="53.25" customHeight="1">
      <c r="A92" s="11" t="s">
        <v>59</v>
      </c>
      <c r="B92" s="287" t="s">
        <v>75</v>
      </c>
      <c r="C92" s="287"/>
      <c r="D92" s="287"/>
      <c r="E92" s="287"/>
      <c r="F92" s="287"/>
      <c r="G92" s="287"/>
      <c r="H92" s="287"/>
      <c r="I92" s="287"/>
    </row>
    <row r="93" spans="1:10" ht="62.25" customHeight="1">
      <c r="A93" s="4"/>
      <c r="B93" s="5"/>
      <c r="C93" s="5"/>
      <c r="D93" s="5"/>
      <c r="E93" s="5"/>
      <c r="F93" s="4"/>
      <c r="G93" s="5"/>
      <c r="H93" s="5"/>
      <c r="I93" s="5"/>
      <c r="J93" s="1"/>
    </row>
    <row r="94" spans="1:10" ht="21" customHeight="1">
      <c r="A94" s="287" t="s">
        <v>44</v>
      </c>
      <c r="B94" s="287"/>
      <c r="C94" s="287"/>
      <c r="D94" s="287"/>
      <c r="E94" s="291" t="s">
        <v>44</v>
      </c>
      <c r="F94" s="291"/>
      <c r="G94" s="291"/>
      <c r="H94" s="291"/>
      <c r="I94" s="291"/>
      <c r="J94" s="1"/>
    </row>
    <row r="95" spans="1:10" ht="33" customHeight="1">
      <c r="A95" s="289" t="s">
        <v>45</v>
      </c>
      <c r="B95" s="289"/>
      <c r="C95" s="289"/>
      <c r="D95" s="289"/>
      <c r="E95" s="290" t="s">
        <v>46</v>
      </c>
      <c r="F95" s="290"/>
      <c r="G95" s="290"/>
      <c r="H95" s="290"/>
      <c r="I95" s="290"/>
      <c r="J95" s="1"/>
    </row>
    <row r="96" spans="1:10" ht="20.25" customHeight="1">
      <c r="A96" s="56" t="s">
        <v>12</v>
      </c>
      <c r="B96" s="5"/>
      <c r="C96" s="5"/>
      <c r="D96" s="5"/>
      <c r="E96" s="5"/>
      <c r="F96" s="5"/>
      <c r="G96" s="5"/>
      <c r="H96" s="5"/>
      <c r="I96" s="57" t="s">
        <v>76</v>
      </c>
      <c r="J96" s="1"/>
    </row>
    <row r="97" spans="1:10" ht="27.75" customHeight="1">
      <c r="A97" s="288" t="s">
        <v>77</v>
      </c>
      <c r="B97" s="288"/>
      <c r="C97" s="288"/>
      <c r="D97" s="288"/>
      <c r="E97" s="288"/>
      <c r="F97" s="288"/>
      <c r="G97" s="288"/>
      <c r="H97" s="288"/>
      <c r="I97" s="288"/>
    </row>
    <row r="98" spans="1:10" ht="21.75" customHeight="1">
      <c r="A98" s="9"/>
      <c r="B98" s="287"/>
      <c r="C98" s="287"/>
      <c r="D98" s="287"/>
      <c r="E98" s="287"/>
      <c r="F98" s="287"/>
      <c r="G98" s="287"/>
      <c r="H98" s="287"/>
      <c r="I98" s="287"/>
    </row>
    <row r="99" spans="1:10" ht="85.5" customHeight="1">
      <c r="A99" s="11" t="s">
        <v>51</v>
      </c>
      <c r="B99" s="287" t="s">
        <v>78</v>
      </c>
      <c r="C99" s="287"/>
      <c r="D99" s="287"/>
      <c r="E99" s="287"/>
      <c r="F99" s="287"/>
      <c r="G99" s="287"/>
      <c r="H99" s="287"/>
      <c r="I99" s="287"/>
    </row>
    <row r="100" spans="1:10" ht="15.75">
      <c r="A100" s="56"/>
      <c r="B100" s="5"/>
      <c r="C100" s="5"/>
      <c r="D100" s="5"/>
      <c r="E100" s="5"/>
      <c r="F100" s="5"/>
      <c r="G100" s="5"/>
      <c r="H100" s="5"/>
      <c r="I100" s="57"/>
      <c r="J100" s="1"/>
    </row>
    <row r="101" spans="1:10" ht="165.75" customHeight="1">
      <c r="A101" s="11" t="s">
        <v>59</v>
      </c>
      <c r="B101" s="287" t="s">
        <v>79</v>
      </c>
      <c r="C101" s="287"/>
      <c r="D101" s="287"/>
      <c r="E101" s="287"/>
      <c r="F101" s="287"/>
      <c r="G101" s="287"/>
      <c r="H101" s="287"/>
      <c r="I101" s="287"/>
    </row>
    <row r="102" spans="1:10" ht="18" customHeight="1">
      <c r="A102" s="11"/>
      <c r="B102" s="9"/>
      <c r="C102" s="9"/>
      <c r="D102" s="9"/>
      <c r="E102" s="9"/>
      <c r="F102" s="9"/>
      <c r="G102" s="9"/>
      <c r="H102" s="9"/>
      <c r="I102" s="9"/>
    </row>
    <row r="103" spans="1:10" ht="62.25" customHeight="1">
      <c r="A103" s="11" t="s">
        <v>80</v>
      </c>
      <c r="B103" s="287" t="s">
        <v>81</v>
      </c>
      <c r="C103" s="287"/>
      <c r="D103" s="287"/>
      <c r="E103" s="287"/>
      <c r="F103" s="287"/>
      <c r="G103" s="287"/>
      <c r="H103" s="287"/>
      <c r="I103" s="287"/>
    </row>
    <row r="104" spans="1:10" ht="15" customHeight="1">
      <c r="A104" s="9"/>
      <c r="B104" s="8"/>
      <c r="C104" s="8"/>
      <c r="D104" s="8"/>
      <c r="E104" s="8"/>
      <c r="F104" s="8"/>
      <c r="G104" s="8"/>
      <c r="H104" s="8"/>
      <c r="I104" s="8"/>
    </row>
    <row r="105" spans="1:10" ht="29.25" customHeight="1">
      <c r="A105" s="288" t="s">
        <v>82</v>
      </c>
      <c r="B105" s="288"/>
      <c r="C105" s="288"/>
      <c r="D105" s="288"/>
      <c r="E105" s="288"/>
      <c r="F105" s="288"/>
      <c r="G105" s="288"/>
      <c r="H105" s="288"/>
      <c r="I105" s="288"/>
    </row>
    <row r="106" spans="1:10" ht="29.25" customHeight="1">
      <c r="A106" s="10"/>
      <c r="B106" s="8"/>
      <c r="C106" s="8"/>
      <c r="D106" s="8"/>
      <c r="E106" s="8"/>
      <c r="F106" s="8"/>
      <c r="G106" s="8"/>
      <c r="H106" s="8"/>
      <c r="I106" s="8"/>
    </row>
    <row r="107" spans="1:10" ht="54.75" customHeight="1">
      <c r="A107" s="11" t="s">
        <v>51</v>
      </c>
      <c r="B107" s="292" t="s">
        <v>83</v>
      </c>
      <c r="C107" s="292"/>
      <c r="D107" s="292"/>
      <c r="E107" s="292"/>
      <c r="F107" s="292"/>
      <c r="G107" s="292"/>
      <c r="H107" s="292"/>
      <c r="I107" s="292"/>
    </row>
    <row r="108" spans="1:10" ht="15" customHeight="1">
      <c r="A108" s="11"/>
      <c r="B108" s="8"/>
      <c r="C108" s="8"/>
      <c r="D108" s="8"/>
      <c r="E108" s="8"/>
      <c r="F108" s="8"/>
      <c r="G108" s="8"/>
      <c r="H108" s="8"/>
      <c r="I108" s="8"/>
    </row>
    <row r="109" spans="1:10" ht="66.75" customHeight="1">
      <c r="A109" s="11" t="s">
        <v>59</v>
      </c>
      <c r="B109" s="292" t="s">
        <v>84</v>
      </c>
      <c r="C109" s="292"/>
      <c r="D109" s="292"/>
      <c r="E109" s="292"/>
      <c r="F109" s="292"/>
      <c r="G109" s="292"/>
      <c r="H109" s="292"/>
      <c r="I109" s="292"/>
    </row>
    <row r="110" spans="1:10" ht="15" customHeight="1">
      <c r="A110" s="9"/>
      <c r="B110" s="8"/>
      <c r="C110" s="8"/>
      <c r="D110" s="8"/>
      <c r="E110" s="8"/>
      <c r="F110" s="8"/>
      <c r="G110" s="8"/>
      <c r="H110" s="8"/>
      <c r="I110" s="8"/>
    </row>
    <row r="111" spans="1:10" ht="25.5" customHeight="1">
      <c r="A111" s="288" t="s">
        <v>85</v>
      </c>
      <c r="B111" s="288"/>
      <c r="C111" s="288"/>
      <c r="D111" s="288"/>
      <c r="E111" s="288"/>
      <c r="F111" s="288"/>
      <c r="G111" s="288"/>
      <c r="H111" s="288"/>
      <c r="I111" s="288"/>
    </row>
    <row r="112" spans="1:10" ht="22.5" customHeight="1">
      <c r="A112" s="10"/>
      <c r="B112" s="8"/>
      <c r="C112" s="8"/>
      <c r="D112" s="8"/>
      <c r="E112" s="8"/>
      <c r="F112" s="8"/>
      <c r="G112" s="8"/>
      <c r="H112" s="8"/>
      <c r="I112" s="8"/>
    </row>
    <row r="113" spans="1:10" ht="58.5" customHeight="1">
      <c r="A113" s="11" t="s">
        <v>51</v>
      </c>
      <c r="B113" s="292" t="s">
        <v>86</v>
      </c>
      <c r="C113" s="292"/>
      <c r="D113" s="292"/>
      <c r="E113" s="292"/>
      <c r="F113" s="292"/>
      <c r="G113" s="292"/>
      <c r="H113" s="292"/>
      <c r="I113" s="292"/>
    </row>
    <row r="114" spans="1:10" ht="54.75" customHeight="1">
      <c r="A114" s="11"/>
      <c r="B114" s="3"/>
      <c r="C114" s="3"/>
      <c r="D114" s="3"/>
      <c r="E114" s="3"/>
      <c r="F114" s="3"/>
      <c r="G114" s="3"/>
      <c r="H114" s="3"/>
      <c r="I114" s="3"/>
    </row>
    <row r="115" spans="1:10" ht="45.75" customHeight="1">
      <c r="A115" s="8"/>
      <c r="B115" s="8"/>
      <c r="C115" s="8"/>
      <c r="D115" s="8"/>
      <c r="E115" s="8"/>
      <c r="F115" s="8"/>
      <c r="G115" s="8"/>
      <c r="H115" s="8"/>
      <c r="I115" s="8"/>
      <c r="J115" s="1"/>
    </row>
    <row r="116" spans="1:10" ht="21" customHeight="1">
      <c r="A116" s="287" t="s">
        <v>44</v>
      </c>
      <c r="B116" s="287"/>
      <c r="C116" s="287"/>
      <c r="D116" s="287"/>
      <c r="E116" s="291" t="s">
        <v>44</v>
      </c>
      <c r="F116" s="291"/>
      <c r="G116" s="291"/>
      <c r="H116" s="291"/>
      <c r="I116" s="291"/>
      <c r="J116" s="1"/>
    </row>
    <row r="117" spans="1:10" ht="33" customHeight="1">
      <c r="A117" s="289" t="s">
        <v>45</v>
      </c>
      <c r="B117" s="289"/>
      <c r="C117" s="289"/>
      <c r="D117" s="289"/>
      <c r="E117" s="290" t="s">
        <v>46</v>
      </c>
      <c r="F117" s="290"/>
      <c r="G117" s="290"/>
      <c r="H117" s="290"/>
      <c r="I117" s="290"/>
      <c r="J117" s="1"/>
    </row>
    <row r="118" spans="1:10" ht="19.5" customHeight="1">
      <c r="A118" s="56" t="s">
        <v>12</v>
      </c>
      <c r="B118" s="5"/>
      <c r="C118" s="5"/>
      <c r="D118" s="5"/>
      <c r="E118" s="5"/>
      <c r="F118" s="5"/>
      <c r="G118" s="5"/>
      <c r="H118" s="5"/>
      <c r="I118" s="57" t="s">
        <v>87</v>
      </c>
    </row>
    <row r="119" spans="1:10" ht="60.75" customHeight="1">
      <c r="A119" s="11" t="s">
        <v>59</v>
      </c>
      <c r="B119" s="292" t="s">
        <v>88</v>
      </c>
      <c r="C119" s="292"/>
      <c r="D119" s="292"/>
      <c r="E119" s="292"/>
      <c r="F119" s="292"/>
      <c r="G119" s="292"/>
      <c r="H119" s="292"/>
      <c r="I119" s="292"/>
    </row>
    <row r="120" spans="1:10" ht="15.95" customHeight="1">
      <c r="A120" s="9"/>
      <c r="B120" s="8"/>
      <c r="C120" s="8"/>
      <c r="D120" s="8"/>
      <c r="E120" s="8"/>
      <c r="F120" s="8"/>
      <c r="G120" s="8"/>
      <c r="H120" s="8"/>
      <c r="I120" s="8"/>
    </row>
    <row r="121" spans="1:10" ht="26.25" customHeight="1">
      <c r="A121" s="288" t="s">
        <v>89</v>
      </c>
      <c r="B121" s="288"/>
      <c r="C121" s="288"/>
      <c r="D121" s="288"/>
      <c r="E121" s="288"/>
      <c r="F121" s="288"/>
      <c r="G121" s="288"/>
      <c r="H121" s="288"/>
      <c r="I121" s="288"/>
    </row>
    <row r="122" spans="1:10" ht="24.75" customHeight="1">
      <c r="A122" s="9"/>
      <c r="B122" s="8"/>
      <c r="C122" s="8"/>
      <c r="D122" s="8"/>
      <c r="E122" s="8"/>
      <c r="F122" s="8"/>
      <c r="G122" s="8"/>
      <c r="H122" s="8"/>
      <c r="I122" s="8"/>
    </row>
    <row r="123" spans="1:10" ht="39.75" customHeight="1">
      <c r="A123" s="11" t="s">
        <v>51</v>
      </c>
      <c r="B123" s="292" t="s">
        <v>90</v>
      </c>
      <c r="C123" s="292"/>
      <c r="D123" s="292"/>
      <c r="E123" s="292"/>
      <c r="F123" s="292"/>
      <c r="G123" s="292"/>
      <c r="H123" s="292"/>
      <c r="I123" s="292"/>
    </row>
    <row r="124" spans="1:10" ht="25.5" customHeight="1">
      <c r="A124" s="8"/>
      <c r="B124" s="8"/>
      <c r="C124" s="8"/>
      <c r="D124" s="8"/>
      <c r="E124" s="8"/>
      <c r="F124" s="8"/>
      <c r="G124" s="8"/>
      <c r="H124" s="8"/>
      <c r="I124" s="8"/>
      <c r="J124" s="1"/>
    </row>
    <row r="125" spans="1:10" ht="43.5" customHeight="1">
      <c r="A125" s="11" t="s">
        <v>59</v>
      </c>
      <c r="B125" s="292" t="s">
        <v>91</v>
      </c>
      <c r="C125" s="292"/>
      <c r="D125" s="292"/>
      <c r="E125" s="292"/>
      <c r="F125" s="292"/>
      <c r="G125" s="292"/>
      <c r="H125" s="292"/>
      <c r="I125" s="292"/>
    </row>
    <row r="126" spans="1:10" ht="21.75" customHeight="1">
      <c r="A126" s="10"/>
      <c r="B126" s="8"/>
      <c r="C126" s="8"/>
      <c r="D126" s="8"/>
      <c r="E126" s="8"/>
      <c r="F126" s="8"/>
      <c r="G126" s="8"/>
      <c r="H126" s="8"/>
      <c r="I126" s="8"/>
    </row>
    <row r="127" spans="1:10" ht="25.5" customHeight="1">
      <c r="A127" s="288" t="s">
        <v>92</v>
      </c>
      <c r="B127" s="288"/>
      <c r="C127" s="288"/>
      <c r="D127" s="288"/>
      <c r="E127" s="288"/>
      <c r="F127" s="288"/>
      <c r="G127" s="288"/>
      <c r="H127" s="288"/>
      <c r="I127" s="288"/>
    </row>
    <row r="128" spans="1:10" ht="23.25" customHeight="1">
      <c r="A128" s="9"/>
      <c r="B128" s="8"/>
      <c r="C128" s="8"/>
      <c r="D128" s="8"/>
      <c r="E128" s="8"/>
      <c r="F128" s="8"/>
      <c r="G128" s="8"/>
      <c r="H128" s="8"/>
      <c r="I128" s="8"/>
    </row>
    <row r="129" spans="1:10" ht="88.5" customHeight="1">
      <c r="A129" s="292" t="s">
        <v>93</v>
      </c>
      <c r="B129" s="292"/>
      <c r="C129" s="292"/>
      <c r="D129" s="292"/>
      <c r="E129" s="292"/>
      <c r="F129" s="292"/>
      <c r="G129" s="292"/>
      <c r="H129" s="292"/>
      <c r="I129" s="292"/>
    </row>
    <row r="130" spans="1:10" ht="26.25" customHeight="1">
      <c r="A130" s="8"/>
      <c r="B130" s="8"/>
      <c r="C130" s="8"/>
      <c r="D130" s="8"/>
      <c r="E130" s="8"/>
      <c r="F130" s="8"/>
      <c r="G130" s="8"/>
      <c r="H130" s="8"/>
      <c r="I130" s="8"/>
    </row>
    <row r="131" spans="1:10" ht="21.75" customHeight="1">
      <c r="A131" s="288" t="s">
        <v>94</v>
      </c>
      <c r="B131" s="288"/>
      <c r="C131" s="288"/>
      <c r="D131" s="288"/>
      <c r="E131" s="288"/>
      <c r="F131" s="288"/>
      <c r="G131" s="288"/>
      <c r="H131" s="288"/>
      <c r="I131" s="288"/>
    </row>
    <row r="132" spans="1:10" ht="25.5" customHeight="1">
      <c r="A132" s="10"/>
      <c r="B132" s="8"/>
      <c r="C132" s="8"/>
      <c r="D132" s="8"/>
      <c r="E132" s="8"/>
      <c r="F132" s="8"/>
      <c r="G132" s="8"/>
      <c r="H132" s="8"/>
      <c r="I132" s="8"/>
    </row>
    <row r="133" spans="1:10" ht="69" customHeight="1">
      <c r="A133" s="11" t="s">
        <v>51</v>
      </c>
      <c r="B133" s="292" t="s">
        <v>95</v>
      </c>
      <c r="C133" s="292"/>
      <c r="D133" s="292"/>
      <c r="E133" s="292"/>
      <c r="F133" s="292"/>
      <c r="G133" s="292"/>
      <c r="H133" s="292"/>
      <c r="I133" s="292"/>
    </row>
    <row r="134" spans="1:10" ht="21" customHeight="1">
      <c r="A134" s="11"/>
      <c r="B134" s="292"/>
      <c r="C134" s="292"/>
      <c r="D134" s="292"/>
      <c r="E134" s="292"/>
      <c r="F134" s="292"/>
      <c r="G134" s="292"/>
      <c r="H134" s="292"/>
      <c r="I134" s="292"/>
    </row>
    <row r="135" spans="1:10" ht="191.25" customHeight="1">
      <c r="A135" s="11" t="s">
        <v>59</v>
      </c>
      <c r="B135" s="292" t="s">
        <v>96</v>
      </c>
      <c r="C135" s="292"/>
      <c r="D135" s="292"/>
      <c r="E135" s="292"/>
      <c r="F135" s="292"/>
      <c r="G135" s="292"/>
      <c r="H135" s="292"/>
      <c r="I135" s="292"/>
    </row>
    <row r="136" spans="1:10" ht="38.25" customHeight="1">
      <c r="A136" s="11"/>
      <c r="B136" s="3"/>
      <c r="C136" s="3"/>
      <c r="D136" s="3"/>
      <c r="E136" s="3"/>
      <c r="F136" s="3"/>
      <c r="G136" s="3"/>
      <c r="H136" s="3"/>
      <c r="I136" s="3"/>
    </row>
    <row r="137" spans="1:10" ht="38.25" customHeight="1">
      <c r="A137" s="11"/>
      <c r="B137" s="3"/>
      <c r="C137" s="3"/>
      <c r="D137" s="3"/>
      <c r="E137" s="3"/>
      <c r="F137" s="3"/>
      <c r="G137" s="3"/>
      <c r="H137" s="3"/>
      <c r="I137" s="3"/>
    </row>
    <row r="138" spans="1:10" ht="21" customHeight="1">
      <c r="A138" s="287" t="s">
        <v>44</v>
      </c>
      <c r="B138" s="287"/>
      <c r="C138" s="287"/>
      <c r="D138" s="287"/>
      <c r="E138" s="291" t="s">
        <v>44</v>
      </c>
      <c r="F138" s="291"/>
      <c r="G138" s="291"/>
      <c r="H138" s="291"/>
      <c r="I138" s="291"/>
      <c r="J138" s="1"/>
    </row>
    <row r="139" spans="1:10" ht="37.5" customHeight="1">
      <c r="A139" s="289" t="s">
        <v>45</v>
      </c>
      <c r="B139" s="289"/>
      <c r="C139" s="289"/>
      <c r="D139" s="289"/>
      <c r="E139" s="290" t="s">
        <v>46</v>
      </c>
      <c r="F139" s="290"/>
      <c r="G139" s="290"/>
      <c r="H139" s="290"/>
      <c r="I139" s="290"/>
      <c r="J139" s="1"/>
    </row>
    <row r="140" spans="1:10" ht="20.25" customHeight="1">
      <c r="A140" s="56" t="s">
        <v>12</v>
      </c>
      <c r="B140" s="5"/>
      <c r="C140" s="5"/>
      <c r="D140" s="5"/>
      <c r="E140" s="5"/>
      <c r="F140" s="5"/>
      <c r="G140" s="5"/>
      <c r="H140" s="5"/>
      <c r="I140" s="57" t="s">
        <v>97</v>
      </c>
      <c r="J140" s="1"/>
    </row>
    <row r="141" spans="1:10" ht="70.5" customHeight="1">
      <c r="A141" s="11" t="s">
        <v>80</v>
      </c>
      <c r="B141" s="292" t="s">
        <v>98</v>
      </c>
      <c r="C141" s="292"/>
      <c r="D141" s="292"/>
      <c r="E141" s="292"/>
      <c r="F141" s="292"/>
      <c r="G141" s="292"/>
      <c r="H141" s="292"/>
      <c r="I141" s="292"/>
    </row>
    <row r="142" spans="1:10" ht="31.5" customHeight="1">
      <c r="A142" s="11"/>
      <c r="B142" s="292"/>
      <c r="C142" s="292"/>
      <c r="D142" s="292"/>
      <c r="E142" s="292"/>
      <c r="F142" s="292"/>
      <c r="G142" s="292"/>
      <c r="H142" s="292"/>
      <c r="I142" s="292"/>
    </row>
    <row r="143" spans="1:10" ht="141.75" customHeight="1">
      <c r="A143" s="11" t="s">
        <v>99</v>
      </c>
      <c r="B143" s="292" t="s">
        <v>100</v>
      </c>
      <c r="C143" s="292"/>
      <c r="D143" s="292"/>
      <c r="E143" s="292"/>
      <c r="F143" s="292"/>
      <c r="G143" s="292"/>
      <c r="H143" s="292"/>
      <c r="I143" s="292"/>
    </row>
    <row r="144" spans="1:10" ht="22.5" customHeight="1">
      <c r="A144" s="9"/>
      <c r="B144" s="292"/>
      <c r="C144" s="292"/>
      <c r="D144" s="292"/>
      <c r="E144" s="292"/>
      <c r="F144" s="292"/>
      <c r="G144" s="292"/>
      <c r="H144" s="292"/>
      <c r="I144" s="292"/>
    </row>
    <row r="145" spans="1:10" ht="74.25" customHeight="1">
      <c r="A145" s="11" t="s">
        <v>101</v>
      </c>
      <c r="B145" s="292" t="s">
        <v>102</v>
      </c>
      <c r="C145" s="292"/>
      <c r="D145" s="292"/>
      <c r="E145" s="292"/>
      <c r="F145" s="292"/>
      <c r="G145" s="292"/>
      <c r="H145" s="292"/>
      <c r="I145" s="292"/>
    </row>
    <row r="146" spans="1:10" ht="21.75" customHeight="1">
      <c r="A146" s="56"/>
      <c r="B146" s="5"/>
      <c r="C146" s="5"/>
      <c r="D146" s="5"/>
      <c r="E146" s="5"/>
      <c r="F146" s="5"/>
      <c r="G146" s="5"/>
      <c r="H146" s="5"/>
      <c r="I146" s="57"/>
      <c r="J146" s="1"/>
    </row>
    <row r="147" spans="1:10" ht="15.95" customHeight="1">
      <c r="A147" s="5"/>
      <c r="B147" s="5"/>
      <c r="C147" s="5"/>
      <c r="D147" s="5"/>
      <c r="E147" s="5"/>
      <c r="F147" s="5"/>
      <c r="G147" s="5"/>
      <c r="H147" s="5"/>
      <c r="I147" s="6"/>
      <c r="J147" s="1"/>
    </row>
    <row r="148" spans="1:10" ht="162" customHeight="1">
      <c r="A148" s="11" t="s">
        <v>103</v>
      </c>
      <c r="B148" s="292" t="s">
        <v>104</v>
      </c>
      <c r="C148" s="292"/>
      <c r="D148" s="292"/>
      <c r="E148" s="292"/>
      <c r="F148" s="292"/>
      <c r="G148" s="292"/>
      <c r="H148" s="292"/>
      <c r="I148" s="292"/>
    </row>
    <row r="149" spans="1:10" ht="15.95" customHeight="1">
      <c r="A149" s="11"/>
      <c r="B149" s="292"/>
      <c r="C149" s="292"/>
      <c r="D149" s="292"/>
      <c r="E149" s="292"/>
      <c r="F149" s="292"/>
      <c r="G149" s="292"/>
      <c r="H149" s="292"/>
      <c r="I149" s="292"/>
    </row>
    <row r="150" spans="1:10" ht="90" customHeight="1">
      <c r="A150" s="11" t="s">
        <v>105</v>
      </c>
      <c r="B150" s="292" t="s">
        <v>106</v>
      </c>
      <c r="C150" s="292"/>
      <c r="D150" s="292"/>
      <c r="E150" s="292"/>
      <c r="F150" s="292"/>
      <c r="G150" s="292"/>
      <c r="H150" s="292"/>
      <c r="I150" s="292"/>
    </row>
    <row r="151" spans="1:10" ht="15.95" customHeight="1">
      <c r="A151" s="11"/>
      <c r="B151" s="8"/>
      <c r="C151" s="8"/>
      <c r="D151" s="8"/>
      <c r="E151" s="8"/>
      <c r="F151" s="8"/>
      <c r="G151" s="8"/>
      <c r="H151" s="8"/>
      <c r="I151" s="8"/>
    </row>
    <row r="152" spans="1:10" ht="111.75" customHeight="1">
      <c r="A152" s="11" t="s">
        <v>107</v>
      </c>
      <c r="B152" s="292" t="s">
        <v>108</v>
      </c>
      <c r="C152" s="292"/>
      <c r="D152" s="292"/>
      <c r="E152" s="292"/>
      <c r="F152" s="292"/>
      <c r="G152" s="292"/>
      <c r="H152" s="292"/>
      <c r="I152" s="292"/>
    </row>
    <row r="153" spans="1:10" ht="30" customHeight="1">
      <c r="A153" s="11"/>
      <c r="B153" s="3"/>
      <c r="C153" s="3"/>
      <c r="D153" s="3"/>
      <c r="E153" s="3"/>
      <c r="F153" s="3"/>
      <c r="G153" s="3"/>
      <c r="H153" s="3"/>
      <c r="I153" s="3"/>
    </row>
    <row r="154" spans="1:10" ht="28.5" customHeight="1">
      <c r="A154" s="11"/>
      <c r="B154" s="3"/>
      <c r="C154" s="3"/>
      <c r="D154" s="3"/>
      <c r="E154" s="3"/>
      <c r="F154" s="3"/>
      <c r="G154" s="3"/>
      <c r="H154" s="3"/>
      <c r="I154" s="3"/>
    </row>
    <row r="155" spans="1:10" ht="21" customHeight="1">
      <c r="A155" s="287" t="s">
        <v>44</v>
      </c>
      <c r="B155" s="287"/>
      <c r="C155" s="287"/>
      <c r="D155" s="287"/>
      <c r="E155" s="291" t="s">
        <v>44</v>
      </c>
      <c r="F155" s="291"/>
      <c r="G155" s="291"/>
      <c r="H155" s="291"/>
      <c r="I155" s="291"/>
      <c r="J155" s="1"/>
    </row>
    <row r="156" spans="1:10" ht="33" customHeight="1">
      <c r="A156" s="289" t="s">
        <v>45</v>
      </c>
      <c r="B156" s="289"/>
      <c r="C156" s="289"/>
      <c r="D156" s="289"/>
      <c r="E156" s="290" t="s">
        <v>46</v>
      </c>
      <c r="F156" s="290"/>
      <c r="G156" s="290"/>
      <c r="H156" s="290"/>
      <c r="I156" s="290"/>
      <c r="J156" s="1"/>
    </row>
    <row r="157" spans="1:10" ht="27" customHeight="1">
      <c r="A157" s="56" t="s">
        <v>12</v>
      </c>
      <c r="B157" s="5"/>
      <c r="C157" s="5"/>
      <c r="D157" s="5"/>
      <c r="E157" s="5"/>
      <c r="F157" s="5"/>
      <c r="G157" s="5"/>
      <c r="H157" s="5"/>
      <c r="I157" s="57" t="s">
        <v>109</v>
      </c>
      <c r="J157" s="1"/>
    </row>
    <row r="158" spans="1:10" ht="21" customHeight="1">
      <c r="A158" s="11" t="s">
        <v>110</v>
      </c>
      <c r="B158" s="292" t="s">
        <v>111</v>
      </c>
      <c r="C158" s="292"/>
      <c r="D158" s="292"/>
      <c r="E158" s="292"/>
      <c r="F158" s="292"/>
      <c r="G158" s="292"/>
      <c r="H158" s="292"/>
      <c r="I158" s="292"/>
    </row>
    <row r="159" spans="1:10" ht="30" customHeight="1">
      <c r="A159" s="11"/>
      <c r="B159" s="8"/>
      <c r="C159" s="8"/>
      <c r="D159" s="8"/>
      <c r="E159" s="8"/>
      <c r="F159" s="8"/>
      <c r="G159" s="8"/>
      <c r="H159" s="8"/>
      <c r="I159" s="8"/>
    </row>
    <row r="160" spans="1:10" ht="74.25" customHeight="1">
      <c r="A160" s="11" t="s">
        <v>112</v>
      </c>
      <c r="B160" s="292" t="s">
        <v>113</v>
      </c>
      <c r="C160" s="292"/>
      <c r="D160" s="292"/>
      <c r="E160" s="292"/>
      <c r="F160" s="292"/>
      <c r="G160" s="292"/>
      <c r="H160" s="292"/>
      <c r="I160" s="292"/>
    </row>
    <row r="161" spans="1:10" ht="13.5" customHeight="1">
      <c r="A161" s="9"/>
      <c r="B161" s="8"/>
      <c r="C161" s="8"/>
      <c r="D161" s="8"/>
      <c r="E161" s="8"/>
      <c r="F161" s="8"/>
      <c r="G161" s="8"/>
      <c r="H161" s="8"/>
      <c r="I161" s="8"/>
    </row>
    <row r="162" spans="1:10" ht="16.5">
      <c r="A162" s="288" t="s">
        <v>114</v>
      </c>
      <c r="B162" s="288"/>
      <c r="C162" s="288"/>
      <c r="D162" s="288"/>
      <c r="E162" s="288"/>
      <c r="F162" s="288"/>
      <c r="G162" s="288"/>
      <c r="H162" s="288"/>
      <c r="I162" s="288"/>
    </row>
    <row r="163" spans="1:10" ht="30" customHeight="1">
      <c r="A163" s="9"/>
      <c r="B163" s="8"/>
      <c r="C163" s="8"/>
      <c r="D163" s="8"/>
      <c r="E163" s="8"/>
      <c r="F163" s="8"/>
      <c r="G163" s="8"/>
      <c r="H163" s="8"/>
      <c r="I163" s="8"/>
    </row>
    <row r="164" spans="1:10" ht="60" customHeight="1">
      <c r="A164" s="292" t="s">
        <v>115</v>
      </c>
      <c r="B164" s="292"/>
      <c r="C164" s="292"/>
      <c r="D164" s="292"/>
      <c r="E164" s="292"/>
      <c r="F164" s="292"/>
      <c r="G164" s="292"/>
      <c r="H164" s="292"/>
      <c r="I164" s="292"/>
    </row>
    <row r="165" spans="1:10" ht="11.25" customHeight="1">
      <c r="A165" s="10"/>
      <c r="B165" s="8"/>
      <c r="C165" s="8"/>
      <c r="D165" s="8"/>
      <c r="E165" s="8"/>
      <c r="F165" s="8"/>
      <c r="G165" s="8"/>
      <c r="H165" s="8"/>
      <c r="I165" s="8"/>
    </row>
    <row r="166" spans="1:10" ht="27.75" customHeight="1">
      <c r="A166" s="288" t="s">
        <v>116</v>
      </c>
      <c r="B166" s="288"/>
      <c r="C166" s="288"/>
      <c r="D166" s="288"/>
      <c r="E166" s="288"/>
      <c r="F166" s="288"/>
      <c r="G166" s="288"/>
      <c r="H166" s="288"/>
      <c r="I166" s="288"/>
    </row>
    <row r="167" spans="1:10" ht="12.75" customHeight="1">
      <c r="A167" s="9"/>
      <c r="B167" s="8"/>
      <c r="C167" s="8"/>
      <c r="D167" s="8"/>
      <c r="E167" s="8"/>
      <c r="F167" s="8"/>
      <c r="G167" s="8"/>
      <c r="H167" s="8"/>
      <c r="I167" s="8"/>
    </row>
    <row r="168" spans="1:10" ht="74.25" customHeight="1">
      <c r="A168" s="11" t="s">
        <v>51</v>
      </c>
      <c r="B168" s="292" t="s">
        <v>117</v>
      </c>
      <c r="C168" s="292"/>
      <c r="D168" s="292"/>
      <c r="E168" s="292"/>
      <c r="F168" s="292"/>
      <c r="G168" s="292"/>
      <c r="H168" s="292"/>
      <c r="I168" s="292"/>
    </row>
    <row r="169" spans="1:10" ht="23.25" customHeight="1">
      <c r="A169" s="12"/>
      <c r="B169" s="8"/>
      <c r="C169" s="8"/>
      <c r="D169" s="8"/>
      <c r="E169" s="8"/>
      <c r="F169" s="8"/>
      <c r="G169" s="8"/>
      <c r="H169" s="8"/>
      <c r="I169" s="8"/>
    </row>
    <row r="170" spans="1:10" ht="36" customHeight="1">
      <c r="A170" s="11" t="s">
        <v>59</v>
      </c>
      <c r="B170" s="292" t="s">
        <v>118</v>
      </c>
      <c r="C170" s="292"/>
      <c r="D170" s="292"/>
      <c r="E170" s="292"/>
      <c r="F170" s="292"/>
      <c r="G170" s="292"/>
      <c r="H170" s="292"/>
      <c r="I170" s="292"/>
    </row>
    <row r="171" spans="1:10" ht="21" customHeight="1">
      <c r="J171" s="1"/>
    </row>
    <row r="172" spans="1:10">
      <c r="J172" s="1"/>
    </row>
    <row r="173" spans="1:10" ht="52.5" customHeight="1">
      <c r="A173" s="11" t="s">
        <v>80</v>
      </c>
      <c r="B173" s="292" t="s">
        <v>119</v>
      </c>
      <c r="C173" s="292"/>
      <c r="D173" s="292"/>
      <c r="E173" s="292"/>
      <c r="F173" s="292"/>
      <c r="G173" s="292"/>
      <c r="H173" s="292"/>
      <c r="I173" s="292"/>
    </row>
    <row r="174" spans="1:10" ht="20.25" customHeight="1">
      <c r="A174" s="11"/>
      <c r="B174" s="8"/>
      <c r="C174" s="8"/>
      <c r="D174" s="8"/>
      <c r="E174" s="8"/>
      <c r="F174" s="8"/>
      <c r="G174" s="8"/>
      <c r="H174" s="8"/>
      <c r="I174" s="8"/>
    </row>
    <row r="175" spans="1:10" ht="40.5" customHeight="1">
      <c r="A175" s="11" t="s">
        <v>99</v>
      </c>
      <c r="B175" s="292" t="s">
        <v>120</v>
      </c>
      <c r="C175" s="292"/>
      <c r="D175" s="292"/>
      <c r="E175" s="292"/>
      <c r="F175" s="292"/>
      <c r="G175" s="292"/>
      <c r="H175" s="292"/>
      <c r="I175" s="292"/>
    </row>
    <row r="176" spans="1:10" ht="21.75" customHeight="1">
      <c r="A176" s="11"/>
      <c r="B176" s="8"/>
      <c r="C176" s="8"/>
      <c r="D176" s="8"/>
      <c r="E176" s="8"/>
      <c r="F176" s="8"/>
      <c r="G176" s="8"/>
      <c r="H176" s="8"/>
      <c r="I176" s="8"/>
    </row>
    <row r="177" spans="1:10" ht="88.5" customHeight="1">
      <c r="A177" s="11" t="s">
        <v>101</v>
      </c>
      <c r="B177" s="292" t="s">
        <v>121</v>
      </c>
      <c r="C177" s="292"/>
      <c r="D177" s="292"/>
      <c r="E177" s="292"/>
      <c r="F177" s="292"/>
      <c r="G177" s="292"/>
      <c r="H177" s="292"/>
      <c r="I177" s="292"/>
    </row>
    <row r="178" spans="1:10" ht="18" customHeight="1">
      <c r="A178" s="11"/>
      <c r="B178" s="8"/>
      <c r="C178" s="8"/>
      <c r="D178" s="8"/>
      <c r="E178" s="8"/>
      <c r="F178" s="8"/>
      <c r="G178" s="8"/>
      <c r="H178" s="8"/>
      <c r="I178" s="8"/>
    </row>
    <row r="179" spans="1:10" ht="63" customHeight="1">
      <c r="A179" s="11" t="s">
        <v>122</v>
      </c>
      <c r="B179" s="292" t="s">
        <v>123</v>
      </c>
      <c r="C179" s="292"/>
      <c r="D179" s="292"/>
      <c r="E179" s="292"/>
      <c r="F179" s="292"/>
      <c r="G179" s="292"/>
      <c r="H179" s="292"/>
      <c r="I179" s="292"/>
    </row>
    <row r="180" spans="1:10" ht="24" customHeight="1">
      <c r="A180" s="11"/>
      <c r="B180" s="3"/>
      <c r="C180" s="3"/>
      <c r="D180" s="3"/>
      <c r="E180" s="3"/>
      <c r="F180" s="3"/>
      <c r="G180" s="3"/>
      <c r="H180" s="3"/>
      <c r="I180" s="3"/>
    </row>
    <row r="181" spans="1:10" ht="27.75" customHeight="1">
      <c r="A181" s="11"/>
      <c r="B181" s="3"/>
      <c r="C181" s="3"/>
      <c r="D181" s="3"/>
      <c r="E181" s="3"/>
      <c r="F181" s="3"/>
      <c r="G181" s="3"/>
      <c r="H181" s="3"/>
      <c r="I181" s="3"/>
    </row>
    <row r="182" spans="1:10" ht="21" customHeight="1">
      <c r="A182" s="287" t="s">
        <v>44</v>
      </c>
      <c r="B182" s="287"/>
      <c r="C182" s="287"/>
      <c r="D182" s="287"/>
      <c r="E182" s="291" t="s">
        <v>44</v>
      </c>
      <c r="F182" s="291"/>
      <c r="G182" s="291"/>
      <c r="H182" s="291"/>
      <c r="I182" s="291"/>
      <c r="J182" s="1"/>
    </row>
    <row r="183" spans="1:10" ht="33" customHeight="1">
      <c r="A183" s="289" t="s">
        <v>45</v>
      </c>
      <c r="B183" s="289"/>
      <c r="C183" s="289"/>
      <c r="D183" s="289"/>
      <c r="E183" s="290" t="s">
        <v>46</v>
      </c>
      <c r="F183" s="290"/>
      <c r="G183" s="290"/>
      <c r="H183" s="290"/>
      <c r="I183" s="290"/>
      <c r="J183" s="1"/>
    </row>
    <row r="184" spans="1:10" ht="22.5" customHeight="1">
      <c r="A184" s="56" t="s">
        <v>12</v>
      </c>
      <c r="B184" s="5"/>
      <c r="C184" s="5"/>
      <c r="D184" s="5"/>
      <c r="E184" s="5"/>
      <c r="F184" s="5"/>
      <c r="G184" s="5"/>
      <c r="H184" s="5"/>
      <c r="I184" s="57" t="s">
        <v>124</v>
      </c>
      <c r="J184" s="1"/>
    </row>
    <row r="185" spans="1:10" ht="53.25" customHeight="1">
      <c r="A185" s="11" t="s">
        <v>103</v>
      </c>
      <c r="B185" s="292" t="s">
        <v>125</v>
      </c>
      <c r="C185" s="292"/>
      <c r="D185" s="292"/>
      <c r="E185" s="292"/>
      <c r="F185" s="292"/>
      <c r="G185" s="292"/>
      <c r="H185" s="292"/>
      <c r="I185" s="292"/>
    </row>
    <row r="186" spans="1:10" ht="15.75">
      <c r="A186" s="9"/>
      <c r="B186" s="8"/>
      <c r="C186" s="8"/>
      <c r="D186" s="8"/>
      <c r="E186" s="8"/>
      <c r="F186" s="8"/>
      <c r="G186" s="8"/>
      <c r="H186" s="8"/>
      <c r="I186" s="8"/>
    </row>
    <row r="187" spans="1:10" ht="21.95" customHeight="1">
      <c r="A187" s="8"/>
      <c r="B187" s="4"/>
      <c r="C187" s="8"/>
      <c r="D187" s="8"/>
      <c r="E187" s="8"/>
      <c r="F187" s="4"/>
      <c r="G187" s="8"/>
      <c r="H187" s="8"/>
      <c r="I187" s="8"/>
    </row>
    <row r="188" spans="1:10" ht="21.95" customHeight="1">
      <c r="A188" s="8"/>
      <c r="B188" s="14" t="s">
        <v>126</v>
      </c>
      <c r="C188" s="14"/>
      <c r="D188" s="14"/>
      <c r="E188" s="14"/>
      <c r="F188" s="14" t="s">
        <v>126</v>
      </c>
      <c r="G188" s="14"/>
      <c r="H188" s="14"/>
      <c r="I188" s="14"/>
    </row>
    <row r="189" spans="1:10" ht="35.25" customHeight="1">
      <c r="A189" s="8"/>
      <c r="B189" s="304" t="s">
        <v>45</v>
      </c>
      <c r="C189" s="304"/>
      <c r="D189" s="304"/>
      <c r="E189" s="304"/>
      <c r="F189" s="305" t="s">
        <v>46</v>
      </c>
      <c r="G189" s="304"/>
      <c r="H189" s="304"/>
      <c r="I189" s="304"/>
    </row>
    <row r="190" spans="1:10" ht="21.95" customHeight="1">
      <c r="A190" s="8"/>
      <c r="B190" s="15"/>
      <c r="C190" s="9"/>
      <c r="D190" s="9"/>
      <c r="E190" s="9"/>
      <c r="F190" s="16"/>
      <c r="G190" s="16"/>
      <c r="H190" s="16"/>
      <c r="I190" s="16"/>
    </row>
    <row r="191" spans="1:10" ht="21.95" customHeight="1">
      <c r="A191" s="8"/>
      <c r="B191" s="287" t="s">
        <v>127</v>
      </c>
      <c r="C191" s="287"/>
      <c r="D191" s="287"/>
      <c r="E191" s="287"/>
      <c r="F191" s="287" t="s">
        <v>127</v>
      </c>
      <c r="G191" s="287"/>
      <c r="H191" s="287"/>
      <c r="I191" s="287"/>
    </row>
    <row r="192" spans="1:10" ht="21.95" customHeight="1">
      <c r="A192" s="8"/>
      <c r="B192" s="4"/>
      <c r="C192" s="9"/>
      <c r="D192" s="9"/>
      <c r="E192" s="9"/>
      <c r="F192" s="4"/>
      <c r="G192" s="9"/>
      <c r="H192" s="9"/>
      <c r="I192" s="9"/>
    </row>
    <row r="193" spans="1:9" ht="21.95" customHeight="1">
      <c r="A193" s="8"/>
      <c r="B193" s="4"/>
      <c r="C193" s="9"/>
      <c r="D193" s="9"/>
      <c r="E193" s="9"/>
      <c r="F193" s="4"/>
      <c r="G193" s="9"/>
      <c r="H193" s="9"/>
      <c r="I193" s="9"/>
    </row>
    <row r="194" spans="1:9" ht="21.95" customHeight="1">
      <c r="A194" s="8"/>
      <c r="B194" s="5" t="s">
        <v>128</v>
      </c>
      <c r="C194" s="17"/>
      <c r="D194" s="5"/>
      <c r="E194" s="5"/>
      <c r="F194" s="296" t="str">
        <f>"Name : "&amp;'Name of Bidder'!D16</f>
        <v xml:space="preserve">Name : </v>
      </c>
      <c r="G194" s="296"/>
      <c r="H194" s="296"/>
      <c r="I194" s="296"/>
    </row>
    <row r="195" spans="1:9" ht="21.95" customHeight="1">
      <c r="A195" s="8"/>
      <c r="B195" s="5" t="s">
        <v>21</v>
      </c>
      <c r="C195" s="17"/>
      <c r="D195" s="5"/>
      <c r="E195" s="5"/>
      <c r="F195" s="5" t="str">
        <f>"Designation : "&amp;'Name of Bidder'!D17</f>
        <v xml:space="preserve">Designation : </v>
      </c>
      <c r="G195" s="14"/>
      <c r="H195" s="14"/>
      <c r="I195" s="14"/>
    </row>
    <row r="196" spans="1:9" ht="21.95" customHeight="1">
      <c r="A196" s="8"/>
      <c r="B196" s="14"/>
      <c r="C196" s="9"/>
      <c r="D196" s="9"/>
      <c r="E196" s="9"/>
      <c r="F196" s="14"/>
      <c r="G196" s="9"/>
      <c r="H196" s="9"/>
      <c r="I196" s="9"/>
    </row>
    <row r="197" spans="1:9" ht="21.95" customHeight="1">
      <c r="A197" s="8"/>
      <c r="B197" s="287" t="s">
        <v>129</v>
      </c>
      <c r="C197" s="287"/>
      <c r="D197" s="287"/>
      <c r="E197" s="287"/>
      <c r="F197" s="287" t="s">
        <v>129</v>
      </c>
      <c r="G197" s="287"/>
      <c r="H197" s="287"/>
      <c r="I197" s="287"/>
    </row>
    <row r="198" spans="1:9" ht="21.95" customHeight="1">
      <c r="A198" s="8"/>
      <c r="B198" s="5" t="s">
        <v>128</v>
      </c>
      <c r="C198" s="5"/>
      <c r="D198" s="5"/>
      <c r="E198" s="5"/>
      <c r="F198" s="5" t="s">
        <v>128</v>
      </c>
      <c r="G198" s="14"/>
      <c r="H198" s="14"/>
      <c r="I198" s="14"/>
    </row>
    <row r="199" spans="1:9" ht="21.95" customHeight="1">
      <c r="A199" s="8"/>
      <c r="B199" s="5" t="s">
        <v>21</v>
      </c>
      <c r="C199" s="5"/>
      <c r="D199" s="5"/>
      <c r="E199" s="5"/>
      <c r="F199" s="5" t="s">
        <v>21</v>
      </c>
      <c r="G199" s="8"/>
      <c r="H199" s="8"/>
      <c r="I199" s="8"/>
    </row>
    <row r="200" spans="1:9" ht="21.95" customHeight="1">
      <c r="A200" s="8"/>
      <c r="B200" s="8"/>
      <c r="C200" s="8"/>
      <c r="D200" s="8"/>
      <c r="E200" s="8"/>
      <c r="F200" s="8"/>
      <c r="G200" s="8"/>
      <c r="H200" s="8"/>
      <c r="I200" s="8"/>
    </row>
    <row r="201" spans="1:9" ht="21.95" customHeight="1">
      <c r="A201" s="8"/>
      <c r="B201" s="287" t="s">
        <v>130</v>
      </c>
      <c r="C201" s="287"/>
      <c r="D201" s="287"/>
      <c r="E201" s="287"/>
      <c r="F201" s="287" t="s">
        <v>130</v>
      </c>
      <c r="G201" s="287"/>
      <c r="H201" s="287"/>
      <c r="I201" s="287"/>
    </row>
    <row r="202" spans="1:9" ht="21.95" customHeight="1">
      <c r="A202" s="8"/>
      <c r="B202" s="5" t="s">
        <v>128</v>
      </c>
      <c r="C202" s="5"/>
      <c r="D202" s="5"/>
      <c r="E202" s="5"/>
      <c r="F202" s="5" t="s">
        <v>128</v>
      </c>
      <c r="G202" s="14"/>
      <c r="H202" s="14"/>
      <c r="I202" s="14"/>
    </row>
    <row r="203" spans="1:9" ht="21.95" customHeight="1">
      <c r="A203" s="8"/>
      <c r="B203" s="5" t="s">
        <v>21</v>
      </c>
      <c r="C203" s="5"/>
      <c r="D203" s="5"/>
      <c r="E203" s="5"/>
      <c r="F203" s="5" t="s">
        <v>21</v>
      </c>
      <c r="G203" s="8"/>
      <c r="H203" s="8"/>
      <c r="I203" s="8"/>
    </row>
    <row r="204" spans="1:9" ht="21.95" customHeight="1">
      <c r="A204" s="8"/>
      <c r="B204" s="5"/>
      <c r="C204" s="5"/>
      <c r="D204" s="5"/>
      <c r="E204" s="5"/>
      <c r="F204" s="5"/>
      <c r="G204" s="8"/>
      <c r="H204" s="8"/>
      <c r="I204" s="8"/>
    </row>
    <row r="205" spans="1:9" ht="21.95" customHeight="1">
      <c r="A205" s="8"/>
      <c r="B205" s="5"/>
      <c r="C205" s="5"/>
      <c r="D205" s="5"/>
      <c r="E205" s="5"/>
      <c r="F205" s="5"/>
      <c r="G205" s="8"/>
      <c r="H205" s="8"/>
      <c r="I205" s="8"/>
    </row>
    <row r="206" spans="1:9" ht="21.95" customHeight="1">
      <c r="A206" s="8"/>
      <c r="B206" s="5"/>
      <c r="C206" s="5"/>
      <c r="D206" s="5"/>
      <c r="E206" s="5"/>
      <c r="F206" s="5"/>
      <c r="G206" s="8"/>
      <c r="H206" s="8"/>
      <c r="I206" s="8"/>
    </row>
    <row r="207" spans="1:9" ht="21.95" customHeight="1">
      <c r="A207" s="8"/>
      <c r="B207" s="5"/>
      <c r="C207" s="5"/>
      <c r="D207" s="5"/>
      <c r="E207" s="5"/>
      <c r="F207" s="5"/>
      <c r="G207" s="8"/>
      <c r="H207" s="8"/>
      <c r="I207" s="8"/>
    </row>
    <row r="208" spans="1:9" ht="21.95" customHeight="1">
      <c r="A208" s="8"/>
      <c r="B208" s="5"/>
      <c r="C208" s="5"/>
      <c r="D208" s="5"/>
      <c r="E208" s="5"/>
      <c r="F208" s="5"/>
      <c r="G208" s="8"/>
      <c r="H208" s="8"/>
      <c r="I208" s="8"/>
    </row>
    <row r="209" spans="1:9" ht="21.95" customHeight="1">
      <c r="A209" s="8"/>
      <c r="B209" s="5"/>
      <c r="C209" s="5"/>
      <c r="D209" s="5"/>
      <c r="E209" s="5"/>
      <c r="F209" s="5"/>
      <c r="G209" s="8"/>
      <c r="H209" s="8"/>
      <c r="I209" s="8"/>
    </row>
    <row r="210" spans="1:9" ht="21.95" customHeight="1">
      <c r="A210" s="8"/>
      <c r="B210" s="5"/>
      <c r="C210" s="5"/>
      <c r="D210" s="5"/>
      <c r="E210" s="5"/>
      <c r="F210" s="5"/>
      <c r="G210" s="8"/>
      <c r="H210" s="8"/>
      <c r="I210" s="8"/>
    </row>
    <row r="211" spans="1:9" ht="21.95" customHeight="1">
      <c r="A211" s="8"/>
      <c r="B211" s="5"/>
      <c r="C211" s="5"/>
      <c r="D211" s="5"/>
      <c r="E211" s="5"/>
      <c r="F211" s="5"/>
      <c r="G211" s="8"/>
      <c r="H211" s="8"/>
      <c r="I211" s="8"/>
    </row>
    <row r="212" spans="1:9" ht="21.95" customHeight="1">
      <c r="A212" s="8"/>
      <c r="B212" s="5"/>
      <c r="C212" s="5"/>
      <c r="D212" s="5"/>
      <c r="E212" s="5"/>
      <c r="F212" s="5"/>
      <c r="G212" s="8"/>
      <c r="H212" s="8"/>
      <c r="I212" s="8"/>
    </row>
    <row r="213" spans="1:9" ht="21.95" customHeight="1">
      <c r="A213" s="8"/>
      <c r="B213" s="5"/>
      <c r="C213" s="5"/>
      <c r="D213" s="5"/>
      <c r="E213" s="5"/>
      <c r="F213" s="5"/>
      <c r="G213" s="8"/>
      <c r="H213" s="8"/>
      <c r="I213" s="8"/>
    </row>
    <row r="214" spans="1:9" ht="21.95" customHeight="1">
      <c r="A214" s="8"/>
      <c r="B214" s="5"/>
      <c r="C214" s="5"/>
      <c r="D214" s="5"/>
      <c r="E214" s="5"/>
      <c r="F214" s="5"/>
      <c r="G214" s="8"/>
      <c r="H214" s="8"/>
      <c r="I214" s="8"/>
    </row>
    <row r="215" spans="1:9" ht="21.95" customHeight="1">
      <c r="A215" s="8"/>
      <c r="B215" s="5"/>
      <c r="C215" s="5"/>
      <c r="D215" s="5"/>
      <c r="E215" s="5"/>
      <c r="F215" s="5"/>
      <c r="G215" s="8"/>
      <c r="H215" s="8"/>
      <c r="I215" s="8"/>
    </row>
    <row r="216" spans="1:9" ht="21.95" customHeight="1">
      <c r="A216" s="8"/>
      <c r="B216" s="5"/>
      <c r="C216" s="5"/>
      <c r="D216" s="5"/>
      <c r="E216" s="5"/>
      <c r="F216" s="5"/>
      <c r="G216" s="8"/>
      <c r="H216" s="8"/>
      <c r="I216" s="8"/>
    </row>
    <row r="217" spans="1:9" ht="21.95" customHeight="1">
      <c r="A217" s="8"/>
      <c r="B217" s="5"/>
      <c r="C217" s="5"/>
      <c r="D217" s="5"/>
      <c r="E217" s="5"/>
      <c r="F217" s="5"/>
      <c r="G217" s="8"/>
      <c r="H217" s="8"/>
      <c r="I217" s="8"/>
    </row>
    <row r="218" spans="1:9" ht="21.95" customHeight="1">
      <c r="A218" s="8"/>
      <c r="B218" s="5"/>
      <c r="C218" s="5"/>
      <c r="D218" s="5"/>
      <c r="E218" s="5"/>
      <c r="F218" s="5"/>
      <c r="G218" s="8"/>
      <c r="H218" s="8"/>
      <c r="I218" s="8"/>
    </row>
    <row r="219" spans="1:9" ht="21.95" customHeight="1">
      <c r="A219" s="8"/>
      <c r="B219" s="5"/>
      <c r="C219" s="5"/>
      <c r="D219" s="5"/>
      <c r="E219" s="5"/>
      <c r="F219" s="5"/>
      <c r="G219" s="8"/>
      <c r="H219" s="8"/>
      <c r="I219" s="8"/>
    </row>
    <row r="220" spans="1:9" ht="21.95" customHeight="1">
      <c r="A220" s="8"/>
      <c r="B220" s="5"/>
      <c r="C220" s="5"/>
      <c r="D220" s="5"/>
      <c r="E220" s="5"/>
      <c r="F220" s="5"/>
      <c r="G220" s="8"/>
      <c r="H220" s="8"/>
      <c r="I220" s="8"/>
    </row>
    <row r="221" spans="1:9" ht="21.95" customHeight="1">
      <c r="A221" s="8"/>
      <c r="B221" s="5"/>
      <c r="C221" s="5"/>
      <c r="D221" s="5"/>
      <c r="E221" s="5"/>
      <c r="F221" s="5"/>
      <c r="G221" s="8"/>
      <c r="H221" s="8"/>
      <c r="I221" s="8"/>
    </row>
    <row r="222" spans="1:9" ht="21.95" customHeight="1">
      <c r="A222" s="70"/>
      <c r="B222" s="71"/>
      <c r="C222" s="71"/>
      <c r="D222" s="71"/>
      <c r="E222" s="71"/>
      <c r="F222" s="71"/>
      <c r="G222" s="70"/>
      <c r="H222" s="70"/>
      <c r="I222" s="70"/>
    </row>
    <row r="223" spans="1:9" ht="21.95" customHeight="1">
      <c r="A223" s="56" t="s">
        <v>12</v>
      </c>
      <c r="B223" s="5"/>
      <c r="C223" s="5"/>
      <c r="D223" s="5"/>
      <c r="E223" s="5"/>
      <c r="F223" s="5"/>
      <c r="G223" s="5"/>
      <c r="H223" s="5"/>
      <c r="I223" s="57" t="s">
        <v>131</v>
      </c>
    </row>
    <row r="224" spans="1:9" ht="21.95" customHeight="1">
      <c r="A224" s="8"/>
      <c r="B224" s="5"/>
      <c r="C224" s="5"/>
      <c r="D224" s="5"/>
      <c r="E224" s="5"/>
      <c r="F224" s="5"/>
      <c r="G224" s="8"/>
      <c r="H224" s="8"/>
      <c r="I224" s="8"/>
    </row>
    <row r="225" spans="1:10" ht="21.95" customHeight="1">
      <c r="A225" s="8"/>
      <c r="B225" s="5"/>
      <c r="C225" s="5"/>
      <c r="D225" s="5"/>
      <c r="E225" s="5"/>
      <c r="F225" s="5"/>
      <c r="G225" s="8"/>
      <c r="H225" s="8"/>
      <c r="I225" s="8"/>
    </row>
    <row r="226" spans="1:10" ht="21.95" customHeight="1">
      <c r="A226" s="8"/>
      <c r="B226" s="5"/>
      <c r="C226" s="5"/>
      <c r="D226" s="5"/>
      <c r="E226" s="5"/>
      <c r="F226" s="5"/>
      <c r="G226" s="8"/>
      <c r="H226" s="8"/>
      <c r="I226" s="8"/>
    </row>
    <row r="227" spans="1:10" ht="21.95" customHeight="1">
      <c r="A227" s="8"/>
      <c r="B227" s="5"/>
      <c r="C227" s="5"/>
      <c r="D227" s="5"/>
      <c r="E227" s="5"/>
      <c r="F227" s="5"/>
      <c r="G227" s="8"/>
      <c r="H227" s="8"/>
      <c r="I227" s="8"/>
    </row>
    <row r="228" spans="1:10" ht="21.95" customHeight="1">
      <c r="A228" s="8"/>
      <c r="B228" s="5"/>
      <c r="C228" s="5"/>
      <c r="D228" s="5"/>
      <c r="E228" s="5"/>
      <c r="F228" s="5"/>
      <c r="G228" s="8"/>
      <c r="H228" s="8"/>
      <c r="I228" s="8"/>
    </row>
    <row r="229" spans="1:10" ht="21.95" customHeight="1">
      <c r="A229" s="8"/>
      <c r="B229" s="5"/>
      <c r="C229" s="5"/>
      <c r="D229" s="5"/>
      <c r="E229" s="5"/>
      <c r="F229" s="5"/>
      <c r="G229" s="8"/>
      <c r="H229" s="8"/>
      <c r="I229" s="8"/>
    </row>
    <row r="230" spans="1:10" ht="21.95" customHeight="1">
      <c r="A230" s="8"/>
      <c r="B230" s="5"/>
      <c r="C230" s="5"/>
      <c r="D230" s="5"/>
      <c r="E230" s="5"/>
      <c r="F230" s="5"/>
      <c r="G230" s="8"/>
      <c r="H230" s="8"/>
      <c r="I230" s="8"/>
    </row>
    <row r="231" spans="1:10" ht="21.95" customHeight="1">
      <c r="A231" s="8"/>
      <c r="B231" s="5"/>
      <c r="C231" s="5"/>
      <c r="D231" s="5"/>
      <c r="E231" s="5"/>
      <c r="F231" s="5"/>
      <c r="G231" s="8"/>
      <c r="H231" s="8"/>
      <c r="I231" s="8"/>
    </row>
    <row r="232" spans="1:10" ht="21.95" customHeight="1">
      <c r="A232" s="8"/>
      <c r="B232" s="5"/>
      <c r="C232" s="5"/>
      <c r="D232" s="5"/>
      <c r="E232" s="5"/>
      <c r="F232" s="5"/>
      <c r="G232" s="8"/>
      <c r="H232" s="8"/>
      <c r="I232" s="8"/>
    </row>
    <row r="233" spans="1:10" ht="21.95" customHeight="1">
      <c r="A233" s="8"/>
      <c r="B233" s="5"/>
      <c r="C233" s="5"/>
      <c r="D233" s="5"/>
      <c r="E233" s="5"/>
      <c r="F233" s="5"/>
      <c r="G233" s="8"/>
      <c r="H233" s="8"/>
      <c r="I233" s="8"/>
    </row>
    <row r="234" spans="1:10" ht="21.95" customHeight="1">
      <c r="A234" s="8"/>
      <c r="B234" s="5"/>
      <c r="C234" s="5"/>
      <c r="D234" s="5"/>
      <c r="E234" s="5"/>
      <c r="F234" s="5"/>
      <c r="G234" s="8"/>
      <c r="H234" s="8"/>
      <c r="I234" s="8"/>
    </row>
    <row r="235" spans="1:10" ht="21.95" customHeight="1">
      <c r="A235" s="8"/>
      <c r="B235" s="5"/>
      <c r="C235" s="5"/>
      <c r="D235" s="5"/>
      <c r="E235" s="5"/>
      <c r="F235" s="5"/>
      <c r="G235" s="8"/>
      <c r="H235" s="8"/>
      <c r="I235" s="8"/>
    </row>
    <row r="236" spans="1:10" ht="15.75">
      <c r="A236" s="8"/>
      <c r="B236" s="8"/>
      <c r="C236" s="8"/>
      <c r="D236" s="8"/>
      <c r="E236" s="8"/>
      <c r="F236" s="8"/>
      <c r="G236" s="8"/>
      <c r="H236" s="8"/>
      <c r="I236" s="8"/>
    </row>
    <row r="237" spans="1:10">
      <c r="J237" s="1"/>
    </row>
    <row r="238" spans="1:10" ht="15.75">
      <c r="A238" s="8"/>
      <c r="B238" s="8"/>
      <c r="C238" s="8"/>
      <c r="D238" s="8"/>
      <c r="E238" s="8"/>
      <c r="F238" s="8"/>
      <c r="G238" s="8"/>
      <c r="H238" s="8"/>
      <c r="I238" s="8"/>
    </row>
    <row r="239" spans="1:10" ht="15.75">
      <c r="A239" s="8"/>
      <c r="B239" s="8"/>
      <c r="C239" s="8"/>
      <c r="D239" s="8"/>
      <c r="E239" s="8"/>
      <c r="F239" s="8"/>
      <c r="G239" s="8"/>
      <c r="H239" s="8"/>
      <c r="I239" s="8"/>
    </row>
    <row r="240" spans="1:10" ht="15.75">
      <c r="A240" s="8"/>
      <c r="B240" s="8"/>
      <c r="C240" s="8"/>
      <c r="D240" s="8"/>
      <c r="E240" s="8"/>
      <c r="F240" s="8"/>
      <c r="G240" s="8"/>
      <c r="H240" s="8"/>
      <c r="I240" s="8"/>
    </row>
    <row r="241" spans="1:9" ht="15.75">
      <c r="A241" s="8"/>
      <c r="B241" s="8"/>
      <c r="C241" s="8"/>
      <c r="D241" s="8"/>
      <c r="E241" s="8"/>
      <c r="F241" s="8"/>
      <c r="G241" s="8"/>
      <c r="H241" s="8"/>
      <c r="I241" s="8"/>
    </row>
    <row r="242" spans="1:9" ht="15.75">
      <c r="A242" s="8"/>
      <c r="B242" s="8"/>
      <c r="C242" s="8"/>
      <c r="D242" s="8"/>
      <c r="E242" s="8"/>
      <c r="F242" s="8"/>
      <c r="G242" s="8"/>
      <c r="H242" s="8"/>
      <c r="I242" s="8"/>
    </row>
    <row r="243" spans="1:9" ht="15.75">
      <c r="A243" s="8"/>
      <c r="B243" s="8"/>
      <c r="C243" s="8"/>
      <c r="D243" s="8"/>
      <c r="E243" s="8"/>
      <c r="F243" s="8"/>
      <c r="G243" s="8"/>
      <c r="H243" s="8"/>
      <c r="I243" s="8"/>
    </row>
    <row r="244" spans="1:9" ht="15.75">
      <c r="A244" s="8"/>
      <c r="B244" s="8"/>
      <c r="C244" s="8"/>
      <c r="D244" s="8"/>
      <c r="E244" s="8"/>
      <c r="F244" s="8"/>
      <c r="G244" s="8"/>
      <c r="H244" s="8"/>
      <c r="I244" s="8"/>
    </row>
    <row r="245" spans="1:9" ht="15.75">
      <c r="A245" s="8"/>
      <c r="B245" s="8"/>
      <c r="C245" s="8"/>
      <c r="D245" s="8"/>
      <c r="E245" s="8"/>
      <c r="F245" s="8"/>
      <c r="G245" s="8"/>
      <c r="H245" s="8"/>
      <c r="I245" s="8"/>
    </row>
    <row r="246" spans="1:9" ht="15.75">
      <c r="A246" s="8"/>
      <c r="B246" s="8"/>
      <c r="C246" s="8"/>
      <c r="D246" s="8"/>
      <c r="E246" s="8"/>
      <c r="F246" s="8"/>
      <c r="G246" s="8"/>
      <c r="H246" s="8"/>
      <c r="I246" s="8"/>
    </row>
    <row r="247" spans="1:9" ht="15.75">
      <c r="A247" s="8"/>
      <c r="B247" s="8"/>
      <c r="C247" s="8"/>
      <c r="D247" s="8"/>
      <c r="E247" s="8"/>
      <c r="F247" s="8"/>
      <c r="G247" s="8"/>
      <c r="H247" s="8"/>
      <c r="I247" s="8"/>
    </row>
    <row r="248" spans="1:9" ht="15.75">
      <c r="A248" s="8"/>
      <c r="B248" s="8"/>
      <c r="C248" s="8"/>
      <c r="D248" s="8"/>
      <c r="E248" s="8"/>
      <c r="F248" s="8"/>
      <c r="G248" s="8"/>
      <c r="H248" s="8"/>
      <c r="I248" s="8"/>
    </row>
    <row r="249" spans="1:9" ht="15.75">
      <c r="A249" s="8"/>
      <c r="B249" s="8"/>
      <c r="C249" s="8"/>
      <c r="D249" s="8"/>
      <c r="E249" s="8"/>
      <c r="F249" s="8"/>
      <c r="G249" s="8"/>
      <c r="H249" s="8"/>
      <c r="I249" s="8"/>
    </row>
    <row r="250" spans="1:9" ht="15.75">
      <c r="A250" s="8"/>
      <c r="B250" s="8"/>
      <c r="C250" s="8"/>
      <c r="D250" s="8"/>
      <c r="E250" s="8"/>
      <c r="F250" s="8"/>
      <c r="G250" s="8"/>
      <c r="H250" s="8"/>
      <c r="I250" s="8"/>
    </row>
  </sheetData>
  <sheetProtection formatColumns="0" formatRows="0" selectLockedCells="1"/>
  <customSheetViews>
    <customSheetView guid="{27F75044-6024-4403-9A39-D72B9CCD332B}"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1"/>
      <headerFooter alignWithMargins="0"/>
    </customSheetView>
    <customSheetView guid="{A60C0BDD-7FB1-4EBA-A0E1-529280DA1A28}"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2"/>
      <headerFooter alignWithMargins="0"/>
    </customSheetView>
    <customSheetView guid="{9CE94B9F-4902-4B08-AE4E-74E93D8E789E}"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3"/>
      <headerFooter alignWithMargins="0"/>
    </customSheetView>
    <customSheetView guid="{61A8E90E-9DEC-4083-98B2-482D9678BA93}" showPageBreaks="1" zeroValues="0" printArea="1" hiddenRows="1" hiddenColumns="1" view="pageBreakPreview" topLeftCell="A175">
      <selection activeCell="B11" sqref="A11:IV12"/>
      <rowBreaks count="7" manualBreakCount="7">
        <brk id="54" max="8" man="1"/>
        <brk id="79" max="8" man="1"/>
        <brk id="97" max="8" man="1"/>
        <brk id="119" max="8" man="1"/>
        <brk id="141" max="8" man="1"/>
        <brk id="158" max="8" man="1"/>
        <brk id="185" max="8" man="1"/>
      </rowBreaks>
      <pageMargins left="0" right="0" top="0" bottom="0" header="0" footer="0"/>
      <printOptions horizontalCentered="1"/>
      <pageSetup paperSize="9" scale="87" orientation="portrait" r:id="rId4"/>
      <headerFooter alignWithMargins="0"/>
    </customSheetView>
    <customSheetView guid="{629BDD3E-4046-451D-8D01-11325237A091}" zeroValues="0" hiddenRows="1" hiddenColumns="1" topLeftCell="A202">
      <selection activeCell="E64" sqref="C64:I66"/>
      <rowBreaks count="7" manualBreakCount="7">
        <brk id="54" max="8" man="1"/>
        <brk id="79" max="8" man="1"/>
        <brk id="97" max="8" man="1"/>
        <brk id="119" max="8" man="1"/>
        <brk id="141" max="8" man="1"/>
        <brk id="158" max="8" man="1"/>
        <brk id="185" max="8" man="1"/>
      </rowBreaks>
      <pageMargins left="0" right="0" top="0" bottom="0" header="0" footer="0"/>
      <printOptions horizontalCentered="1"/>
      <pageSetup paperSize="9" scale="88" orientation="portrait" r:id="rId5"/>
      <headerFooter alignWithMargins="0"/>
    </customSheetView>
    <customSheetView guid="{C0D2F720-9CF1-451B-A21B-46E9EE29F95A}" scale="85" showPageBreaks="1" zeroValues="0" printArea="1" hiddenRows="1" hiddenColumns="1" view="pageBreakPreview" topLeftCell="A64">
      <selection activeCell="C67" sqref="C67:I67"/>
      <rowBreaks count="8" manualBreakCount="8">
        <brk id="54" max="8" man="1"/>
        <brk id="79" max="8" man="1"/>
        <brk id="97" max="8" man="1"/>
        <brk id="119" max="8" man="1"/>
        <brk id="141" max="8" man="1"/>
        <brk id="157" max="8" man="1"/>
        <brk id="158" max="8" man="1"/>
        <brk id="185" max="8" man="1"/>
      </rowBreaks>
      <pageMargins left="0" right="0" top="0" bottom="0" header="0" footer="0"/>
      <printOptions horizontalCentered="1"/>
      <pageSetup paperSize="9" scale="88" orientation="portrait" r:id="rId6"/>
      <headerFooter alignWithMargins="0"/>
    </customSheetView>
    <customSheetView guid="{3545AE1A-D3DD-4FC8-880A-180A3F66AD42}" scale="85" showPageBreaks="1" zeroValues="0" printArea="1" hiddenRows="1" hiddenColumns="1" view="pageBreakPreview" topLeftCell="A64">
      <selection activeCell="C67" sqref="C67:I67"/>
      <rowBreaks count="7" manualBreakCount="7">
        <brk id="54" max="8" man="1"/>
        <brk id="79" max="8" man="1"/>
        <brk id="97" max="8" man="1"/>
        <brk id="119" max="8" man="1"/>
        <brk id="141" max="8" man="1"/>
        <brk id="158" max="8" man="1"/>
        <brk id="185" max="8" man="1"/>
      </rowBreaks>
      <pageMargins left="0" right="0" top="0" bottom="0" header="0" footer="0"/>
      <printOptions horizontalCentered="1"/>
      <pageSetup paperSize="9" scale="88" orientation="portrait" r:id="rId7"/>
      <headerFooter alignWithMargins="0"/>
    </customSheetView>
    <customSheetView guid="{1C70608C-646A-4043-A222-6253B5006A93}" showPageBreaks="1" printArea="1" hiddenRows="1">
      <selection activeCell="M6" sqref="M6"/>
      <pageMargins left="0" right="0" top="0" bottom="0" header="0" footer="0"/>
      <printOptions horizontalCentered="1"/>
      <pageSetup paperSize="9" orientation="portrait" r:id="rId8"/>
      <headerFooter alignWithMargins="0"/>
    </customSheetView>
    <customSheetView guid="{237D8718-39ED-4FFE-B3B2-D1192F8D2E87}" showPageBreaks="1" printArea="1" hiddenRows="1" view="pageBreakPreview">
      <selection activeCell="M6" sqref="M6"/>
      <pageMargins left="0" right="0" top="0" bottom="0" header="0" footer="0"/>
      <printOptions horizontalCentered="1"/>
      <pageSetup paperSize="9" orientation="portrait" r:id="rId9"/>
      <headerFooter alignWithMargins="0"/>
    </customSheetView>
    <customSheetView guid="{CD4CA1A8-824A-452F-BDBA-32A47C1B3013}" showPageBreaks="1" printArea="1" hiddenRows="1" view="pageBreakPreview">
      <selection activeCell="M6" sqref="M6"/>
      <pageMargins left="0" right="0" top="0" bottom="0" header="0" footer="0"/>
      <printOptions horizontalCentered="1"/>
      <pageSetup paperSize="9" orientation="portrait" r:id="rId10"/>
      <headerFooter alignWithMargins="0"/>
    </customSheetView>
    <customSheetView guid="{6B2C1320-5106-401D-86E8-03FFC7419150}" scale="85" showPageBreaks="1" zeroValues="0" printArea="1" hiddenRows="1" hiddenColumns="1" view="pageBreakPreview" showRuler="0">
      <selection activeCell="T34" sqref="T34"/>
      <rowBreaks count="7" manualBreakCount="7">
        <brk id="54" max="8" man="1"/>
        <brk id="79" max="8" man="1"/>
        <brk id="97" max="8" man="1"/>
        <brk id="119" max="8" man="1"/>
        <brk id="141" max="8" man="1"/>
        <brk id="158" max="8" man="1"/>
        <brk id="185" max="8" man="1"/>
      </rowBreaks>
      <pageMargins left="0" right="0" top="0" bottom="0" header="0" footer="0"/>
      <printOptions horizontalCentered="1"/>
      <pageSetup paperSize="9" scale="88" orientation="portrait" r:id="rId11"/>
      <headerFooter alignWithMargins="0"/>
    </customSheetView>
    <customSheetView guid="{863DE73B-EDD5-4C94-B877-7C156CB081F7}" showPageBreaks="1" zeroValues="0" printArea="1" hiddenRows="1" hiddenColumns="1" view="pageBreakPreview" topLeftCell="A175">
      <selection activeCell="B51" sqref="B51"/>
      <rowBreaks count="7" manualBreakCount="7">
        <brk id="54" max="8" man="1"/>
        <brk id="79" max="8" man="1"/>
        <brk id="97" max="8" man="1"/>
        <brk id="119" max="8" man="1"/>
        <brk id="141" max="8" man="1"/>
        <brk id="158" max="8" man="1"/>
        <brk id="185" max="8" man="1"/>
      </rowBreaks>
      <pageMargins left="0" right="0" top="0" bottom="0" header="0" footer="0"/>
      <printOptions horizontalCentered="1"/>
      <pageSetup paperSize="9" scale="87" orientation="portrait" r:id="rId12"/>
      <headerFooter alignWithMargins="0"/>
    </customSheetView>
    <customSheetView guid="{DF819C10-7533-4A2E-B278-90B3B38A4AE6}"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13"/>
      <headerFooter alignWithMargins="0"/>
    </customSheetView>
    <customSheetView guid="{6F637C86-117D-4792-B5D4-37E20B1C50B5}" showPageBreaks="1" zeroValues="0" printArea="1" hiddenRows="1" hiddenColumns="1" state="hidden" view="pageBreakPreview" topLeftCell="A35">
      <selection activeCell="H218" sqref="H218"/>
      <rowBreaks count="7" manualBreakCount="7">
        <brk id="53" max="8" man="1"/>
        <brk id="78" max="8" man="1"/>
        <brk id="96" max="8" man="1"/>
        <brk id="118" max="8" man="1"/>
        <brk id="140" max="8" man="1"/>
        <brk id="157" max="8" man="1"/>
        <brk id="184" max="8" man="1"/>
      </rowBreaks>
      <pageMargins left="0" right="0" top="0" bottom="0" header="0" footer="0"/>
      <printOptions horizontalCentered="1"/>
      <pageSetup paperSize="9" scale="87" orientation="portrait" r:id="rId14"/>
      <headerFooter alignWithMargins="0"/>
    </customSheetView>
  </customSheetViews>
  <mergeCells count="117">
    <mergeCell ref="B5:I5"/>
    <mergeCell ref="B6:I6"/>
    <mergeCell ref="A1:I1"/>
    <mergeCell ref="B2:I2"/>
    <mergeCell ref="B3:I3"/>
    <mergeCell ref="B4:I4"/>
    <mergeCell ref="B201:E201"/>
    <mergeCell ref="F201:I201"/>
    <mergeCell ref="B185:I185"/>
    <mergeCell ref="B189:E189"/>
    <mergeCell ref="F189:I189"/>
    <mergeCell ref="B191:E191"/>
    <mergeCell ref="F191:I191"/>
    <mergeCell ref="F194:I194"/>
    <mergeCell ref="B197:E197"/>
    <mergeCell ref="F197:I197"/>
    <mergeCell ref="A183:D183"/>
    <mergeCell ref="E183:I183"/>
    <mergeCell ref="B177:I177"/>
    <mergeCell ref="B179:I179"/>
    <mergeCell ref="B144:I144"/>
    <mergeCell ref="B145:I145"/>
    <mergeCell ref="B148:I148"/>
    <mergeCell ref="B149:I149"/>
    <mergeCell ref="B158:I158"/>
    <mergeCell ref="A164:I164"/>
    <mergeCell ref="B173:I173"/>
    <mergeCell ref="B170:I170"/>
    <mergeCell ref="A156:D156"/>
    <mergeCell ref="E156:I156"/>
    <mergeCell ref="B160:I160"/>
    <mergeCell ref="B150:I150"/>
    <mergeCell ref="A182:D182"/>
    <mergeCell ref="E182:I182"/>
    <mergeCell ref="A162:I162"/>
    <mergeCell ref="B168:I168"/>
    <mergeCell ref="B152:I152"/>
    <mergeCell ref="A155:D155"/>
    <mergeCell ref="E155:I155"/>
    <mergeCell ref="B175:I175"/>
    <mergeCell ref="A166:I166"/>
    <mergeCell ref="B143:I143"/>
    <mergeCell ref="A131:I131"/>
    <mergeCell ref="B133:I133"/>
    <mergeCell ref="B134:I134"/>
    <mergeCell ref="B135:I135"/>
    <mergeCell ref="A139:D139"/>
    <mergeCell ref="B141:I141"/>
    <mergeCell ref="E139:I139"/>
    <mergeCell ref="A138:D138"/>
    <mergeCell ref="B142:I142"/>
    <mergeCell ref="A95:D95"/>
    <mergeCell ref="E95:I95"/>
    <mergeCell ref="A97:I97"/>
    <mergeCell ref="B98:I98"/>
    <mergeCell ref="B99:I99"/>
    <mergeCell ref="B101:I101"/>
    <mergeCell ref="A127:I127"/>
    <mergeCell ref="A129:I129"/>
    <mergeCell ref="E138:I138"/>
    <mergeCell ref="B103:I103"/>
    <mergeCell ref="A105:I105"/>
    <mergeCell ref="E116:I116"/>
    <mergeCell ref="B107:I107"/>
    <mergeCell ref="B109:I109"/>
    <mergeCell ref="A111:I111"/>
    <mergeCell ref="A121:I121"/>
    <mergeCell ref="B113:I113"/>
    <mergeCell ref="A116:D116"/>
    <mergeCell ref="A117:D117"/>
    <mergeCell ref="E117:I117"/>
    <mergeCell ref="B119:I119"/>
    <mergeCell ref="B125:I125"/>
    <mergeCell ref="B123:I123"/>
    <mergeCell ref="A94:D94"/>
    <mergeCell ref="E94:I94"/>
    <mergeCell ref="A42:I42"/>
    <mergeCell ref="A43:I43"/>
    <mergeCell ref="A46:I46"/>
    <mergeCell ref="A47:I47"/>
    <mergeCell ref="A44:I44"/>
    <mergeCell ref="A45:I45"/>
    <mergeCell ref="A56:I56"/>
    <mergeCell ref="A58:I58"/>
    <mergeCell ref="A48:I48"/>
    <mergeCell ref="A51:D51"/>
    <mergeCell ref="E52:I52"/>
    <mergeCell ref="A54:I54"/>
    <mergeCell ref="E51:I51"/>
    <mergeCell ref="A52:D52"/>
    <mergeCell ref="C88:I88"/>
    <mergeCell ref="C84:I84"/>
    <mergeCell ref="C80:I80"/>
    <mergeCell ref="C82:I82"/>
    <mergeCell ref="A76:D76"/>
    <mergeCell ref="E76:I76"/>
    <mergeCell ref="A79:I79"/>
    <mergeCell ref="C86:I86"/>
    <mergeCell ref="A39:I39"/>
    <mergeCell ref="A40:I40"/>
    <mergeCell ref="A41:I41"/>
    <mergeCell ref="A35:I35"/>
    <mergeCell ref="A36:I36"/>
    <mergeCell ref="A37:I37"/>
    <mergeCell ref="A38:I38"/>
    <mergeCell ref="C90:I90"/>
    <mergeCell ref="B92:I92"/>
    <mergeCell ref="A60:I60"/>
    <mergeCell ref="C66:I66"/>
    <mergeCell ref="A77:D77"/>
    <mergeCell ref="E77:I77"/>
    <mergeCell ref="B74:I74"/>
    <mergeCell ref="C68:I68"/>
    <mergeCell ref="B70:I70"/>
    <mergeCell ref="B62:I62"/>
    <mergeCell ref="C64:I64"/>
    <mergeCell ref="A72:I72"/>
  </mergeCells>
  <phoneticPr fontId="23" type="noConversion"/>
  <printOptions horizontalCentered="1"/>
  <pageMargins left="0.59" right="0.42" top="0.52" bottom="0.32" header="0.27" footer="0.21"/>
  <pageSetup paperSize="9" scale="87" orientation="portrait" r:id="rId15"/>
  <headerFooter alignWithMargins="0"/>
  <rowBreaks count="7" manualBreakCount="7">
    <brk id="53" max="8" man="1"/>
    <brk id="78" max="8" man="1"/>
    <brk id="96" max="8" man="1"/>
    <brk id="118" max="8" man="1"/>
    <brk id="140" max="8" man="1"/>
    <brk id="157" max="8" man="1"/>
    <brk id="184" max="8" man="1"/>
  </rowBreaks>
  <drawing r:id="rId1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dimension ref="A1:AA235"/>
  <sheetViews>
    <sheetView view="pageBreakPreview" topLeftCell="A120" zoomScaleNormal="100" workbookViewId="0">
      <selection activeCell="Y127" sqref="Y127"/>
    </sheetView>
  </sheetViews>
  <sheetFormatPr defaultRowHeight="12.75"/>
  <cols>
    <col min="1" max="1" width="5.140625" style="25" customWidth="1"/>
    <col min="2" max="2" width="13.28515625" style="25" customWidth="1"/>
    <col min="3" max="3" width="9.140625" style="25" hidden="1" customWidth="1"/>
    <col min="4" max="4" width="10.28515625" style="25" customWidth="1"/>
    <col min="5" max="5" width="3.42578125" style="25" customWidth="1"/>
    <col min="6" max="6" width="5.5703125" style="25" hidden="1" customWidth="1"/>
    <col min="7" max="7" width="11.42578125" style="25" hidden="1" customWidth="1"/>
    <col min="8" max="8" width="9.140625" style="25" hidden="1" customWidth="1"/>
    <col min="9" max="9" width="10" style="25" hidden="1" customWidth="1"/>
    <col min="10" max="10" width="3.28515625" style="25" hidden="1" customWidth="1"/>
    <col min="11" max="11" width="5" style="25" hidden="1" customWidth="1"/>
    <col min="12" max="12" width="11.28515625" style="25" hidden="1" customWidth="1"/>
    <col min="13" max="13" width="9.140625" style="25" hidden="1" customWidth="1"/>
    <col min="14" max="14" width="10.28515625" style="25" hidden="1" customWidth="1"/>
    <col min="15" max="15" width="3.7109375" style="25" hidden="1" customWidth="1"/>
    <col min="16" max="16" width="6.42578125" style="25" hidden="1" customWidth="1"/>
    <col min="17" max="17" width="11.140625" style="25" hidden="1" customWidth="1"/>
    <col min="18" max="18" width="9.140625" style="25" hidden="1" customWidth="1"/>
    <col min="19" max="19" width="9.28515625" style="25" hidden="1" customWidth="1"/>
    <col min="20" max="20" width="3.28515625" style="25" hidden="1" customWidth="1"/>
    <col min="21" max="21" width="6.140625" style="25" hidden="1" customWidth="1"/>
    <col min="22" max="22" width="8.5703125" style="25" customWidth="1"/>
    <col min="23" max="23" width="8.42578125" style="25" customWidth="1"/>
    <col min="24" max="24" width="8.85546875" style="25" customWidth="1"/>
    <col min="25" max="16384" width="9.140625" style="25"/>
  </cols>
  <sheetData>
    <row r="1" spans="1:27" ht="13.5" hidden="1" thickBot="1">
      <c r="A1" s="26"/>
      <c r="B1" s="27"/>
      <c r="C1" s="27"/>
      <c r="D1" s="28"/>
      <c r="F1" s="26"/>
      <c r="G1" s="27"/>
      <c r="H1" s="27"/>
      <c r="I1" s="28"/>
      <c r="K1" s="26"/>
      <c r="L1" s="27"/>
      <c r="M1" s="27"/>
      <c r="N1" s="28"/>
      <c r="P1" s="26"/>
      <c r="Q1" s="27"/>
      <c r="R1" s="27"/>
      <c r="S1" s="28"/>
    </row>
    <row r="2" spans="1:27" ht="13.5" hidden="1" thickBot="1">
      <c r="A2" s="29"/>
      <c r="D2" s="30"/>
      <c r="F2" s="29"/>
      <c r="I2" s="30"/>
      <c r="K2" s="29"/>
      <c r="N2" s="30"/>
      <c r="P2" s="29"/>
      <c r="S2" s="30"/>
      <c r="U2" s="31" t="s">
        <v>132</v>
      </c>
    </row>
    <row r="3" spans="1:27" ht="13.5" hidden="1" thickBot="1">
      <c r="A3" s="313">
        <v>155885</v>
      </c>
      <c r="B3" s="314"/>
      <c r="C3" s="32"/>
      <c r="D3" s="33"/>
      <c r="E3" s="32"/>
      <c r="F3" s="313">
        <v>4960</v>
      </c>
      <c r="G3" s="314"/>
      <c r="H3" s="32"/>
      <c r="I3" s="33"/>
      <c r="K3" s="313">
        <v>10352</v>
      </c>
      <c r="L3" s="314"/>
      <c r="M3" s="32"/>
      <c r="N3" s="33"/>
      <c r="P3" s="313">
        <v>691647</v>
      </c>
      <c r="Q3" s="314"/>
      <c r="R3" s="32"/>
      <c r="S3" s="33"/>
      <c r="U3" s="31" t="s">
        <v>133</v>
      </c>
    </row>
    <row r="4" spans="1:27" hidden="1">
      <c r="A4" s="308"/>
      <c r="B4" s="309"/>
      <c r="C4" s="32"/>
      <c r="D4" s="33"/>
      <c r="E4" s="32"/>
      <c r="F4" s="34"/>
      <c r="G4" s="32"/>
      <c r="H4" s="32"/>
      <c r="I4" s="33"/>
      <c r="K4" s="34"/>
      <c r="L4" s="32"/>
      <c r="M4" s="32"/>
      <c r="N4" s="33"/>
      <c r="P4" s="34"/>
      <c r="Q4" s="32"/>
      <c r="R4" s="32"/>
      <c r="S4" s="33"/>
      <c r="U4" s="31" t="s">
        <v>134</v>
      </c>
    </row>
    <row r="5" spans="1:27" hidden="1">
      <c r="A5" s="34"/>
      <c r="B5" s="35"/>
      <c r="C5" s="35"/>
      <c r="D5" s="36"/>
      <c r="E5" s="35"/>
      <c r="F5" s="34"/>
      <c r="G5" s="35"/>
      <c r="H5" s="35"/>
      <c r="I5" s="36"/>
      <c r="K5" s="34"/>
      <c r="L5" s="35"/>
      <c r="M5" s="35"/>
      <c r="N5" s="36"/>
      <c r="P5" s="34"/>
      <c r="Q5" s="35"/>
      <c r="R5" s="35"/>
      <c r="S5" s="36"/>
      <c r="U5" s="31" t="s">
        <v>135</v>
      </c>
    </row>
    <row r="6" spans="1:27" ht="51.75" hidden="1" customHeight="1" thickBot="1">
      <c r="A6" s="310" t="str">
        <f>IF(OR((A3&gt;9999999999),(A3&lt;0)),"Invalid Entry - More than 1000 crore OR -ve value",IF(A3=0, "",+CONCATENATE(U2,B13,D13,B12,D12,B11,D11,B10,D10,B9,D9,B8," Only")))</f>
        <v>USD One Lac Fifty Five Thousand Eight Hundred Eighty Five Only</v>
      </c>
      <c r="B6" s="311"/>
      <c r="C6" s="311"/>
      <c r="D6" s="312"/>
      <c r="E6" s="37"/>
      <c r="F6" s="310" t="str">
        <f>IF(OR((F3&gt;9999999999),(F3&lt;0)),"Invalid Entry - More than 1000 crore OR -ve value",IF(F3=0, "",+CONCATENATE(U3, G13,I13,G12,I12,G11,I11,G10,I10,G9,I9,G8," Only")))</f>
        <v>EURO Four Thousand Nine Hundred Sixty Only</v>
      </c>
      <c r="G6" s="311"/>
      <c r="H6" s="311"/>
      <c r="I6" s="312"/>
      <c r="J6" s="37"/>
      <c r="K6" s="310" t="str">
        <f>IF(OR((K3&gt;9999999999),(K3&lt;0)),"Invalid Entry - More than 1000 crore OR -ve value",IF(K3=0, "",+CONCATENATE(U4, L13,N13,L12,N12,L11,N11,L10,N10,L9,N9,L8," Only")))</f>
        <v>RMB Ten Thousand Three Hundred Fifty Two Only</v>
      </c>
      <c r="L6" s="311"/>
      <c r="M6" s="311"/>
      <c r="N6" s="312"/>
      <c r="P6" s="310" t="str">
        <f>IF(OR((P3&gt;9999999999),(P3&lt;0)),"Invalid Entry - More than 1000 crore OR -ve value",IF(P3=0, "",+CONCATENATE(U5, Q13,S13,Q12,S12,Q11,S11,Q10,S10,Q9,S9,Q8," Only")))</f>
        <v>INR Six Lac Ninety One Thousand Six Hundred Forty Seven Only</v>
      </c>
      <c r="Q6" s="311"/>
      <c r="R6" s="311"/>
      <c r="S6" s="312"/>
      <c r="U6" s="315" t="str">
        <f>VLOOKUP(1,T30:Y45,6,FALSE)</f>
        <v>USD 155885/- + EURO 4960/- + RMB 10352/- + INR 691647/-</v>
      </c>
      <c r="V6" s="315"/>
      <c r="W6" s="315"/>
      <c r="X6" s="315"/>
      <c r="Y6" s="315"/>
      <c r="Z6" s="315"/>
      <c r="AA6" s="315"/>
    </row>
    <row r="7" spans="1:27" ht="70.5" hidden="1" customHeight="1" thickBot="1">
      <c r="A7" s="34"/>
      <c r="B7" s="35"/>
      <c r="C7" s="35"/>
      <c r="D7" s="36"/>
      <c r="E7" s="35"/>
      <c r="F7" s="34"/>
      <c r="G7" s="35"/>
      <c r="H7" s="35"/>
      <c r="I7" s="36"/>
      <c r="K7" s="34"/>
      <c r="L7" s="35"/>
      <c r="M7" s="35"/>
      <c r="N7" s="36"/>
      <c r="P7" s="34"/>
      <c r="Q7" s="35"/>
      <c r="R7" s="35"/>
      <c r="S7" s="36"/>
      <c r="U7" s="316" t="str">
        <f>VLOOKUP(1,T10:Y25,6,FALSE)</f>
        <v>USD One Lac Fifty Five Thousand Eight Hundred Eighty Five Only plus EURO Four Thousand Nine Hundred Sixty Only plus RMB Ten Thousand Three Hundred Fifty Two Only plus INR Six Lac Ninety One Thousand Six Hundred Forty Seven Only</v>
      </c>
      <c r="V7" s="317"/>
      <c r="W7" s="317"/>
      <c r="X7" s="317"/>
      <c r="Y7" s="317"/>
      <c r="Z7" s="317"/>
      <c r="AA7" s="318"/>
    </row>
    <row r="8" spans="1:27" hidden="1">
      <c r="A8" s="38">
        <f>-INT(A3/100)*100+ROUND(A3,0)</f>
        <v>85</v>
      </c>
      <c r="B8" s="35" t="str">
        <f t="shared" ref="B8:B13" si="0">IF(A8=0,"",LOOKUP(A8,$A$15:$A$114,$B$15:$B$114))</f>
        <v>Eighty Five</v>
      </c>
      <c r="C8" s="35"/>
      <c r="D8" s="39"/>
      <c r="E8" s="35"/>
      <c r="F8" s="38">
        <f>-INT(F3/100)*100+ROUND(F3,0)</f>
        <v>60</v>
      </c>
      <c r="G8" s="35" t="str">
        <f t="shared" ref="G8:G13" si="1">IF(F8=0,"",LOOKUP(F8,$A$15:$A$114,$B$15:$B$114))</f>
        <v>Sixty</v>
      </c>
      <c r="H8" s="35"/>
      <c r="I8" s="39"/>
      <c r="K8" s="38">
        <f>-INT(K3/100)*100+ROUND(K3,0)</f>
        <v>52</v>
      </c>
      <c r="L8" s="35" t="str">
        <f t="shared" ref="L8:L13" si="2">IF(K8=0,"",LOOKUP(K8,$A$15:$A$114,$B$15:$B$114))</f>
        <v>Fifty Two</v>
      </c>
      <c r="M8" s="35"/>
      <c r="N8" s="39"/>
      <c r="P8" s="38">
        <f>-INT(P3/100)*100+ROUND(P3,0)</f>
        <v>47</v>
      </c>
      <c r="Q8" s="35" t="str">
        <f t="shared" ref="Q8:Q13" si="3">IF(P8=0,"",LOOKUP(P8,$A$15:$A$114,$B$15:$B$114))</f>
        <v>Forty Seven</v>
      </c>
      <c r="R8" s="35"/>
      <c r="S8" s="39"/>
    </row>
    <row r="9" spans="1:27" hidden="1">
      <c r="A9" s="38">
        <f>-INT(A3/1000)*10+INT(A3/100)</f>
        <v>8</v>
      </c>
      <c r="B9" s="35" t="str">
        <f t="shared" si="0"/>
        <v>Eight</v>
      </c>
      <c r="C9" s="35"/>
      <c r="D9" s="39" t="str">
        <f>+IF(B9="",""," Hundred ")</f>
        <v xml:space="preserve"> Hundred </v>
      </c>
      <c r="E9" s="35"/>
      <c r="F9" s="38">
        <f>-INT(F3/1000)*10+INT(F3/100)</f>
        <v>9</v>
      </c>
      <c r="G9" s="35" t="str">
        <f t="shared" si="1"/>
        <v>Nine</v>
      </c>
      <c r="H9" s="35"/>
      <c r="I9" s="39" t="str">
        <f>+IF(G9="",""," Hundred ")</f>
        <v xml:space="preserve"> Hundred </v>
      </c>
      <c r="K9" s="38">
        <f>-INT(K3/1000)*10+INT(K3/100)</f>
        <v>3</v>
      </c>
      <c r="L9" s="35" t="str">
        <f t="shared" si="2"/>
        <v>Three</v>
      </c>
      <c r="M9" s="35"/>
      <c r="N9" s="39" t="str">
        <f>+IF(L9="",""," Hundred ")</f>
        <v xml:space="preserve"> Hundred </v>
      </c>
      <c r="P9" s="38">
        <f>-INT(P3/1000)*10+INT(P3/100)</f>
        <v>6</v>
      </c>
      <c r="Q9" s="35" t="str">
        <f t="shared" si="3"/>
        <v>Six</v>
      </c>
      <c r="R9" s="35"/>
      <c r="S9" s="39" t="str">
        <f>+IF(Q9="",""," Hundred ")</f>
        <v xml:space="preserve"> Hundred </v>
      </c>
    </row>
    <row r="10" spans="1:27" hidden="1">
      <c r="A10" s="38">
        <f>-INT(A3/100000)*100+INT(A3/1000)</f>
        <v>55</v>
      </c>
      <c r="B10" s="35" t="str">
        <f t="shared" si="0"/>
        <v>Fifty Five</v>
      </c>
      <c r="C10" s="35"/>
      <c r="D10" s="39" t="str">
        <f>IF((B10=""),IF(C10="",""," Thousand ")," Thousand ")</f>
        <v xml:space="preserve"> Thousand </v>
      </c>
      <c r="E10" s="35"/>
      <c r="F10" s="38">
        <f>-INT(F3/100000)*100+INT(F3/1000)</f>
        <v>4</v>
      </c>
      <c r="G10" s="35" t="str">
        <f t="shared" si="1"/>
        <v>Four</v>
      </c>
      <c r="H10" s="35"/>
      <c r="I10" s="39" t="str">
        <f>IF((G10=""),IF(H10="",""," Thousand ")," Thousand ")</f>
        <v xml:space="preserve"> Thousand </v>
      </c>
      <c r="K10" s="38">
        <f>-INT(K3/100000)*100+INT(K3/1000)</f>
        <v>10</v>
      </c>
      <c r="L10" s="35" t="str">
        <f t="shared" si="2"/>
        <v>Ten</v>
      </c>
      <c r="M10" s="35"/>
      <c r="N10" s="39" t="str">
        <f>IF((L10=""),IF(M10="",""," Thousand ")," Thousand ")</f>
        <v xml:space="preserve"> Thousand </v>
      </c>
      <c r="P10" s="38">
        <f>-INT(P3/100000)*100+INT(P3/1000)</f>
        <v>91</v>
      </c>
      <c r="Q10" s="35" t="str">
        <f t="shared" si="3"/>
        <v>Ninety One</v>
      </c>
      <c r="R10" s="35"/>
      <c r="S10" s="39" t="str">
        <f>IF((Q10=""),IF(R10="",""," Thousand ")," Thousand ")</f>
        <v xml:space="preserve"> Thousand </v>
      </c>
      <c r="T10" s="40">
        <f>IF(Y10="",0, 1)</f>
        <v>0</v>
      </c>
      <c r="U10" s="25">
        <v>0</v>
      </c>
      <c r="V10" s="25">
        <v>0</v>
      </c>
      <c r="W10" s="25">
        <v>0</v>
      </c>
      <c r="X10" s="25">
        <v>0</v>
      </c>
      <c r="Y10" s="41" t="str">
        <f>IF(AND($A$3=0,$F$3=0,$K$3=0,$P$3=0)," Zero only", "")</f>
        <v/>
      </c>
      <c r="AA10" s="25" t="s">
        <v>136</v>
      </c>
    </row>
    <row r="11" spans="1:27" hidden="1">
      <c r="A11" s="38">
        <f>-INT(A3/10000000)*100+INT(A3/100000)</f>
        <v>1</v>
      </c>
      <c r="B11" s="35" t="str">
        <f t="shared" si="0"/>
        <v>One</v>
      </c>
      <c r="C11" s="35"/>
      <c r="D11" s="39" t="str">
        <f>IF((B11=""),IF(C11="",""," Lac ")," Lac ")</f>
        <v xml:space="preserve"> Lac </v>
      </c>
      <c r="E11" s="35"/>
      <c r="F11" s="38">
        <f>-INT(F3/10000000)*100+INT(F3/100000)</f>
        <v>0</v>
      </c>
      <c r="G11" s="35" t="str">
        <f t="shared" si="1"/>
        <v/>
      </c>
      <c r="H11" s="35"/>
      <c r="I11" s="39" t="str">
        <f>IF((G11=""),IF(H11="",""," Lac ")," Lac ")</f>
        <v/>
      </c>
      <c r="K11" s="38">
        <f>-INT(K3/10000000)*100+INT(K3/100000)</f>
        <v>0</v>
      </c>
      <c r="L11" s="35" t="str">
        <f t="shared" si="2"/>
        <v/>
      </c>
      <c r="M11" s="35"/>
      <c r="N11" s="39" t="str">
        <f>IF((L11=""),IF(M11="",""," Lac ")," Lac ")</f>
        <v/>
      </c>
      <c r="P11" s="38">
        <f>-INT(P3/10000000)*100+INT(P3/100000)</f>
        <v>6</v>
      </c>
      <c r="Q11" s="35" t="str">
        <f t="shared" si="3"/>
        <v>Six</v>
      </c>
      <c r="R11" s="35"/>
      <c r="S11" s="39" t="str">
        <f>IF((Q11=""),IF(R11="",""," Lac ")," Lac ")</f>
        <v xml:space="preserve"> Lac </v>
      </c>
      <c r="T11" s="40">
        <f t="shared" ref="T11:T25" si="4">IF(Y11="",0, 1)</f>
        <v>0</v>
      </c>
      <c r="U11" s="25">
        <v>0</v>
      </c>
      <c r="V11" s="25">
        <v>0</v>
      </c>
      <c r="W11" s="25">
        <v>0</v>
      </c>
      <c r="X11" s="25">
        <v>1</v>
      </c>
      <c r="Y11" s="42" t="str">
        <f>IF(AND($A$3=0,$F$3=0,$K$3=0,$P$3&gt;0),$P$6, "")</f>
        <v/>
      </c>
    </row>
    <row r="12" spans="1:27" hidden="1">
      <c r="A12" s="38">
        <f>-INT(A3/1000000000)*100+INT(A3/10000000)</f>
        <v>0</v>
      </c>
      <c r="B12" s="43" t="str">
        <f t="shared" si="0"/>
        <v/>
      </c>
      <c r="C12" s="35"/>
      <c r="D12" s="39" t="str">
        <f>IF((B12=""),IF(C12="",""," Crore ")," Crore ")</f>
        <v/>
      </c>
      <c r="E12" s="35"/>
      <c r="F12" s="38">
        <f>-INT(F3/1000000000)*100+INT(F3/10000000)</f>
        <v>0</v>
      </c>
      <c r="G12" s="43" t="str">
        <f t="shared" si="1"/>
        <v/>
      </c>
      <c r="H12" s="35"/>
      <c r="I12" s="39" t="str">
        <f>IF((G12=""),IF(H12="",""," Crore ")," Crore ")</f>
        <v/>
      </c>
      <c r="K12" s="38">
        <f>-INT(K3/1000000000)*100+INT(K3/10000000)</f>
        <v>0</v>
      </c>
      <c r="L12" s="43" t="str">
        <f t="shared" si="2"/>
        <v/>
      </c>
      <c r="M12" s="35"/>
      <c r="N12" s="39" t="str">
        <f>IF((L12=""),IF(M12="",""," Crore ")," Crore ")</f>
        <v/>
      </c>
      <c r="P12" s="38">
        <f>-INT(P3/1000000000)*100+INT(P3/10000000)</f>
        <v>0</v>
      </c>
      <c r="Q12" s="43" t="str">
        <f t="shared" si="3"/>
        <v/>
      </c>
      <c r="R12" s="35"/>
      <c r="S12" s="39" t="str">
        <f>IF((Q12=""),IF(R12="",""," Crore ")," Crore ")</f>
        <v/>
      </c>
      <c r="T12" s="40">
        <f t="shared" si="4"/>
        <v>0</v>
      </c>
      <c r="U12" s="25">
        <v>0</v>
      </c>
      <c r="V12" s="25">
        <v>0</v>
      </c>
      <c r="W12" s="25">
        <v>1</v>
      </c>
      <c r="X12" s="25">
        <v>0</v>
      </c>
      <c r="Y12" s="42" t="str">
        <f>IF(AND($A$3=0,$F$3=0,$K$3&gt;0,$P$3=0),$K$6, "")</f>
        <v/>
      </c>
    </row>
    <row r="13" spans="1:27" hidden="1">
      <c r="A13" s="44">
        <f>-INT(A3/10000000000)*1000+INT(A3/1000000000)</f>
        <v>0</v>
      </c>
      <c r="B13" s="43" t="str">
        <f t="shared" si="0"/>
        <v/>
      </c>
      <c r="C13" s="35"/>
      <c r="D13" s="39" t="str">
        <f>IF((B13=""),IF(C13="",""," Hundred ")," Hundred ")</f>
        <v/>
      </c>
      <c r="E13" s="35"/>
      <c r="F13" s="44">
        <f>-INT(F3/10000000000)*1000+INT(F3/1000000000)</f>
        <v>0</v>
      </c>
      <c r="G13" s="43" t="str">
        <f t="shared" si="1"/>
        <v/>
      </c>
      <c r="H13" s="35"/>
      <c r="I13" s="39" t="str">
        <f>IF((G13=""),IF(H13="",""," Hundred ")," Hundred ")</f>
        <v/>
      </c>
      <c r="K13" s="44">
        <f>-INT(K3/10000000000)*1000+INT(K3/1000000000)</f>
        <v>0</v>
      </c>
      <c r="L13" s="43" t="str">
        <f t="shared" si="2"/>
        <v/>
      </c>
      <c r="M13" s="35"/>
      <c r="N13" s="39" t="str">
        <f>IF((L13=""),IF(M13="",""," Hundred ")," Hundred ")</f>
        <v/>
      </c>
      <c r="P13" s="44">
        <f>-INT(P3/10000000000)*1000+INT(P3/1000000000)</f>
        <v>0</v>
      </c>
      <c r="Q13" s="43" t="str">
        <f t="shared" si="3"/>
        <v/>
      </c>
      <c r="R13" s="35"/>
      <c r="S13" s="39" t="str">
        <f>IF((Q13=""),IF(R13="",""," Hundred ")," Hundred ")</f>
        <v/>
      </c>
      <c r="T13" s="40">
        <f t="shared" si="4"/>
        <v>0</v>
      </c>
      <c r="U13" s="25">
        <v>0</v>
      </c>
      <c r="V13" s="25">
        <v>0</v>
      </c>
      <c r="W13" s="25">
        <v>1</v>
      </c>
      <c r="X13" s="25">
        <v>1</v>
      </c>
      <c r="Y13" s="42" t="str">
        <f>IF(AND($A$3=0,$F$3=0,$K$3&gt;0,$P$3&gt;0),$K$6&amp;$AA$10&amp;$P$6, "")</f>
        <v/>
      </c>
    </row>
    <row r="14" spans="1:27" hidden="1">
      <c r="A14" s="45"/>
      <c r="B14" s="35"/>
      <c r="C14" s="35"/>
      <c r="D14" s="36"/>
      <c r="E14" s="35"/>
      <c r="F14" s="45"/>
      <c r="G14" s="35"/>
      <c r="H14" s="35"/>
      <c r="I14" s="36"/>
      <c r="K14" s="45"/>
      <c r="L14" s="35"/>
      <c r="M14" s="35"/>
      <c r="N14" s="36"/>
      <c r="P14" s="45"/>
      <c r="Q14" s="35"/>
      <c r="R14" s="35"/>
      <c r="S14" s="36"/>
      <c r="T14" s="40">
        <f t="shared" si="4"/>
        <v>0</v>
      </c>
      <c r="U14" s="25">
        <v>0</v>
      </c>
      <c r="V14" s="25">
        <v>1</v>
      </c>
      <c r="W14" s="25">
        <v>0</v>
      </c>
      <c r="X14" s="25">
        <v>0</v>
      </c>
      <c r="Y14" s="42" t="str">
        <f>IF(AND($A$3=0,$F$3&gt;0,$K$3=0,$P$3=0),$F$6, "")</f>
        <v/>
      </c>
    </row>
    <row r="15" spans="1:27" hidden="1">
      <c r="A15" s="46">
        <v>1</v>
      </c>
      <c r="B15" s="47" t="s">
        <v>137</v>
      </c>
      <c r="C15" s="35"/>
      <c r="D15" s="36"/>
      <c r="E15" s="35"/>
      <c r="F15" s="46">
        <v>1</v>
      </c>
      <c r="G15" s="47" t="s">
        <v>137</v>
      </c>
      <c r="H15" s="35"/>
      <c r="I15" s="36"/>
      <c r="K15" s="46">
        <v>1</v>
      </c>
      <c r="L15" s="47" t="s">
        <v>137</v>
      </c>
      <c r="M15" s="35"/>
      <c r="N15" s="36"/>
      <c r="P15" s="46">
        <v>1</v>
      </c>
      <c r="Q15" s="47" t="s">
        <v>137</v>
      </c>
      <c r="R15" s="35"/>
      <c r="S15" s="36"/>
      <c r="T15" s="40">
        <f t="shared" si="4"/>
        <v>0</v>
      </c>
      <c r="U15" s="25">
        <v>0</v>
      </c>
      <c r="V15" s="25">
        <v>1</v>
      </c>
      <c r="W15" s="25">
        <v>0</v>
      </c>
      <c r="X15" s="25">
        <v>1</v>
      </c>
      <c r="Y15" s="42" t="str">
        <f>IF(AND($A$3=0,$F$3&gt;0,$K$3=0,$P$3&gt;0),$F$6&amp;$AA$10&amp;$P$6, "")</f>
        <v/>
      </c>
    </row>
    <row r="16" spans="1:27" hidden="1">
      <c r="A16" s="46">
        <v>2</v>
      </c>
      <c r="B16" s="47" t="s">
        <v>138</v>
      </c>
      <c r="C16" s="35"/>
      <c r="D16" s="36"/>
      <c r="E16" s="35"/>
      <c r="F16" s="46">
        <v>2</v>
      </c>
      <c r="G16" s="47" t="s">
        <v>138</v>
      </c>
      <c r="H16" s="35"/>
      <c r="I16" s="36"/>
      <c r="K16" s="46">
        <v>2</v>
      </c>
      <c r="L16" s="47" t="s">
        <v>138</v>
      </c>
      <c r="M16" s="35"/>
      <c r="N16" s="36"/>
      <c r="P16" s="46">
        <v>2</v>
      </c>
      <c r="Q16" s="47" t="s">
        <v>138</v>
      </c>
      <c r="R16" s="35"/>
      <c r="S16" s="36"/>
      <c r="T16" s="40">
        <f t="shared" si="4"/>
        <v>0</v>
      </c>
      <c r="U16" s="25">
        <v>0</v>
      </c>
      <c r="V16" s="25">
        <v>1</v>
      </c>
      <c r="W16" s="25">
        <v>1</v>
      </c>
      <c r="X16" s="25">
        <v>0</v>
      </c>
      <c r="Y16" s="42" t="str">
        <f>IF(AND($A$3=0,$F$3&gt;0,$K$3&gt;0,$P$3=0),$F$6&amp;$AA$10&amp;$K$6, "")</f>
        <v/>
      </c>
    </row>
    <row r="17" spans="1:27" hidden="1">
      <c r="A17" s="46">
        <v>3</v>
      </c>
      <c r="B17" s="47" t="s">
        <v>139</v>
      </c>
      <c r="C17" s="35"/>
      <c r="D17" s="36"/>
      <c r="E17" s="35"/>
      <c r="F17" s="46">
        <v>3</v>
      </c>
      <c r="G17" s="47" t="s">
        <v>139</v>
      </c>
      <c r="H17" s="35"/>
      <c r="I17" s="36"/>
      <c r="K17" s="46">
        <v>3</v>
      </c>
      <c r="L17" s="47" t="s">
        <v>139</v>
      </c>
      <c r="M17" s="35"/>
      <c r="N17" s="36"/>
      <c r="P17" s="46">
        <v>3</v>
      </c>
      <c r="Q17" s="47" t="s">
        <v>139</v>
      </c>
      <c r="R17" s="35"/>
      <c r="S17" s="36"/>
      <c r="T17" s="40">
        <f t="shared" si="4"/>
        <v>0</v>
      </c>
      <c r="U17" s="25">
        <v>0</v>
      </c>
      <c r="V17" s="25">
        <v>1</v>
      </c>
      <c r="W17" s="25">
        <v>1</v>
      </c>
      <c r="X17" s="25">
        <v>1</v>
      </c>
      <c r="Y17" s="48" t="str">
        <f>IF(AND($A$3=0,$F$3&gt;0,$K$3&gt;0,$P$3&gt;0),$F$6&amp;$AA$10&amp;$K$6&amp;$AA$10&amp;$P$6, "")</f>
        <v/>
      </c>
    </row>
    <row r="18" spans="1:27" hidden="1">
      <c r="A18" s="46">
        <v>4</v>
      </c>
      <c r="B18" s="47" t="s">
        <v>140</v>
      </c>
      <c r="C18" s="35"/>
      <c r="D18" s="36"/>
      <c r="E18" s="35"/>
      <c r="F18" s="46">
        <v>4</v>
      </c>
      <c r="G18" s="47" t="s">
        <v>140</v>
      </c>
      <c r="H18" s="35"/>
      <c r="I18" s="36"/>
      <c r="K18" s="46">
        <v>4</v>
      </c>
      <c r="L18" s="47" t="s">
        <v>140</v>
      </c>
      <c r="M18" s="35"/>
      <c r="N18" s="36"/>
      <c r="P18" s="46">
        <v>4</v>
      </c>
      <c r="Q18" s="47" t="s">
        <v>140</v>
      </c>
      <c r="R18" s="35"/>
      <c r="S18" s="36"/>
      <c r="T18" s="40">
        <f t="shared" si="4"/>
        <v>0</v>
      </c>
      <c r="U18" s="25">
        <v>1</v>
      </c>
      <c r="V18" s="25">
        <v>0</v>
      </c>
      <c r="W18" s="25">
        <v>0</v>
      </c>
      <c r="X18" s="25">
        <v>0</v>
      </c>
      <c r="Y18" s="41" t="str">
        <f>IF(AND($A$3&gt;0,$F$3=0,$K$3=0,$P$3=0), $A$6, "")</f>
        <v/>
      </c>
    </row>
    <row r="19" spans="1:27" hidden="1">
      <c r="A19" s="46">
        <v>5</v>
      </c>
      <c r="B19" s="47" t="s">
        <v>141</v>
      </c>
      <c r="C19" s="35"/>
      <c r="D19" s="36"/>
      <c r="E19" s="35"/>
      <c r="F19" s="46">
        <v>5</v>
      </c>
      <c r="G19" s="47" t="s">
        <v>141</v>
      </c>
      <c r="H19" s="35"/>
      <c r="I19" s="36"/>
      <c r="K19" s="46">
        <v>5</v>
      </c>
      <c r="L19" s="47" t="s">
        <v>141</v>
      </c>
      <c r="M19" s="35"/>
      <c r="N19" s="36"/>
      <c r="P19" s="46">
        <v>5</v>
      </c>
      <c r="Q19" s="47" t="s">
        <v>141</v>
      </c>
      <c r="R19" s="35"/>
      <c r="S19" s="36"/>
      <c r="T19" s="40">
        <f t="shared" si="4"/>
        <v>0</v>
      </c>
      <c r="U19" s="25">
        <v>1</v>
      </c>
      <c r="V19" s="25">
        <v>0</v>
      </c>
      <c r="W19" s="25">
        <v>0</v>
      </c>
      <c r="X19" s="25">
        <v>1</v>
      </c>
      <c r="Y19" s="42" t="str">
        <f>IF(AND($A$3&gt;0,$F$3=0,$K$3=0,$P$3&gt;0),$A$6&amp;$AA$10&amp;$P$6, "")</f>
        <v/>
      </c>
    </row>
    <row r="20" spans="1:27" hidden="1">
      <c r="A20" s="46">
        <v>6</v>
      </c>
      <c r="B20" s="47" t="s">
        <v>142</v>
      </c>
      <c r="C20" s="35"/>
      <c r="D20" s="36"/>
      <c r="E20" s="35"/>
      <c r="F20" s="46">
        <v>6</v>
      </c>
      <c r="G20" s="47" t="s">
        <v>142</v>
      </c>
      <c r="H20" s="35"/>
      <c r="I20" s="36"/>
      <c r="K20" s="46">
        <v>6</v>
      </c>
      <c r="L20" s="47" t="s">
        <v>142</v>
      </c>
      <c r="M20" s="35"/>
      <c r="N20" s="36"/>
      <c r="P20" s="46">
        <v>6</v>
      </c>
      <c r="Q20" s="47" t="s">
        <v>142</v>
      </c>
      <c r="R20" s="35"/>
      <c r="S20" s="36"/>
      <c r="T20" s="40">
        <f t="shared" si="4"/>
        <v>0</v>
      </c>
      <c r="U20" s="25">
        <v>1</v>
      </c>
      <c r="V20" s="25">
        <v>0</v>
      </c>
      <c r="W20" s="25">
        <v>1</v>
      </c>
      <c r="X20" s="25">
        <v>0</v>
      </c>
      <c r="Y20" s="42" t="str">
        <f>IF(AND($A$3&gt;0,$F$3=0,$K$3&gt;0,$P$3=0),$A$6&amp;$AA$10&amp;$K$6, "")</f>
        <v/>
      </c>
    </row>
    <row r="21" spans="1:27" hidden="1">
      <c r="A21" s="46">
        <v>7</v>
      </c>
      <c r="B21" s="47" t="s">
        <v>143</v>
      </c>
      <c r="C21" s="35"/>
      <c r="D21" s="36"/>
      <c r="E21" s="35"/>
      <c r="F21" s="46">
        <v>7</v>
      </c>
      <c r="G21" s="47" t="s">
        <v>143</v>
      </c>
      <c r="H21" s="35"/>
      <c r="I21" s="36"/>
      <c r="K21" s="46">
        <v>7</v>
      </c>
      <c r="L21" s="47" t="s">
        <v>143</v>
      </c>
      <c r="M21" s="35"/>
      <c r="N21" s="36"/>
      <c r="P21" s="46">
        <v>7</v>
      </c>
      <c r="Q21" s="47" t="s">
        <v>143</v>
      </c>
      <c r="R21" s="35"/>
      <c r="S21" s="36"/>
      <c r="T21" s="40">
        <f t="shared" si="4"/>
        <v>0</v>
      </c>
      <c r="U21" s="25">
        <v>1</v>
      </c>
      <c r="V21" s="25">
        <v>0</v>
      </c>
      <c r="W21" s="25">
        <v>1</v>
      </c>
      <c r="X21" s="25">
        <v>1</v>
      </c>
      <c r="Y21" s="42" t="str">
        <f>IF(AND($A$3&gt;0,$F$3=0,$K$3&gt;0,$P$3&gt;0),$A$6&amp;$AA$10&amp;$K$6&amp;$AA$10&amp;$P$6, "")</f>
        <v/>
      </c>
    </row>
    <row r="22" spans="1:27" hidden="1">
      <c r="A22" s="46">
        <v>8</v>
      </c>
      <c r="B22" s="47" t="s">
        <v>144</v>
      </c>
      <c r="C22" s="35"/>
      <c r="D22" s="36"/>
      <c r="E22" s="35"/>
      <c r="F22" s="46">
        <v>8</v>
      </c>
      <c r="G22" s="47" t="s">
        <v>144</v>
      </c>
      <c r="H22" s="35"/>
      <c r="I22" s="36"/>
      <c r="K22" s="46">
        <v>8</v>
      </c>
      <c r="L22" s="47" t="s">
        <v>144</v>
      </c>
      <c r="M22" s="35"/>
      <c r="N22" s="36"/>
      <c r="P22" s="46">
        <v>8</v>
      </c>
      <c r="Q22" s="47" t="s">
        <v>144</v>
      </c>
      <c r="R22" s="35"/>
      <c r="S22" s="36"/>
      <c r="T22" s="40">
        <f t="shared" si="4"/>
        <v>0</v>
      </c>
      <c r="U22" s="25">
        <v>1</v>
      </c>
      <c r="V22" s="25">
        <v>1</v>
      </c>
      <c r="W22" s="25">
        <v>0</v>
      </c>
      <c r="X22" s="25">
        <v>0</v>
      </c>
      <c r="Y22" s="42" t="str">
        <f>IF(AND($A$3&gt;0,$F$3&gt;0,$K$3=0,$P$3=0),$A$6&amp;$AA$10&amp;$F$6, "")</f>
        <v/>
      </c>
    </row>
    <row r="23" spans="1:27" hidden="1">
      <c r="A23" s="46">
        <v>9</v>
      </c>
      <c r="B23" s="47" t="s">
        <v>145</v>
      </c>
      <c r="C23" s="35"/>
      <c r="D23" s="36"/>
      <c r="E23" s="35"/>
      <c r="F23" s="46">
        <v>9</v>
      </c>
      <c r="G23" s="47" t="s">
        <v>145</v>
      </c>
      <c r="H23" s="35"/>
      <c r="I23" s="36"/>
      <c r="K23" s="46">
        <v>9</v>
      </c>
      <c r="L23" s="47" t="s">
        <v>145</v>
      </c>
      <c r="M23" s="35"/>
      <c r="N23" s="36"/>
      <c r="P23" s="46">
        <v>9</v>
      </c>
      <c r="Q23" s="47" t="s">
        <v>145</v>
      </c>
      <c r="R23" s="35"/>
      <c r="S23" s="36"/>
      <c r="T23" s="40">
        <f t="shared" si="4"/>
        <v>0</v>
      </c>
      <c r="U23" s="25">
        <v>1</v>
      </c>
      <c r="V23" s="25">
        <v>1</v>
      </c>
      <c r="W23" s="25">
        <v>0</v>
      </c>
      <c r="X23" s="25">
        <v>1</v>
      </c>
      <c r="Y23" s="42" t="str">
        <f>IF(AND($A$3&gt;0,$F$3&gt;0,$K$3=0,$P$3&gt;0),$A$6&amp;$AA$10&amp;$F$6&amp;$AA$10&amp;$P$6, "")</f>
        <v/>
      </c>
    </row>
    <row r="24" spans="1:27" hidden="1">
      <c r="A24" s="46">
        <v>10</v>
      </c>
      <c r="B24" s="47" t="s">
        <v>146</v>
      </c>
      <c r="C24" s="35"/>
      <c r="D24" s="36"/>
      <c r="E24" s="35"/>
      <c r="F24" s="46">
        <v>10</v>
      </c>
      <c r="G24" s="47" t="s">
        <v>146</v>
      </c>
      <c r="H24" s="35"/>
      <c r="I24" s="36"/>
      <c r="K24" s="46">
        <v>10</v>
      </c>
      <c r="L24" s="47" t="s">
        <v>146</v>
      </c>
      <c r="M24" s="35"/>
      <c r="N24" s="36"/>
      <c r="P24" s="46">
        <v>10</v>
      </c>
      <c r="Q24" s="47" t="s">
        <v>146</v>
      </c>
      <c r="R24" s="35"/>
      <c r="S24" s="36"/>
      <c r="T24" s="40">
        <f t="shared" si="4"/>
        <v>0</v>
      </c>
      <c r="U24" s="25">
        <v>1</v>
      </c>
      <c r="V24" s="25">
        <v>1</v>
      </c>
      <c r="W24" s="25">
        <v>1</v>
      </c>
      <c r="X24" s="25">
        <v>0</v>
      </c>
      <c r="Y24" s="42" t="str">
        <f>IF(AND($A$3&gt;0,$F$3&gt;0,$K$3&gt;0,$P$3=0),$A$6&amp;$AA$10&amp;$F$6&amp;$AA$10&amp;$K$6, "")</f>
        <v/>
      </c>
    </row>
    <row r="25" spans="1:27" hidden="1">
      <c r="A25" s="46">
        <v>11</v>
      </c>
      <c r="B25" s="47" t="s">
        <v>147</v>
      </c>
      <c r="C25" s="35"/>
      <c r="D25" s="36"/>
      <c r="E25" s="35"/>
      <c r="F25" s="46">
        <v>11</v>
      </c>
      <c r="G25" s="47" t="s">
        <v>147</v>
      </c>
      <c r="H25" s="35"/>
      <c r="I25" s="36"/>
      <c r="K25" s="46">
        <v>11</v>
      </c>
      <c r="L25" s="47" t="s">
        <v>147</v>
      </c>
      <c r="M25" s="35"/>
      <c r="N25" s="36"/>
      <c r="P25" s="46">
        <v>11</v>
      </c>
      <c r="Q25" s="47" t="s">
        <v>147</v>
      </c>
      <c r="R25" s="35"/>
      <c r="S25" s="36"/>
      <c r="T25" s="40">
        <f t="shared" si="4"/>
        <v>1</v>
      </c>
      <c r="U25" s="25">
        <v>1</v>
      </c>
      <c r="V25" s="25">
        <v>1</v>
      </c>
      <c r="W25" s="25">
        <v>1</v>
      </c>
      <c r="X25" s="25">
        <v>1</v>
      </c>
      <c r="Y25" s="48" t="str">
        <f>IF(AND($A$3&gt;0,$F$3&gt;0,$K$3&gt;0,$P$3&gt;0),$A$6&amp;$AA$10&amp;$F$6&amp;$AA$10&amp;$K$6&amp;$AA$10&amp;$P$6, "")</f>
        <v>USD One Lac Fifty Five Thousand Eight Hundred Eighty Five Only plus EURO Four Thousand Nine Hundred Sixty Only plus RMB Ten Thousand Three Hundred Fifty Two Only plus INR Six Lac Ninety One Thousand Six Hundred Forty Seven Only</v>
      </c>
    </row>
    <row r="26" spans="1:27" hidden="1">
      <c r="A26" s="46">
        <v>12</v>
      </c>
      <c r="B26" s="47" t="s">
        <v>148</v>
      </c>
      <c r="C26" s="35"/>
      <c r="D26" s="36"/>
      <c r="E26" s="35"/>
      <c r="F26" s="46">
        <v>12</v>
      </c>
      <c r="G26" s="47" t="s">
        <v>148</v>
      </c>
      <c r="H26" s="35"/>
      <c r="I26" s="36"/>
      <c r="K26" s="46">
        <v>12</v>
      </c>
      <c r="L26" s="47" t="s">
        <v>148</v>
      </c>
      <c r="M26" s="35"/>
      <c r="N26" s="36"/>
      <c r="P26" s="46">
        <v>12</v>
      </c>
      <c r="Q26" s="47" t="s">
        <v>148</v>
      </c>
      <c r="R26" s="35"/>
      <c r="S26" s="36"/>
    </row>
    <row r="27" spans="1:27" hidden="1">
      <c r="A27" s="46">
        <v>13</v>
      </c>
      <c r="B27" s="47" t="s">
        <v>149</v>
      </c>
      <c r="C27" s="35"/>
      <c r="D27" s="36"/>
      <c r="E27" s="35"/>
      <c r="F27" s="46">
        <v>13</v>
      </c>
      <c r="G27" s="47" t="s">
        <v>149</v>
      </c>
      <c r="H27" s="35"/>
      <c r="I27" s="36"/>
      <c r="K27" s="46">
        <v>13</v>
      </c>
      <c r="L27" s="47" t="s">
        <v>149</v>
      </c>
      <c r="M27" s="35"/>
      <c r="N27" s="36"/>
      <c r="P27" s="46">
        <v>13</v>
      </c>
      <c r="Q27" s="47" t="s">
        <v>149</v>
      </c>
      <c r="R27" s="35"/>
      <c r="S27" s="36"/>
    </row>
    <row r="28" spans="1:27" hidden="1">
      <c r="A28" s="46">
        <v>14</v>
      </c>
      <c r="B28" s="47" t="s">
        <v>150</v>
      </c>
      <c r="C28" s="35"/>
      <c r="D28" s="36"/>
      <c r="E28" s="35"/>
      <c r="F28" s="46">
        <v>14</v>
      </c>
      <c r="G28" s="47" t="s">
        <v>150</v>
      </c>
      <c r="H28" s="35"/>
      <c r="I28" s="36"/>
      <c r="K28" s="46">
        <v>14</v>
      </c>
      <c r="L28" s="47" t="s">
        <v>150</v>
      </c>
      <c r="M28" s="35"/>
      <c r="N28" s="36"/>
      <c r="P28" s="46">
        <v>14</v>
      </c>
      <c r="Q28" s="47" t="s">
        <v>150</v>
      </c>
      <c r="R28" s="35"/>
      <c r="S28" s="36"/>
    </row>
    <row r="29" spans="1:27" hidden="1">
      <c r="A29" s="46">
        <v>15</v>
      </c>
      <c r="B29" s="47" t="s">
        <v>151</v>
      </c>
      <c r="C29" s="35"/>
      <c r="D29" s="36"/>
      <c r="E29" s="35"/>
      <c r="F29" s="46">
        <v>15</v>
      </c>
      <c r="G29" s="47" t="s">
        <v>151</v>
      </c>
      <c r="H29" s="35"/>
      <c r="I29" s="36"/>
      <c r="K29" s="46">
        <v>15</v>
      </c>
      <c r="L29" s="47" t="s">
        <v>151</v>
      </c>
      <c r="M29" s="35"/>
      <c r="N29" s="36"/>
      <c r="P29" s="46">
        <v>15</v>
      </c>
      <c r="Q29" s="47" t="s">
        <v>151</v>
      </c>
      <c r="R29" s="35"/>
      <c r="S29" s="36"/>
    </row>
    <row r="30" spans="1:27" hidden="1">
      <c r="A30" s="46">
        <v>16</v>
      </c>
      <c r="B30" s="47" t="s">
        <v>152</v>
      </c>
      <c r="C30" s="35"/>
      <c r="D30" s="36"/>
      <c r="E30" s="35"/>
      <c r="F30" s="46">
        <v>16</v>
      </c>
      <c r="G30" s="47" t="s">
        <v>152</v>
      </c>
      <c r="H30" s="35"/>
      <c r="I30" s="36"/>
      <c r="K30" s="46">
        <v>16</v>
      </c>
      <c r="L30" s="47" t="s">
        <v>152</v>
      </c>
      <c r="M30" s="35"/>
      <c r="N30" s="36"/>
      <c r="P30" s="46">
        <v>16</v>
      </c>
      <c r="Q30" s="47" t="s">
        <v>152</v>
      </c>
      <c r="R30" s="35"/>
      <c r="S30" s="36"/>
      <c r="T30" s="40">
        <f>IF(Y30="",0, 1)</f>
        <v>0</v>
      </c>
      <c r="U30" s="25">
        <v>0</v>
      </c>
      <c r="V30" s="25">
        <v>0</v>
      </c>
      <c r="W30" s="25">
        <v>0</v>
      </c>
      <c r="X30" s="25">
        <v>0</v>
      </c>
      <c r="Y30" s="41" t="str">
        <f>IF(AND($A$3=0,$F$3=0,$K$3=0,$P$3=0)," 0/-", "")</f>
        <v/>
      </c>
      <c r="AA30" s="25" t="s">
        <v>153</v>
      </c>
    </row>
    <row r="31" spans="1:27" hidden="1">
      <c r="A31" s="46">
        <v>17</v>
      </c>
      <c r="B31" s="47" t="s">
        <v>154</v>
      </c>
      <c r="C31" s="35"/>
      <c r="D31" s="36"/>
      <c r="E31" s="35"/>
      <c r="F31" s="46">
        <v>17</v>
      </c>
      <c r="G31" s="47" t="s">
        <v>154</v>
      </c>
      <c r="H31" s="35"/>
      <c r="I31" s="36"/>
      <c r="K31" s="46">
        <v>17</v>
      </c>
      <c r="L31" s="47" t="s">
        <v>154</v>
      </c>
      <c r="M31" s="35"/>
      <c r="N31" s="36"/>
      <c r="P31" s="46">
        <v>17</v>
      </c>
      <c r="Q31" s="47" t="s">
        <v>154</v>
      </c>
      <c r="R31" s="35"/>
      <c r="S31" s="36"/>
      <c r="T31" s="40">
        <f t="shared" ref="T31:T45" si="5">IF(Y31="",0, 1)</f>
        <v>0</v>
      </c>
      <c r="U31" s="25">
        <v>0</v>
      </c>
      <c r="V31" s="25">
        <v>0</v>
      </c>
      <c r="W31" s="25">
        <v>0</v>
      </c>
      <c r="X31" s="25">
        <v>1</v>
      </c>
      <c r="Y31" s="42" t="str">
        <f>IF(AND($A$3=0,$F$3=0,$K$3=0,$P$3&gt;0),$U$5&amp;$P$3&amp;$AA$32, "")</f>
        <v/>
      </c>
      <c r="AA31" s="25" t="s">
        <v>155</v>
      </c>
    </row>
    <row r="32" spans="1:27" hidden="1">
      <c r="A32" s="46">
        <v>18</v>
      </c>
      <c r="B32" s="47" t="s">
        <v>156</v>
      </c>
      <c r="C32" s="35"/>
      <c r="D32" s="36"/>
      <c r="E32" s="35"/>
      <c r="F32" s="46">
        <v>18</v>
      </c>
      <c r="G32" s="47" t="s">
        <v>156</v>
      </c>
      <c r="H32" s="35"/>
      <c r="I32" s="36"/>
      <c r="K32" s="46">
        <v>18</v>
      </c>
      <c r="L32" s="47" t="s">
        <v>156</v>
      </c>
      <c r="M32" s="35"/>
      <c r="N32" s="36"/>
      <c r="P32" s="46">
        <v>18</v>
      </c>
      <c r="Q32" s="47" t="s">
        <v>156</v>
      </c>
      <c r="R32" s="35"/>
      <c r="S32" s="36"/>
      <c r="T32" s="40">
        <f t="shared" si="5"/>
        <v>0</v>
      </c>
      <c r="U32" s="25">
        <v>0</v>
      </c>
      <c r="V32" s="25">
        <v>0</v>
      </c>
      <c r="W32" s="25">
        <v>1</v>
      </c>
      <c r="X32" s="25">
        <v>0</v>
      </c>
      <c r="Y32" s="42" t="str">
        <f>IF(AND($A$3=0,$F$3=0,$K$3&gt;0,$P$3=0),$U$4&amp;$K$3&amp;$AA$32, "")</f>
        <v/>
      </c>
      <c r="AA32" s="25" t="s">
        <v>157</v>
      </c>
    </row>
    <row r="33" spans="1:25" hidden="1">
      <c r="A33" s="46">
        <v>19</v>
      </c>
      <c r="B33" s="47" t="s">
        <v>158</v>
      </c>
      <c r="C33" s="35"/>
      <c r="D33" s="36"/>
      <c r="E33" s="35"/>
      <c r="F33" s="46">
        <v>19</v>
      </c>
      <c r="G33" s="47" t="s">
        <v>158</v>
      </c>
      <c r="H33" s="35"/>
      <c r="I33" s="36"/>
      <c r="K33" s="46">
        <v>19</v>
      </c>
      <c r="L33" s="47" t="s">
        <v>158</v>
      </c>
      <c r="M33" s="35"/>
      <c r="N33" s="36"/>
      <c r="P33" s="46">
        <v>19</v>
      </c>
      <c r="Q33" s="47" t="s">
        <v>158</v>
      </c>
      <c r="R33" s="35"/>
      <c r="S33" s="36"/>
      <c r="T33" s="40">
        <f t="shared" si="5"/>
        <v>0</v>
      </c>
      <c r="U33" s="25">
        <v>0</v>
      </c>
      <c r="V33" s="25">
        <v>0</v>
      </c>
      <c r="W33" s="25">
        <v>1</v>
      </c>
      <c r="X33" s="25">
        <v>1</v>
      </c>
      <c r="Y33" s="42" t="str">
        <f>IF(AND($A$3=0,$F$3=0,$K$3&gt;0,$P$3&gt;0),$U$4&amp;$K$3&amp;$AA$31&amp;$U$5&amp;$P$3&amp;$AA$32, "")</f>
        <v/>
      </c>
    </row>
    <row r="34" spans="1:25" hidden="1">
      <c r="A34" s="46">
        <v>20</v>
      </c>
      <c r="B34" s="47" t="s">
        <v>159</v>
      </c>
      <c r="C34" s="35"/>
      <c r="D34" s="36"/>
      <c r="E34" s="35"/>
      <c r="F34" s="46">
        <v>20</v>
      </c>
      <c r="G34" s="47" t="s">
        <v>159</v>
      </c>
      <c r="H34" s="35"/>
      <c r="I34" s="36"/>
      <c r="K34" s="46">
        <v>20</v>
      </c>
      <c r="L34" s="47" t="s">
        <v>159</v>
      </c>
      <c r="M34" s="35"/>
      <c r="N34" s="36"/>
      <c r="P34" s="46">
        <v>20</v>
      </c>
      <c r="Q34" s="47" t="s">
        <v>159</v>
      </c>
      <c r="R34" s="35"/>
      <c r="S34" s="36"/>
      <c r="T34" s="40">
        <f t="shared" si="5"/>
        <v>0</v>
      </c>
      <c r="U34" s="25">
        <v>0</v>
      </c>
      <c r="V34" s="25">
        <v>1</v>
      </c>
      <c r="W34" s="25">
        <v>0</v>
      </c>
      <c r="X34" s="25">
        <v>0</v>
      </c>
      <c r="Y34" s="42" t="str">
        <f>IF(AND($A$3=0,$F$3&gt;0,$K$3=0,$P$3=0),$U$3&amp;$F$3&amp;$AA$32, "")</f>
        <v/>
      </c>
    </row>
    <row r="35" spans="1:25" hidden="1">
      <c r="A35" s="46">
        <v>21</v>
      </c>
      <c r="B35" s="47" t="s">
        <v>160</v>
      </c>
      <c r="C35" s="35"/>
      <c r="D35" s="36"/>
      <c r="E35" s="35"/>
      <c r="F35" s="46">
        <v>21</v>
      </c>
      <c r="G35" s="47" t="s">
        <v>160</v>
      </c>
      <c r="H35" s="35"/>
      <c r="I35" s="36"/>
      <c r="K35" s="46">
        <v>21</v>
      </c>
      <c r="L35" s="47" t="s">
        <v>160</v>
      </c>
      <c r="M35" s="35"/>
      <c r="N35" s="36"/>
      <c r="P35" s="46">
        <v>21</v>
      </c>
      <c r="Q35" s="47" t="s">
        <v>160</v>
      </c>
      <c r="R35" s="35"/>
      <c r="S35" s="36"/>
      <c r="T35" s="40">
        <f t="shared" si="5"/>
        <v>0</v>
      </c>
      <c r="U35" s="25">
        <v>0</v>
      </c>
      <c r="V35" s="25">
        <v>1</v>
      </c>
      <c r="W35" s="25">
        <v>0</v>
      </c>
      <c r="X35" s="25">
        <v>1</v>
      </c>
      <c r="Y35" s="42" t="str">
        <f>IF(AND($A$3=0,$F$3&gt;0,$K$3=0,$P$3&gt;0),$U$3&amp;$F$3&amp;$AA$31&amp;$U$5&amp;$P$3&amp;$AA$32, "")</f>
        <v/>
      </c>
    </row>
    <row r="36" spans="1:25" hidden="1">
      <c r="A36" s="46">
        <v>22</v>
      </c>
      <c r="B36" s="47" t="s">
        <v>161</v>
      </c>
      <c r="C36" s="35"/>
      <c r="D36" s="36"/>
      <c r="E36" s="35"/>
      <c r="F36" s="46">
        <v>22</v>
      </c>
      <c r="G36" s="47" t="s">
        <v>161</v>
      </c>
      <c r="H36" s="35"/>
      <c r="I36" s="36"/>
      <c r="K36" s="46">
        <v>22</v>
      </c>
      <c r="L36" s="47" t="s">
        <v>161</v>
      </c>
      <c r="M36" s="35"/>
      <c r="N36" s="36"/>
      <c r="P36" s="46">
        <v>22</v>
      </c>
      <c r="Q36" s="47" t="s">
        <v>161</v>
      </c>
      <c r="R36" s="35"/>
      <c r="S36" s="36"/>
      <c r="T36" s="40">
        <f t="shared" si="5"/>
        <v>0</v>
      </c>
      <c r="U36" s="25">
        <v>0</v>
      </c>
      <c r="V36" s="25">
        <v>1</v>
      </c>
      <c r="W36" s="25">
        <v>1</v>
      </c>
      <c r="X36" s="25">
        <v>0</v>
      </c>
      <c r="Y36" s="42" t="str">
        <f>IF(AND($A$3=0,$F$3&gt;0,$K$3&gt;0,$P$3=0),$U$3&amp;$F$3&amp;$AA$31&amp;$U$4&amp;$K$3, "")</f>
        <v/>
      </c>
    </row>
    <row r="37" spans="1:25" hidden="1">
      <c r="A37" s="46">
        <v>23</v>
      </c>
      <c r="B37" s="47" t="s">
        <v>162</v>
      </c>
      <c r="C37" s="35"/>
      <c r="D37" s="36"/>
      <c r="E37" s="35"/>
      <c r="F37" s="46">
        <v>23</v>
      </c>
      <c r="G37" s="47" t="s">
        <v>162</v>
      </c>
      <c r="H37" s="35"/>
      <c r="I37" s="36"/>
      <c r="K37" s="46">
        <v>23</v>
      </c>
      <c r="L37" s="47" t="s">
        <v>162</v>
      </c>
      <c r="M37" s="35"/>
      <c r="N37" s="36"/>
      <c r="P37" s="46">
        <v>23</v>
      </c>
      <c r="Q37" s="47" t="s">
        <v>162</v>
      </c>
      <c r="R37" s="35"/>
      <c r="S37" s="36"/>
      <c r="T37" s="40">
        <f t="shared" si="5"/>
        <v>0</v>
      </c>
      <c r="U37" s="25">
        <v>0</v>
      </c>
      <c r="V37" s="25">
        <v>1</v>
      </c>
      <c r="W37" s="25">
        <v>1</v>
      </c>
      <c r="X37" s="25">
        <v>1</v>
      </c>
      <c r="Y37" s="48" t="str">
        <f>IF(AND($A$3=0,$F$3&gt;0,$K$3&gt;0,$P$3&gt;0),$U$3&amp;$F$3&amp;$AA$31&amp;$U$4&amp;$K$3&amp;$AA$31&amp;$U$5&amp;$P$3&amp;$AA$32, "")</f>
        <v/>
      </c>
    </row>
    <row r="38" spans="1:25" hidden="1">
      <c r="A38" s="46">
        <v>24</v>
      </c>
      <c r="B38" s="47" t="s">
        <v>163</v>
      </c>
      <c r="C38" s="35"/>
      <c r="D38" s="36"/>
      <c r="E38" s="35"/>
      <c r="F38" s="46">
        <v>24</v>
      </c>
      <c r="G38" s="47" t="s">
        <v>163</v>
      </c>
      <c r="H38" s="35"/>
      <c r="I38" s="36"/>
      <c r="K38" s="46">
        <v>24</v>
      </c>
      <c r="L38" s="47" t="s">
        <v>163</v>
      </c>
      <c r="M38" s="35"/>
      <c r="N38" s="36"/>
      <c r="P38" s="46">
        <v>24</v>
      </c>
      <c r="Q38" s="47" t="s">
        <v>163</v>
      </c>
      <c r="R38" s="35"/>
      <c r="S38" s="36"/>
      <c r="T38" s="40">
        <f t="shared" si="5"/>
        <v>0</v>
      </c>
      <c r="U38" s="25">
        <v>1</v>
      </c>
      <c r="V38" s="25">
        <v>0</v>
      </c>
      <c r="W38" s="25">
        <v>0</v>
      </c>
      <c r="X38" s="25">
        <v>0</v>
      </c>
      <c r="Y38" s="41" t="str">
        <f>IF(AND($A$3&gt;0,$F$3=0,$K$3=0,$P$3=0), $U$2&amp;$A$3&amp;$AA$32, "")</f>
        <v/>
      </c>
    </row>
    <row r="39" spans="1:25" hidden="1">
      <c r="A39" s="46">
        <v>25</v>
      </c>
      <c r="B39" s="47" t="s">
        <v>164</v>
      </c>
      <c r="C39" s="35"/>
      <c r="D39" s="36"/>
      <c r="E39" s="35"/>
      <c r="F39" s="46">
        <v>25</v>
      </c>
      <c r="G39" s="47" t="s">
        <v>164</v>
      </c>
      <c r="H39" s="35"/>
      <c r="I39" s="36"/>
      <c r="K39" s="46">
        <v>25</v>
      </c>
      <c r="L39" s="47" t="s">
        <v>164</v>
      </c>
      <c r="M39" s="35"/>
      <c r="N39" s="36"/>
      <c r="P39" s="46">
        <v>25</v>
      </c>
      <c r="Q39" s="47" t="s">
        <v>164</v>
      </c>
      <c r="R39" s="35"/>
      <c r="S39" s="36"/>
      <c r="T39" s="40">
        <f t="shared" si="5"/>
        <v>0</v>
      </c>
      <c r="U39" s="25">
        <v>1</v>
      </c>
      <c r="V39" s="25">
        <v>0</v>
      </c>
      <c r="W39" s="25">
        <v>0</v>
      </c>
      <c r="X39" s="25">
        <v>1</v>
      </c>
      <c r="Y39" s="42" t="str">
        <f>IF(AND($A$3&gt;0,$F$3=0,$K$3=0,$P$3&gt;0),$U$2&amp;$A$3&amp;$AA$31&amp;$U$5&amp;$P$3&amp;$AA$32, "")</f>
        <v/>
      </c>
    </row>
    <row r="40" spans="1:25" hidden="1">
      <c r="A40" s="46">
        <v>26</v>
      </c>
      <c r="B40" s="47" t="s">
        <v>165</v>
      </c>
      <c r="C40" s="35"/>
      <c r="D40" s="36"/>
      <c r="E40" s="35"/>
      <c r="F40" s="46">
        <v>26</v>
      </c>
      <c r="G40" s="47" t="s">
        <v>165</v>
      </c>
      <c r="H40" s="35"/>
      <c r="I40" s="36"/>
      <c r="K40" s="46">
        <v>26</v>
      </c>
      <c r="L40" s="47" t="s">
        <v>165</v>
      </c>
      <c r="M40" s="35"/>
      <c r="N40" s="36"/>
      <c r="P40" s="46">
        <v>26</v>
      </c>
      <c r="Q40" s="47" t="s">
        <v>165</v>
      </c>
      <c r="R40" s="35"/>
      <c r="S40" s="36"/>
      <c r="T40" s="40">
        <f t="shared" si="5"/>
        <v>0</v>
      </c>
      <c r="U40" s="25">
        <v>1</v>
      </c>
      <c r="V40" s="25">
        <v>0</v>
      </c>
      <c r="W40" s="25">
        <v>1</v>
      </c>
      <c r="X40" s="25">
        <v>0</v>
      </c>
      <c r="Y40" s="42" t="str">
        <f>IF(AND($A$3&gt;0,$F$3=0,$K$3&gt;0,$P$3=0),$U$2&amp;$A$3&amp;$AA$31&amp;$U$4&amp;$K$3, "")</f>
        <v/>
      </c>
    </row>
    <row r="41" spans="1:25" hidden="1">
      <c r="A41" s="46">
        <v>27</v>
      </c>
      <c r="B41" s="47" t="s">
        <v>166</v>
      </c>
      <c r="C41" s="35"/>
      <c r="D41" s="36"/>
      <c r="E41" s="35"/>
      <c r="F41" s="46">
        <v>27</v>
      </c>
      <c r="G41" s="47" t="s">
        <v>166</v>
      </c>
      <c r="H41" s="35"/>
      <c r="I41" s="36"/>
      <c r="K41" s="46">
        <v>27</v>
      </c>
      <c r="L41" s="47" t="s">
        <v>166</v>
      </c>
      <c r="M41" s="35"/>
      <c r="N41" s="36"/>
      <c r="P41" s="46">
        <v>27</v>
      </c>
      <c r="Q41" s="47" t="s">
        <v>166</v>
      </c>
      <c r="R41" s="35"/>
      <c r="S41" s="36"/>
      <c r="T41" s="40">
        <f t="shared" si="5"/>
        <v>0</v>
      </c>
      <c r="U41" s="25">
        <v>1</v>
      </c>
      <c r="V41" s="25">
        <v>0</v>
      </c>
      <c r="W41" s="25">
        <v>1</v>
      </c>
      <c r="X41" s="25">
        <v>1</v>
      </c>
      <c r="Y41" s="42" t="str">
        <f>IF(AND($A$3&gt;0,$F$3=0,$K$3&gt;0,$P$3&gt;0),$U$2&amp;$A$3&amp;$AA$31&amp;$U$4&amp;$K$3&amp;$AA$31&amp;$U$5&amp;$P$3&amp;$AA$32, "")</f>
        <v/>
      </c>
    </row>
    <row r="42" spans="1:25" hidden="1">
      <c r="A42" s="46">
        <v>28</v>
      </c>
      <c r="B42" s="47" t="s">
        <v>167</v>
      </c>
      <c r="C42" s="35"/>
      <c r="D42" s="36"/>
      <c r="E42" s="35"/>
      <c r="F42" s="46">
        <v>28</v>
      </c>
      <c r="G42" s="47" t="s">
        <v>167</v>
      </c>
      <c r="H42" s="35"/>
      <c r="I42" s="36"/>
      <c r="K42" s="46">
        <v>28</v>
      </c>
      <c r="L42" s="47" t="s">
        <v>167</v>
      </c>
      <c r="M42" s="35"/>
      <c r="N42" s="36"/>
      <c r="P42" s="46">
        <v>28</v>
      </c>
      <c r="Q42" s="47" t="s">
        <v>167</v>
      </c>
      <c r="R42" s="35"/>
      <c r="S42" s="36"/>
      <c r="T42" s="40">
        <f t="shared" si="5"/>
        <v>0</v>
      </c>
      <c r="U42" s="25">
        <v>1</v>
      </c>
      <c r="V42" s="25">
        <v>1</v>
      </c>
      <c r="W42" s="25">
        <v>0</v>
      </c>
      <c r="X42" s="25">
        <v>0</v>
      </c>
      <c r="Y42" s="42" t="str">
        <f>IF(AND($A$3&gt;0,$F$3&gt;0,$K$3=0,$P$3=0),$U$2&amp;$A$3&amp;$AA$31&amp;$U$3&amp;$F$3, "")</f>
        <v/>
      </c>
    </row>
    <row r="43" spans="1:25" hidden="1">
      <c r="A43" s="46">
        <v>29</v>
      </c>
      <c r="B43" s="47" t="s">
        <v>168</v>
      </c>
      <c r="C43" s="35"/>
      <c r="D43" s="36"/>
      <c r="E43" s="35"/>
      <c r="F43" s="46">
        <v>29</v>
      </c>
      <c r="G43" s="47" t="s">
        <v>168</v>
      </c>
      <c r="H43" s="35"/>
      <c r="I43" s="36"/>
      <c r="K43" s="46">
        <v>29</v>
      </c>
      <c r="L43" s="47" t="s">
        <v>168</v>
      </c>
      <c r="M43" s="35"/>
      <c r="N43" s="36"/>
      <c r="P43" s="46">
        <v>29</v>
      </c>
      <c r="Q43" s="47" t="s">
        <v>168</v>
      </c>
      <c r="R43" s="35"/>
      <c r="S43" s="36"/>
      <c r="T43" s="40">
        <f t="shared" si="5"/>
        <v>0</v>
      </c>
      <c r="U43" s="25">
        <v>1</v>
      </c>
      <c r="V43" s="25">
        <v>1</v>
      </c>
      <c r="W43" s="25">
        <v>0</v>
      </c>
      <c r="X43" s="25">
        <v>1</v>
      </c>
      <c r="Y43" s="42" t="str">
        <f>IF(AND($A$3&gt;0,$F$3&gt;0,$K$3=0,$P$3&gt;0),$U$2&amp;$A$3&amp;$AA$31&amp;$U$3&amp;$F$3&amp;$AA$31&amp;$U$5&amp;$P$3&amp;$AA$32, "")</f>
        <v/>
      </c>
    </row>
    <row r="44" spans="1:25" hidden="1">
      <c r="A44" s="46">
        <v>30</v>
      </c>
      <c r="B44" s="47" t="s">
        <v>169</v>
      </c>
      <c r="C44" s="35"/>
      <c r="D44" s="36"/>
      <c r="E44" s="35"/>
      <c r="F44" s="46">
        <v>30</v>
      </c>
      <c r="G44" s="47" t="s">
        <v>169</v>
      </c>
      <c r="H44" s="35"/>
      <c r="I44" s="36"/>
      <c r="K44" s="46">
        <v>30</v>
      </c>
      <c r="L44" s="47" t="s">
        <v>169</v>
      </c>
      <c r="M44" s="35"/>
      <c r="N44" s="36"/>
      <c r="P44" s="46">
        <v>30</v>
      </c>
      <c r="Q44" s="47" t="s">
        <v>169</v>
      </c>
      <c r="R44" s="35"/>
      <c r="S44" s="36"/>
      <c r="T44" s="40">
        <f t="shared" si="5"/>
        <v>0</v>
      </c>
      <c r="U44" s="25">
        <v>1</v>
      </c>
      <c r="V44" s="25">
        <v>1</v>
      </c>
      <c r="W44" s="25">
        <v>1</v>
      </c>
      <c r="X44" s="25">
        <v>0</v>
      </c>
      <c r="Y44" s="42" t="str">
        <f>IF(AND($A$3&gt;0,$F$3&gt;0,$K$3&gt;0,$P$3=0),$U$2&amp;$A$3&amp;$AA$31&amp;$U$3&amp;$F$3&amp;$AA$31&amp;$U$4&amp;$K$3, "")</f>
        <v/>
      </c>
    </row>
    <row r="45" spans="1:25" hidden="1">
      <c r="A45" s="46">
        <v>31</v>
      </c>
      <c r="B45" s="47" t="s">
        <v>170</v>
      </c>
      <c r="C45" s="35"/>
      <c r="D45" s="36"/>
      <c r="E45" s="35"/>
      <c r="F45" s="46">
        <v>31</v>
      </c>
      <c r="G45" s="47" t="s">
        <v>170</v>
      </c>
      <c r="H45" s="35"/>
      <c r="I45" s="36"/>
      <c r="K45" s="46">
        <v>31</v>
      </c>
      <c r="L45" s="47" t="s">
        <v>170</v>
      </c>
      <c r="M45" s="35"/>
      <c r="N45" s="36"/>
      <c r="P45" s="46">
        <v>31</v>
      </c>
      <c r="Q45" s="47" t="s">
        <v>170</v>
      </c>
      <c r="R45" s="35"/>
      <c r="S45" s="36"/>
      <c r="T45" s="40">
        <f t="shared" si="5"/>
        <v>1</v>
      </c>
      <c r="U45" s="25">
        <v>1</v>
      </c>
      <c r="V45" s="25">
        <v>1</v>
      </c>
      <c r="W45" s="25">
        <v>1</v>
      </c>
      <c r="X45" s="25">
        <v>1</v>
      </c>
      <c r="Y45" s="48" t="str">
        <f>IF(AND($A$3&gt;0,$F$3&gt;0,$K$3&gt;0,$P$3&gt;0),$U$2&amp;$A$3&amp;$AA$31&amp;$U$3&amp;$F$3&amp;$AA$31&amp;$U$4&amp;$K$3&amp;$AA$31&amp;$U$5&amp;$P$3&amp;$AA$32, "")</f>
        <v>USD 155885/- + EURO 4960/- + RMB 10352/- + INR 691647/-</v>
      </c>
    </row>
    <row r="46" spans="1:25" hidden="1">
      <c r="A46" s="46">
        <v>32</v>
      </c>
      <c r="B46" s="47" t="s">
        <v>171</v>
      </c>
      <c r="C46" s="35"/>
      <c r="D46" s="36"/>
      <c r="E46" s="35"/>
      <c r="F46" s="46">
        <v>32</v>
      </c>
      <c r="G46" s="47" t="s">
        <v>171</v>
      </c>
      <c r="H46" s="35"/>
      <c r="I46" s="36"/>
      <c r="K46" s="46">
        <v>32</v>
      </c>
      <c r="L46" s="47" t="s">
        <v>171</v>
      </c>
      <c r="M46" s="35"/>
      <c r="N46" s="36"/>
      <c r="P46" s="46">
        <v>32</v>
      </c>
      <c r="Q46" s="47" t="s">
        <v>171</v>
      </c>
      <c r="R46" s="35"/>
      <c r="S46" s="36"/>
    </row>
    <row r="47" spans="1:25" hidden="1">
      <c r="A47" s="46">
        <v>33</v>
      </c>
      <c r="B47" s="47" t="s">
        <v>172</v>
      </c>
      <c r="C47" s="35"/>
      <c r="D47" s="36"/>
      <c r="E47" s="35"/>
      <c r="F47" s="46">
        <v>33</v>
      </c>
      <c r="G47" s="47" t="s">
        <v>172</v>
      </c>
      <c r="H47" s="35"/>
      <c r="I47" s="36"/>
      <c r="K47" s="46">
        <v>33</v>
      </c>
      <c r="L47" s="47" t="s">
        <v>172</v>
      </c>
      <c r="M47" s="35"/>
      <c r="N47" s="36"/>
      <c r="P47" s="46">
        <v>33</v>
      </c>
      <c r="Q47" s="47" t="s">
        <v>172</v>
      </c>
      <c r="R47" s="35"/>
      <c r="S47" s="36"/>
    </row>
    <row r="48" spans="1:25" hidden="1">
      <c r="A48" s="46">
        <v>34</v>
      </c>
      <c r="B48" s="47" t="s">
        <v>173</v>
      </c>
      <c r="C48" s="35"/>
      <c r="D48" s="36"/>
      <c r="E48" s="35"/>
      <c r="F48" s="46">
        <v>34</v>
      </c>
      <c r="G48" s="47" t="s">
        <v>173</v>
      </c>
      <c r="H48" s="35"/>
      <c r="I48" s="36"/>
      <c r="K48" s="46">
        <v>34</v>
      </c>
      <c r="L48" s="47" t="s">
        <v>173</v>
      </c>
      <c r="M48" s="35"/>
      <c r="N48" s="36"/>
      <c r="P48" s="46">
        <v>34</v>
      </c>
      <c r="Q48" s="47" t="s">
        <v>173</v>
      </c>
      <c r="R48" s="35"/>
      <c r="S48" s="36"/>
    </row>
    <row r="49" spans="1:19" hidden="1">
      <c r="A49" s="46">
        <v>35</v>
      </c>
      <c r="B49" s="47" t="s">
        <v>174</v>
      </c>
      <c r="C49" s="35"/>
      <c r="D49" s="36"/>
      <c r="E49" s="35"/>
      <c r="F49" s="46">
        <v>35</v>
      </c>
      <c r="G49" s="47" t="s">
        <v>174</v>
      </c>
      <c r="H49" s="35"/>
      <c r="I49" s="36"/>
      <c r="K49" s="46">
        <v>35</v>
      </c>
      <c r="L49" s="47" t="s">
        <v>174</v>
      </c>
      <c r="M49" s="35"/>
      <c r="N49" s="36"/>
      <c r="P49" s="46">
        <v>35</v>
      </c>
      <c r="Q49" s="47" t="s">
        <v>174</v>
      </c>
      <c r="R49" s="35"/>
      <c r="S49" s="36"/>
    </row>
    <row r="50" spans="1:19" hidden="1">
      <c r="A50" s="46">
        <v>36</v>
      </c>
      <c r="B50" s="47" t="s">
        <v>175</v>
      </c>
      <c r="C50" s="35"/>
      <c r="D50" s="36"/>
      <c r="E50" s="35"/>
      <c r="F50" s="46">
        <v>36</v>
      </c>
      <c r="G50" s="47" t="s">
        <v>175</v>
      </c>
      <c r="H50" s="35"/>
      <c r="I50" s="36"/>
      <c r="K50" s="46">
        <v>36</v>
      </c>
      <c r="L50" s="47" t="s">
        <v>175</v>
      </c>
      <c r="M50" s="35"/>
      <c r="N50" s="36"/>
      <c r="P50" s="46">
        <v>36</v>
      </c>
      <c r="Q50" s="47" t="s">
        <v>175</v>
      </c>
      <c r="R50" s="35"/>
      <c r="S50" s="36"/>
    </row>
    <row r="51" spans="1:19" hidden="1">
      <c r="A51" s="46">
        <v>37</v>
      </c>
      <c r="B51" s="47" t="s">
        <v>176</v>
      </c>
      <c r="C51" s="35"/>
      <c r="D51" s="36"/>
      <c r="E51" s="35"/>
      <c r="F51" s="46">
        <v>37</v>
      </c>
      <c r="G51" s="47" t="s">
        <v>176</v>
      </c>
      <c r="H51" s="35"/>
      <c r="I51" s="36"/>
      <c r="K51" s="46">
        <v>37</v>
      </c>
      <c r="L51" s="47" t="s">
        <v>176</v>
      </c>
      <c r="M51" s="35"/>
      <c r="N51" s="36"/>
      <c r="P51" s="46">
        <v>37</v>
      </c>
      <c r="Q51" s="47" t="s">
        <v>176</v>
      </c>
      <c r="R51" s="35"/>
      <c r="S51" s="36"/>
    </row>
    <row r="52" spans="1:19" hidden="1">
      <c r="A52" s="46">
        <v>38</v>
      </c>
      <c r="B52" s="47" t="s">
        <v>177</v>
      </c>
      <c r="C52" s="35"/>
      <c r="D52" s="36"/>
      <c r="E52" s="35"/>
      <c r="F52" s="46">
        <v>38</v>
      </c>
      <c r="G52" s="47" t="s">
        <v>177</v>
      </c>
      <c r="H52" s="35"/>
      <c r="I52" s="36"/>
      <c r="K52" s="46">
        <v>38</v>
      </c>
      <c r="L52" s="47" t="s">
        <v>177</v>
      </c>
      <c r="M52" s="35"/>
      <c r="N52" s="36"/>
      <c r="P52" s="46">
        <v>38</v>
      </c>
      <c r="Q52" s="47" t="s">
        <v>177</v>
      </c>
      <c r="R52" s="35"/>
      <c r="S52" s="36"/>
    </row>
    <row r="53" spans="1:19" hidden="1">
      <c r="A53" s="46">
        <v>39</v>
      </c>
      <c r="B53" s="47" t="s">
        <v>178</v>
      </c>
      <c r="C53" s="35"/>
      <c r="D53" s="36"/>
      <c r="E53" s="35"/>
      <c r="F53" s="46">
        <v>39</v>
      </c>
      <c r="G53" s="47" t="s">
        <v>178</v>
      </c>
      <c r="H53" s="35"/>
      <c r="I53" s="36"/>
      <c r="K53" s="46">
        <v>39</v>
      </c>
      <c r="L53" s="47" t="s">
        <v>178</v>
      </c>
      <c r="M53" s="35"/>
      <c r="N53" s="36"/>
      <c r="P53" s="46">
        <v>39</v>
      </c>
      <c r="Q53" s="47" t="s">
        <v>178</v>
      </c>
      <c r="R53" s="35"/>
      <c r="S53" s="36"/>
    </row>
    <row r="54" spans="1:19" hidden="1">
      <c r="A54" s="46">
        <v>40</v>
      </c>
      <c r="B54" s="47" t="s">
        <v>179</v>
      </c>
      <c r="C54" s="35"/>
      <c r="D54" s="36"/>
      <c r="E54" s="35"/>
      <c r="F54" s="46">
        <v>40</v>
      </c>
      <c r="G54" s="47" t="s">
        <v>179</v>
      </c>
      <c r="H54" s="35"/>
      <c r="I54" s="36"/>
      <c r="K54" s="46">
        <v>40</v>
      </c>
      <c r="L54" s="47" t="s">
        <v>179</v>
      </c>
      <c r="M54" s="35"/>
      <c r="N54" s="36"/>
      <c r="P54" s="46">
        <v>40</v>
      </c>
      <c r="Q54" s="47" t="s">
        <v>179</v>
      </c>
      <c r="R54" s="35"/>
      <c r="S54" s="36"/>
    </row>
    <row r="55" spans="1:19" hidden="1">
      <c r="A55" s="46">
        <v>41</v>
      </c>
      <c r="B55" s="47" t="s">
        <v>180</v>
      </c>
      <c r="C55" s="35"/>
      <c r="D55" s="36"/>
      <c r="E55" s="35"/>
      <c r="F55" s="46">
        <v>41</v>
      </c>
      <c r="G55" s="47" t="s">
        <v>180</v>
      </c>
      <c r="H55" s="35"/>
      <c r="I55" s="36"/>
      <c r="K55" s="46">
        <v>41</v>
      </c>
      <c r="L55" s="47" t="s">
        <v>180</v>
      </c>
      <c r="M55" s="35"/>
      <c r="N55" s="36"/>
      <c r="P55" s="46">
        <v>41</v>
      </c>
      <c r="Q55" s="47" t="s">
        <v>180</v>
      </c>
      <c r="R55" s="35"/>
      <c r="S55" s="36"/>
    </row>
    <row r="56" spans="1:19" hidden="1">
      <c r="A56" s="46">
        <v>42</v>
      </c>
      <c r="B56" s="47" t="s">
        <v>181</v>
      </c>
      <c r="C56" s="35"/>
      <c r="D56" s="36"/>
      <c r="E56" s="35"/>
      <c r="F56" s="46">
        <v>42</v>
      </c>
      <c r="G56" s="47" t="s">
        <v>181</v>
      </c>
      <c r="H56" s="35"/>
      <c r="I56" s="36"/>
      <c r="K56" s="46">
        <v>42</v>
      </c>
      <c r="L56" s="47" t="s">
        <v>181</v>
      </c>
      <c r="M56" s="35"/>
      <c r="N56" s="36"/>
      <c r="P56" s="46">
        <v>42</v>
      </c>
      <c r="Q56" s="47" t="s">
        <v>181</v>
      </c>
      <c r="R56" s="35"/>
      <c r="S56" s="36"/>
    </row>
    <row r="57" spans="1:19" hidden="1">
      <c r="A57" s="46">
        <v>43</v>
      </c>
      <c r="B57" s="47" t="s">
        <v>182</v>
      </c>
      <c r="C57" s="35"/>
      <c r="D57" s="36"/>
      <c r="E57" s="35"/>
      <c r="F57" s="46">
        <v>43</v>
      </c>
      <c r="G57" s="47" t="s">
        <v>182</v>
      </c>
      <c r="H57" s="35"/>
      <c r="I57" s="36"/>
      <c r="K57" s="46">
        <v>43</v>
      </c>
      <c r="L57" s="47" t="s">
        <v>182</v>
      </c>
      <c r="M57" s="35"/>
      <c r="N57" s="36"/>
      <c r="P57" s="46">
        <v>43</v>
      </c>
      <c r="Q57" s="47" t="s">
        <v>182</v>
      </c>
      <c r="R57" s="35"/>
      <c r="S57" s="36"/>
    </row>
    <row r="58" spans="1:19" hidden="1">
      <c r="A58" s="46">
        <v>44</v>
      </c>
      <c r="B58" s="47" t="s">
        <v>183</v>
      </c>
      <c r="C58" s="35"/>
      <c r="D58" s="36"/>
      <c r="E58" s="35"/>
      <c r="F58" s="46">
        <v>44</v>
      </c>
      <c r="G58" s="47" t="s">
        <v>183</v>
      </c>
      <c r="H58" s="35"/>
      <c r="I58" s="36"/>
      <c r="K58" s="46">
        <v>44</v>
      </c>
      <c r="L58" s="47" t="s">
        <v>183</v>
      </c>
      <c r="M58" s="35"/>
      <c r="N58" s="36"/>
      <c r="P58" s="46">
        <v>44</v>
      </c>
      <c r="Q58" s="47" t="s">
        <v>183</v>
      </c>
      <c r="R58" s="35"/>
      <c r="S58" s="36"/>
    </row>
    <row r="59" spans="1:19" hidden="1">
      <c r="A59" s="46">
        <v>45</v>
      </c>
      <c r="B59" s="47" t="s">
        <v>184</v>
      </c>
      <c r="C59" s="35"/>
      <c r="D59" s="36"/>
      <c r="E59" s="35"/>
      <c r="F59" s="46">
        <v>45</v>
      </c>
      <c r="G59" s="47" t="s">
        <v>184</v>
      </c>
      <c r="H59" s="35"/>
      <c r="I59" s="36"/>
      <c r="K59" s="46">
        <v>45</v>
      </c>
      <c r="L59" s="47" t="s">
        <v>184</v>
      </c>
      <c r="M59" s="35"/>
      <c r="N59" s="36"/>
      <c r="P59" s="46">
        <v>45</v>
      </c>
      <c r="Q59" s="47" t="s">
        <v>184</v>
      </c>
      <c r="R59" s="35"/>
      <c r="S59" s="36"/>
    </row>
    <row r="60" spans="1:19" hidden="1">
      <c r="A60" s="46">
        <v>46</v>
      </c>
      <c r="B60" s="47" t="s">
        <v>185</v>
      </c>
      <c r="C60" s="35"/>
      <c r="D60" s="36"/>
      <c r="E60" s="35"/>
      <c r="F60" s="46">
        <v>46</v>
      </c>
      <c r="G60" s="47" t="s">
        <v>185</v>
      </c>
      <c r="H60" s="35"/>
      <c r="I60" s="36"/>
      <c r="K60" s="46">
        <v>46</v>
      </c>
      <c r="L60" s="47" t="s">
        <v>185</v>
      </c>
      <c r="M60" s="35"/>
      <c r="N60" s="36"/>
      <c r="P60" s="46">
        <v>46</v>
      </c>
      <c r="Q60" s="47" t="s">
        <v>185</v>
      </c>
      <c r="R60" s="35"/>
      <c r="S60" s="36"/>
    </row>
    <row r="61" spans="1:19" hidden="1">
      <c r="A61" s="46">
        <v>47</v>
      </c>
      <c r="B61" s="47" t="s">
        <v>186</v>
      </c>
      <c r="C61" s="35"/>
      <c r="D61" s="36"/>
      <c r="E61" s="35"/>
      <c r="F61" s="46">
        <v>47</v>
      </c>
      <c r="G61" s="47" t="s">
        <v>186</v>
      </c>
      <c r="H61" s="35"/>
      <c r="I61" s="36"/>
      <c r="K61" s="46">
        <v>47</v>
      </c>
      <c r="L61" s="47" t="s">
        <v>186</v>
      </c>
      <c r="M61" s="35"/>
      <c r="N61" s="36"/>
      <c r="P61" s="46">
        <v>47</v>
      </c>
      <c r="Q61" s="47" t="s">
        <v>186</v>
      </c>
      <c r="R61" s="35"/>
      <c r="S61" s="36"/>
    </row>
    <row r="62" spans="1:19" hidden="1">
      <c r="A62" s="46">
        <v>48</v>
      </c>
      <c r="B62" s="47" t="s">
        <v>187</v>
      </c>
      <c r="C62" s="35"/>
      <c r="D62" s="36"/>
      <c r="E62" s="35"/>
      <c r="F62" s="46">
        <v>48</v>
      </c>
      <c r="G62" s="47" t="s">
        <v>187</v>
      </c>
      <c r="H62" s="35"/>
      <c r="I62" s="36"/>
      <c r="K62" s="46">
        <v>48</v>
      </c>
      <c r="L62" s="47" t="s">
        <v>187</v>
      </c>
      <c r="M62" s="35"/>
      <c r="N62" s="36"/>
      <c r="P62" s="46">
        <v>48</v>
      </c>
      <c r="Q62" s="47" t="s">
        <v>187</v>
      </c>
      <c r="R62" s="35"/>
      <c r="S62" s="36"/>
    </row>
    <row r="63" spans="1:19" hidden="1">
      <c r="A63" s="46">
        <v>49</v>
      </c>
      <c r="B63" s="47" t="s">
        <v>188</v>
      </c>
      <c r="C63" s="35"/>
      <c r="D63" s="36"/>
      <c r="E63" s="35"/>
      <c r="F63" s="46">
        <v>49</v>
      </c>
      <c r="G63" s="47" t="s">
        <v>188</v>
      </c>
      <c r="H63" s="35"/>
      <c r="I63" s="36"/>
      <c r="K63" s="46">
        <v>49</v>
      </c>
      <c r="L63" s="47" t="s">
        <v>188</v>
      </c>
      <c r="M63" s="35"/>
      <c r="N63" s="36"/>
      <c r="P63" s="46">
        <v>49</v>
      </c>
      <c r="Q63" s="47" t="s">
        <v>188</v>
      </c>
      <c r="R63" s="35"/>
      <c r="S63" s="36"/>
    </row>
    <row r="64" spans="1:19" hidden="1">
      <c r="A64" s="46">
        <v>50</v>
      </c>
      <c r="B64" s="47" t="s">
        <v>189</v>
      </c>
      <c r="C64" s="35"/>
      <c r="D64" s="36"/>
      <c r="E64" s="35"/>
      <c r="F64" s="46">
        <v>50</v>
      </c>
      <c r="G64" s="47" t="s">
        <v>189</v>
      </c>
      <c r="H64" s="35"/>
      <c r="I64" s="36"/>
      <c r="K64" s="46">
        <v>50</v>
      </c>
      <c r="L64" s="47" t="s">
        <v>189</v>
      </c>
      <c r="M64" s="35"/>
      <c r="N64" s="36"/>
      <c r="P64" s="46">
        <v>50</v>
      </c>
      <c r="Q64" s="47" t="s">
        <v>189</v>
      </c>
      <c r="R64" s="35"/>
      <c r="S64" s="36"/>
    </row>
    <row r="65" spans="1:19" hidden="1">
      <c r="A65" s="46">
        <v>51</v>
      </c>
      <c r="B65" s="47" t="s">
        <v>190</v>
      </c>
      <c r="C65" s="35"/>
      <c r="D65" s="36"/>
      <c r="E65" s="35"/>
      <c r="F65" s="46">
        <v>51</v>
      </c>
      <c r="G65" s="47" t="s">
        <v>190</v>
      </c>
      <c r="H65" s="35"/>
      <c r="I65" s="36"/>
      <c r="K65" s="46">
        <v>51</v>
      </c>
      <c r="L65" s="47" t="s">
        <v>190</v>
      </c>
      <c r="M65" s="35"/>
      <c r="N65" s="36"/>
      <c r="P65" s="46">
        <v>51</v>
      </c>
      <c r="Q65" s="47" t="s">
        <v>190</v>
      </c>
      <c r="R65" s="35"/>
      <c r="S65" s="36"/>
    </row>
    <row r="66" spans="1:19" hidden="1">
      <c r="A66" s="46">
        <v>52</v>
      </c>
      <c r="B66" s="47" t="s">
        <v>191</v>
      </c>
      <c r="C66" s="35"/>
      <c r="D66" s="36"/>
      <c r="E66" s="35"/>
      <c r="F66" s="46">
        <v>52</v>
      </c>
      <c r="G66" s="47" t="s">
        <v>191</v>
      </c>
      <c r="H66" s="35"/>
      <c r="I66" s="36"/>
      <c r="K66" s="46">
        <v>52</v>
      </c>
      <c r="L66" s="47" t="s">
        <v>191</v>
      </c>
      <c r="M66" s="35"/>
      <c r="N66" s="36"/>
      <c r="P66" s="46">
        <v>52</v>
      </c>
      <c r="Q66" s="47" t="s">
        <v>191</v>
      </c>
      <c r="R66" s="35"/>
      <c r="S66" s="36"/>
    </row>
    <row r="67" spans="1:19" hidden="1">
      <c r="A67" s="46">
        <v>53</v>
      </c>
      <c r="B67" s="47" t="s">
        <v>192</v>
      </c>
      <c r="C67" s="35"/>
      <c r="D67" s="36"/>
      <c r="E67" s="35"/>
      <c r="F67" s="46">
        <v>53</v>
      </c>
      <c r="G67" s="47" t="s">
        <v>192</v>
      </c>
      <c r="H67" s="35"/>
      <c r="I67" s="36"/>
      <c r="K67" s="46">
        <v>53</v>
      </c>
      <c r="L67" s="47" t="s">
        <v>192</v>
      </c>
      <c r="M67" s="35"/>
      <c r="N67" s="36"/>
      <c r="P67" s="46">
        <v>53</v>
      </c>
      <c r="Q67" s="47" t="s">
        <v>192</v>
      </c>
      <c r="R67" s="35"/>
      <c r="S67" s="36"/>
    </row>
    <row r="68" spans="1:19" hidden="1">
      <c r="A68" s="46">
        <v>54</v>
      </c>
      <c r="B68" s="47" t="s">
        <v>193</v>
      </c>
      <c r="C68" s="35"/>
      <c r="D68" s="36"/>
      <c r="E68" s="35"/>
      <c r="F68" s="46">
        <v>54</v>
      </c>
      <c r="G68" s="47" t="s">
        <v>193</v>
      </c>
      <c r="H68" s="35"/>
      <c r="I68" s="36"/>
      <c r="K68" s="46">
        <v>54</v>
      </c>
      <c r="L68" s="47" t="s">
        <v>193</v>
      </c>
      <c r="M68" s="35"/>
      <c r="N68" s="36"/>
      <c r="P68" s="46">
        <v>54</v>
      </c>
      <c r="Q68" s="47" t="s">
        <v>193</v>
      </c>
      <c r="R68" s="35"/>
      <c r="S68" s="36"/>
    </row>
    <row r="69" spans="1:19" hidden="1">
      <c r="A69" s="46">
        <v>55</v>
      </c>
      <c r="B69" s="47" t="s">
        <v>194</v>
      </c>
      <c r="C69" s="35"/>
      <c r="D69" s="36"/>
      <c r="E69" s="35"/>
      <c r="F69" s="46">
        <v>55</v>
      </c>
      <c r="G69" s="47" t="s">
        <v>194</v>
      </c>
      <c r="H69" s="35"/>
      <c r="I69" s="36"/>
      <c r="K69" s="46">
        <v>55</v>
      </c>
      <c r="L69" s="47" t="s">
        <v>194</v>
      </c>
      <c r="M69" s="35"/>
      <c r="N69" s="36"/>
      <c r="P69" s="46">
        <v>55</v>
      </c>
      <c r="Q69" s="47" t="s">
        <v>194</v>
      </c>
      <c r="R69" s="35"/>
      <c r="S69" s="36"/>
    </row>
    <row r="70" spans="1:19" hidden="1">
      <c r="A70" s="46">
        <v>56</v>
      </c>
      <c r="B70" s="47" t="s">
        <v>195</v>
      </c>
      <c r="C70" s="35"/>
      <c r="D70" s="36"/>
      <c r="E70" s="35"/>
      <c r="F70" s="46">
        <v>56</v>
      </c>
      <c r="G70" s="47" t="s">
        <v>195</v>
      </c>
      <c r="H70" s="35"/>
      <c r="I70" s="36"/>
      <c r="K70" s="46">
        <v>56</v>
      </c>
      <c r="L70" s="47" t="s">
        <v>195</v>
      </c>
      <c r="M70" s="35"/>
      <c r="N70" s="36"/>
      <c r="P70" s="46">
        <v>56</v>
      </c>
      <c r="Q70" s="47" t="s">
        <v>195</v>
      </c>
      <c r="R70" s="35"/>
      <c r="S70" s="36"/>
    </row>
    <row r="71" spans="1:19" hidden="1">
      <c r="A71" s="46">
        <v>57</v>
      </c>
      <c r="B71" s="47" t="s">
        <v>196</v>
      </c>
      <c r="C71" s="35"/>
      <c r="D71" s="36"/>
      <c r="E71" s="35"/>
      <c r="F71" s="46">
        <v>57</v>
      </c>
      <c r="G71" s="47" t="s">
        <v>196</v>
      </c>
      <c r="H71" s="35"/>
      <c r="I71" s="36"/>
      <c r="K71" s="46">
        <v>57</v>
      </c>
      <c r="L71" s="47" t="s">
        <v>196</v>
      </c>
      <c r="M71" s="35"/>
      <c r="N71" s="36"/>
      <c r="P71" s="46">
        <v>57</v>
      </c>
      <c r="Q71" s="47" t="s">
        <v>196</v>
      </c>
      <c r="R71" s="35"/>
      <c r="S71" s="36"/>
    </row>
    <row r="72" spans="1:19" hidden="1">
      <c r="A72" s="46">
        <v>58</v>
      </c>
      <c r="B72" s="47" t="s">
        <v>197</v>
      </c>
      <c r="C72" s="35"/>
      <c r="D72" s="36"/>
      <c r="E72" s="35"/>
      <c r="F72" s="46">
        <v>58</v>
      </c>
      <c r="G72" s="47" t="s">
        <v>197</v>
      </c>
      <c r="H72" s="35"/>
      <c r="I72" s="36"/>
      <c r="K72" s="46">
        <v>58</v>
      </c>
      <c r="L72" s="47" t="s">
        <v>197</v>
      </c>
      <c r="M72" s="35"/>
      <c r="N72" s="36"/>
      <c r="P72" s="46">
        <v>58</v>
      </c>
      <c r="Q72" s="47" t="s">
        <v>197</v>
      </c>
      <c r="R72" s="35"/>
      <c r="S72" s="36"/>
    </row>
    <row r="73" spans="1:19" hidden="1">
      <c r="A73" s="46">
        <v>59</v>
      </c>
      <c r="B73" s="47" t="s">
        <v>198</v>
      </c>
      <c r="C73" s="35"/>
      <c r="D73" s="36"/>
      <c r="E73" s="35"/>
      <c r="F73" s="46">
        <v>59</v>
      </c>
      <c r="G73" s="47" t="s">
        <v>198</v>
      </c>
      <c r="H73" s="35"/>
      <c r="I73" s="36"/>
      <c r="K73" s="46">
        <v>59</v>
      </c>
      <c r="L73" s="47" t="s">
        <v>198</v>
      </c>
      <c r="M73" s="35"/>
      <c r="N73" s="36"/>
      <c r="P73" s="46">
        <v>59</v>
      </c>
      <c r="Q73" s="47" t="s">
        <v>198</v>
      </c>
      <c r="R73" s="35"/>
      <c r="S73" s="36"/>
    </row>
    <row r="74" spans="1:19" hidden="1">
      <c r="A74" s="46">
        <v>60</v>
      </c>
      <c r="B74" s="47" t="s">
        <v>199</v>
      </c>
      <c r="C74" s="35"/>
      <c r="D74" s="36"/>
      <c r="E74" s="35"/>
      <c r="F74" s="46">
        <v>60</v>
      </c>
      <c r="G74" s="47" t="s">
        <v>199</v>
      </c>
      <c r="H74" s="35"/>
      <c r="I74" s="36"/>
      <c r="K74" s="46">
        <v>60</v>
      </c>
      <c r="L74" s="47" t="s">
        <v>199</v>
      </c>
      <c r="M74" s="35"/>
      <c r="N74" s="36"/>
      <c r="P74" s="46">
        <v>60</v>
      </c>
      <c r="Q74" s="47" t="s">
        <v>199</v>
      </c>
      <c r="R74" s="35"/>
      <c r="S74" s="36"/>
    </row>
    <row r="75" spans="1:19" hidden="1">
      <c r="A75" s="46">
        <v>61</v>
      </c>
      <c r="B75" s="47" t="s">
        <v>200</v>
      </c>
      <c r="C75" s="35"/>
      <c r="D75" s="36"/>
      <c r="E75" s="35"/>
      <c r="F75" s="46">
        <v>61</v>
      </c>
      <c r="G75" s="47" t="s">
        <v>200</v>
      </c>
      <c r="H75" s="35"/>
      <c r="I75" s="36"/>
      <c r="K75" s="46">
        <v>61</v>
      </c>
      <c r="L75" s="47" t="s">
        <v>200</v>
      </c>
      <c r="M75" s="35"/>
      <c r="N75" s="36"/>
      <c r="P75" s="46">
        <v>61</v>
      </c>
      <c r="Q75" s="47" t="s">
        <v>200</v>
      </c>
      <c r="R75" s="35"/>
      <c r="S75" s="36"/>
    </row>
    <row r="76" spans="1:19" hidden="1">
      <c r="A76" s="46">
        <v>62</v>
      </c>
      <c r="B76" s="47" t="s">
        <v>201</v>
      </c>
      <c r="C76" s="35"/>
      <c r="D76" s="36"/>
      <c r="E76" s="35"/>
      <c r="F76" s="46">
        <v>62</v>
      </c>
      <c r="G76" s="47" t="s">
        <v>201</v>
      </c>
      <c r="H76" s="35"/>
      <c r="I76" s="36"/>
      <c r="K76" s="46">
        <v>62</v>
      </c>
      <c r="L76" s="47" t="s">
        <v>201</v>
      </c>
      <c r="M76" s="35"/>
      <c r="N76" s="36"/>
      <c r="P76" s="46">
        <v>62</v>
      </c>
      <c r="Q76" s="47" t="s">
        <v>201</v>
      </c>
      <c r="R76" s="35"/>
      <c r="S76" s="36"/>
    </row>
    <row r="77" spans="1:19" hidden="1">
      <c r="A77" s="46">
        <v>63</v>
      </c>
      <c r="B77" s="47" t="s">
        <v>202</v>
      </c>
      <c r="C77" s="35"/>
      <c r="D77" s="36"/>
      <c r="E77" s="35"/>
      <c r="F77" s="46">
        <v>63</v>
      </c>
      <c r="G77" s="47" t="s">
        <v>202</v>
      </c>
      <c r="H77" s="35"/>
      <c r="I77" s="36"/>
      <c r="K77" s="46">
        <v>63</v>
      </c>
      <c r="L77" s="47" t="s">
        <v>202</v>
      </c>
      <c r="M77" s="35"/>
      <c r="N77" s="36"/>
      <c r="P77" s="46">
        <v>63</v>
      </c>
      <c r="Q77" s="47" t="s">
        <v>202</v>
      </c>
      <c r="R77" s="35"/>
      <c r="S77" s="36"/>
    </row>
    <row r="78" spans="1:19" hidden="1">
      <c r="A78" s="46">
        <v>64</v>
      </c>
      <c r="B78" s="47" t="s">
        <v>203</v>
      </c>
      <c r="C78" s="35"/>
      <c r="D78" s="36"/>
      <c r="E78" s="35"/>
      <c r="F78" s="46">
        <v>64</v>
      </c>
      <c r="G78" s="47" t="s">
        <v>203</v>
      </c>
      <c r="H78" s="35"/>
      <c r="I78" s="36"/>
      <c r="K78" s="46">
        <v>64</v>
      </c>
      <c r="L78" s="47" t="s">
        <v>203</v>
      </c>
      <c r="M78" s="35"/>
      <c r="N78" s="36"/>
      <c r="P78" s="46">
        <v>64</v>
      </c>
      <c r="Q78" s="47" t="s">
        <v>203</v>
      </c>
      <c r="R78" s="35"/>
      <c r="S78" s="36"/>
    </row>
    <row r="79" spans="1:19" hidden="1">
      <c r="A79" s="46">
        <v>65</v>
      </c>
      <c r="B79" s="47" t="s">
        <v>204</v>
      </c>
      <c r="C79" s="35"/>
      <c r="D79" s="36"/>
      <c r="E79" s="35"/>
      <c r="F79" s="46">
        <v>65</v>
      </c>
      <c r="G79" s="47" t="s">
        <v>204</v>
      </c>
      <c r="H79" s="35"/>
      <c r="I79" s="36"/>
      <c r="K79" s="46">
        <v>65</v>
      </c>
      <c r="L79" s="47" t="s">
        <v>204</v>
      </c>
      <c r="M79" s="35"/>
      <c r="N79" s="36"/>
      <c r="P79" s="46">
        <v>65</v>
      </c>
      <c r="Q79" s="47" t="s">
        <v>204</v>
      </c>
      <c r="R79" s="35"/>
      <c r="S79" s="36"/>
    </row>
    <row r="80" spans="1:19" hidden="1">
      <c r="A80" s="46">
        <v>66</v>
      </c>
      <c r="B80" s="47" t="s">
        <v>205</v>
      </c>
      <c r="C80" s="35"/>
      <c r="D80" s="36"/>
      <c r="E80" s="35"/>
      <c r="F80" s="46">
        <v>66</v>
      </c>
      <c r="G80" s="47" t="s">
        <v>205</v>
      </c>
      <c r="H80" s="35"/>
      <c r="I80" s="36"/>
      <c r="K80" s="46">
        <v>66</v>
      </c>
      <c r="L80" s="47" t="s">
        <v>205</v>
      </c>
      <c r="M80" s="35"/>
      <c r="N80" s="36"/>
      <c r="P80" s="46">
        <v>66</v>
      </c>
      <c r="Q80" s="47" t="s">
        <v>205</v>
      </c>
      <c r="R80" s="35"/>
      <c r="S80" s="36"/>
    </row>
    <row r="81" spans="1:19" hidden="1">
      <c r="A81" s="46">
        <v>67</v>
      </c>
      <c r="B81" s="47" t="s">
        <v>206</v>
      </c>
      <c r="C81" s="35"/>
      <c r="D81" s="36"/>
      <c r="E81" s="35"/>
      <c r="F81" s="46">
        <v>67</v>
      </c>
      <c r="G81" s="47" t="s">
        <v>206</v>
      </c>
      <c r="H81" s="35"/>
      <c r="I81" s="36"/>
      <c r="K81" s="46">
        <v>67</v>
      </c>
      <c r="L81" s="47" t="s">
        <v>206</v>
      </c>
      <c r="M81" s="35"/>
      <c r="N81" s="36"/>
      <c r="P81" s="46">
        <v>67</v>
      </c>
      <c r="Q81" s="47" t="s">
        <v>206</v>
      </c>
      <c r="R81" s="35"/>
      <c r="S81" s="36"/>
    </row>
    <row r="82" spans="1:19" hidden="1">
      <c r="A82" s="46">
        <v>68</v>
      </c>
      <c r="B82" s="47" t="s">
        <v>207</v>
      </c>
      <c r="C82" s="35"/>
      <c r="D82" s="36"/>
      <c r="E82" s="35"/>
      <c r="F82" s="46">
        <v>68</v>
      </c>
      <c r="G82" s="47" t="s">
        <v>207</v>
      </c>
      <c r="H82" s="35"/>
      <c r="I82" s="36"/>
      <c r="K82" s="46">
        <v>68</v>
      </c>
      <c r="L82" s="47" t="s">
        <v>207</v>
      </c>
      <c r="M82" s="35"/>
      <c r="N82" s="36"/>
      <c r="P82" s="46">
        <v>68</v>
      </c>
      <c r="Q82" s="47" t="s">
        <v>207</v>
      </c>
      <c r="R82" s="35"/>
      <c r="S82" s="36"/>
    </row>
    <row r="83" spans="1:19" hidden="1">
      <c r="A83" s="46">
        <v>69</v>
      </c>
      <c r="B83" s="47" t="s">
        <v>208</v>
      </c>
      <c r="C83" s="35"/>
      <c r="D83" s="36"/>
      <c r="E83" s="35"/>
      <c r="F83" s="46">
        <v>69</v>
      </c>
      <c r="G83" s="47" t="s">
        <v>208</v>
      </c>
      <c r="H83" s="35"/>
      <c r="I83" s="36"/>
      <c r="K83" s="46">
        <v>69</v>
      </c>
      <c r="L83" s="47" t="s">
        <v>208</v>
      </c>
      <c r="M83" s="35"/>
      <c r="N83" s="36"/>
      <c r="P83" s="46">
        <v>69</v>
      </c>
      <c r="Q83" s="47" t="s">
        <v>208</v>
      </c>
      <c r="R83" s="35"/>
      <c r="S83" s="36"/>
    </row>
    <row r="84" spans="1:19" hidden="1">
      <c r="A84" s="46">
        <v>70</v>
      </c>
      <c r="B84" s="47" t="s">
        <v>209</v>
      </c>
      <c r="C84" s="35"/>
      <c r="D84" s="36"/>
      <c r="E84" s="35"/>
      <c r="F84" s="46">
        <v>70</v>
      </c>
      <c r="G84" s="47" t="s">
        <v>209</v>
      </c>
      <c r="H84" s="35"/>
      <c r="I84" s="36"/>
      <c r="K84" s="46">
        <v>70</v>
      </c>
      <c r="L84" s="47" t="s">
        <v>209</v>
      </c>
      <c r="M84" s="35"/>
      <c r="N84" s="36"/>
      <c r="P84" s="46">
        <v>70</v>
      </c>
      <c r="Q84" s="47" t="s">
        <v>209</v>
      </c>
      <c r="R84" s="35"/>
      <c r="S84" s="36"/>
    </row>
    <row r="85" spans="1:19" hidden="1">
      <c r="A85" s="46">
        <v>71</v>
      </c>
      <c r="B85" s="47" t="s">
        <v>210</v>
      </c>
      <c r="C85" s="35"/>
      <c r="D85" s="36"/>
      <c r="E85" s="35"/>
      <c r="F85" s="46">
        <v>71</v>
      </c>
      <c r="G85" s="47" t="s">
        <v>210</v>
      </c>
      <c r="H85" s="35"/>
      <c r="I85" s="36"/>
      <c r="K85" s="46">
        <v>71</v>
      </c>
      <c r="L85" s="47" t="s">
        <v>210</v>
      </c>
      <c r="M85" s="35"/>
      <c r="N85" s="36"/>
      <c r="P85" s="46">
        <v>71</v>
      </c>
      <c r="Q85" s="47" t="s">
        <v>210</v>
      </c>
      <c r="R85" s="35"/>
      <c r="S85" s="36"/>
    </row>
    <row r="86" spans="1:19" hidden="1">
      <c r="A86" s="46">
        <v>72</v>
      </c>
      <c r="B86" s="47" t="s">
        <v>211</v>
      </c>
      <c r="C86" s="35"/>
      <c r="D86" s="36"/>
      <c r="E86" s="35"/>
      <c r="F86" s="46">
        <v>72</v>
      </c>
      <c r="G86" s="47" t="s">
        <v>211</v>
      </c>
      <c r="H86" s="35"/>
      <c r="I86" s="36"/>
      <c r="K86" s="46">
        <v>72</v>
      </c>
      <c r="L86" s="47" t="s">
        <v>211</v>
      </c>
      <c r="M86" s="35"/>
      <c r="N86" s="36"/>
      <c r="P86" s="46">
        <v>72</v>
      </c>
      <c r="Q86" s="47" t="s">
        <v>211</v>
      </c>
      <c r="R86" s="35"/>
      <c r="S86" s="36"/>
    </row>
    <row r="87" spans="1:19" hidden="1">
      <c r="A87" s="46">
        <v>73</v>
      </c>
      <c r="B87" s="47" t="s">
        <v>212</v>
      </c>
      <c r="C87" s="35"/>
      <c r="D87" s="36"/>
      <c r="E87" s="35"/>
      <c r="F87" s="46">
        <v>73</v>
      </c>
      <c r="G87" s="47" t="s">
        <v>212</v>
      </c>
      <c r="H87" s="35"/>
      <c r="I87" s="36"/>
      <c r="K87" s="46">
        <v>73</v>
      </c>
      <c r="L87" s="47" t="s">
        <v>212</v>
      </c>
      <c r="M87" s="35"/>
      <c r="N87" s="36"/>
      <c r="P87" s="46">
        <v>73</v>
      </c>
      <c r="Q87" s="47" t="s">
        <v>212</v>
      </c>
      <c r="R87" s="35"/>
      <c r="S87" s="36"/>
    </row>
    <row r="88" spans="1:19" hidden="1">
      <c r="A88" s="46">
        <v>74</v>
      </c>
      <c r="B88" s="47" t="s">
        <v>213</v>
      </c>
      <c r="C88" s="35"/>
      <c r="D88" s="36"/>
      <c r="E88" s="35"/>
      <c r="F88" s="46">
        <v>74</v>
      </c>
      <c r="G88" s="47" t="s">
        <v>213</v>
      </c>
      <c r="H88" s="35"/>
      <c r="I88" s="36"/>
      <c r="K88" s="46">
        <v>74</v>
      </c>
      <c r="L88" s="47" t="s">
        <v>213</v>
      </c>
      <c r="M88" s="35"/>
      <c r="N88" s="36"/>
      <c r="P88" s="46">
        <v>74</v>
      </c>
      <c r="Q88" s="47" t="s">
        <v>213</v>
      </c>
      <c r="R88" s="35"/>
      <c r="S88" s="36"/>
    </row>
    <row r="89" spans="1:19" hidden="1">
      <c r="A89" s="46">
        <v>75</v>
      </c>
      <c r="B89" s="47" t="s">
        <v>214</v>
      </c>
      <c r="C89" s="35"/>
      <c r="D89" s="36"/>
      <c r="E89" s="35"/>
      <c r="F89" s="46">
        <v>75</v>
      </c>
      <c r="G89" s="47" t="s">
        <v>214</v>
      </c>
      <c r="H89" s="35"/>
      <c r="I89" s="36"/>
      <c r="K89" s="46">
        <v>75</v>
      </c>
      <c r="L89" s="47" t="s">
        <v>214</v>
      </c>
      <c r="M89" s="35"/>
      <c r="N89" s="36"/>
      <c r="P89" s="46">
        <v>75</v>
      </c>
      <c r="Q89" s="47" t="s">
        <v>214</v>
      </c>
      <c r="R89" s="35"/>
      <c r="S89" s="36"/>
    </row>
    <row r="90" spans="1:19" hidden="1">
      <c r="A90" s="46">
        <v>76</v>
      </c>
      <c r="B90" s="47" t="s">
        <v>215</v>
      </c>
      <c r="C90" s="35"/>
      <c r="D90" s="36"/>
      <c r="E90" s="35"/>
      <c r="F90" s="46">
        <v>76</v>
      </c>
      <c r="G90" s="47" t="s">
        <v>215</v>
      </c>
      <c r="H90" s="35"/>
      <c r="I90" s="36"/>
      <c r="K90" s="46">
        <v>76</v>
      </c>
      <c r="L90" s="47" t="s">
        <v>215</v>
      </c>
      <c r="M90" s="35"/>
      <c r="N90" s="36"/>
      <c r="P90" s="46">
        <v>76</v>
      </c>
      <c r="Q90" s="47" t="s">
        <v>215</v>
      </c>
      <c r="R90" s="35"/>
      <c r="S90" s="36"/>
    </row>
    <row r="91" spans="1:19" hidden="1">
      <c r="A91" s="46">
        <v>77</v>
      </c>
      <c r="B91" s="47" t="s">
        <v>216</v>
      </c>
      <c r="C91" s="35"/>
      <c r="D91" s="36"/>
      <c r="E91" s="35"/>
      <c r="F91" s="46">
        <v>77</v>
      </c>
      <c r="G91" s="47" t="s">
        <v>216</v>
      </c>
      <c r="H91" s="35"/>
      <c r="I91" s="36"/>
      <c r="K91" s="46">
        <v>77</v>
      </c>
      <c r="L91" s="47" t="s">
        <v>216</v>
      </c>
      <c r="M91" s="35"/>
      <c r="N91" s="36"/>
      <c r="P91" s="46">
        <v>77</v>
      </c>
      <c r="Q91" s="47" t="s">
        <v>216</v>
      </c>
      <c r="R91" s="35"/>
      <c r="S91" s="36"/>
    </row>
    <row r="92" spans="1:19" hidden="1">
      <c r="A92" s="46">
        <v>78</v>
      </c>
      <c r="B92" s="47" t="s">
        <v>217</v>
      </c>
      <c r="C92" s="35"/>
      <c r="D92" s="36"/>
      <c r="E92" s="35"/>
      <c r="F92" s="46">
        <v>78</v>
      </c>
      <c r="G92" s="47" t="s">
        <v>217</v>
      </c>
      <c r="H92" s="35"/>
      <c r="I92" s="36"/>
      <c r="K92" s="46">
        <v>78</v>
      </c>
      <c r="L92" s="47" t="s">
        <v>217</v>
      </c>
      <c r="M92" s="35"/>
      <c r="N92" s="36"/>
      <c r="P92" s="46">
        <v>78</v>
      </c>
      <c r="Q92" s="47" t="s">
        <v>217</v>
      </c>
      <c r="R92" s="35"/>
      <c r="S92" s="36"/>
    </row>
    <row r="93" spans="1:19" hidden="1">
      <c r="A93" s="46">
        <v>79</v>
      </c>
      <c r="B93" s="47" t="s">
        <v>218</v>
      </c>
      <c r="C93" s="35"/>
      <c r="D93" s="36"/>
      <c r="E93" s="35"/>
      <c r="F93" s="46">
        <v>79</v>
      </c>
      <c r="G93" s="47" t="s">
        <v>218</v>
      </c>
      <c r="H93" s="35"/>
      <c r="I93" s="36"/>
      <c r="K93" s="46">
        <v>79</v>
      </c>
      <c r="L93" s="47" t="s">
        <v>218</v>
      </c>
      <c r="M93" s="35"/>
      <c r="N93" s="36"/>
      <c r="P93" s="46">
        <v>79</v>
      </c>
      <c r="Q93" s="47" t="s">
        <v>218</v>
      </c>
      <c r="R93" s="35"/>
      <c r="S93" s="36"/>
    </row>
    <row r="94" spans="1:19" hidden="1">
      <c r="A94" s="46">
        <v>80</v>
      </c>
      <c r="B94" s="47" t="s">
        <v>219</v>
      </c>
      <c r="C94" s="35"/>
      <c r="D94" s="36"/>
      <c r="E94" s="35"/>
      <c r="F94" s="46">
        <v>80</v>
      </c>
      <c r="G94" s="47" t="s">
        <v>219</v>
      </c>
      <c r="H94" s="35"/>
      <c r="I94" s="36"/>
      <c r="K94" s="46">
        <v>80</v>
      </c>
      <c r="L94" s="47" t="s">
        <v>219</v>
      </c>
      <c r="M94" s="35"/>
      <c r="N94" s="36"/>
      <c r="P94" s="46">
        <v>80</v>
      </c>
      <c r="Q94" s="47" t="s">
        <v>219</v>
      </c>
      <c r="R94" s="35"/>
      <c r="S94" s="36"/>
    </row>
    <row r="95" spans="1:19" hidden="1">
      <c r="A95" s="46">
        <v>81</v>
      </c>
      <c r="B95" s="47" t="s">
        <v>220</v>
      </c>
      <c r="C95" s="35"/>
      <c r="D95" s="36"/>
      <c r="E95" s="35"/>
      <c r="F95" s="46">
        <v>81</v>
      </c>
      <c r="G95" s="47" t="s">
        <v>220</v>
      </c>
      <c r="H95" s="35"/>
      <c r="I95" s="36"/>
      <c r="K95" s="46">
        <v>81</v>
      </c>
      <c r="L95" s="47" t="s">
        <v>220</v>
      </c>
      <c r="M95" s="35"/>
      <c r="N95" s="36"/>
      <c r="P95" s="46">
        <v>81</v>
      </c>
      <c r="Q95" s="47" t="s">
        <v>220</v>
      </c>
      <c r="R95" s="35"/>
      <c r="S95" s="36"/>
    </row>
    <row r="96" spans="1:19" hidden="1">
      <c r="A96" s="46">
        <v>82</v>
      </c>
      <c r="B96" s="47" t="s">
        <v>221</v>
      </c>
      <c r="C96" s="35"/>
      <c r="D96" s="36"/>
      <c r="E96" s="35"/>
      <c r="F96" s="46">
        <v>82</v>
      </c>
      <c r="G96" s="47" t="s">
        <v>221</v>
      </c>
      <c r="H96" s="35"/>
      <c r="I96" s="36"/>
      <c r="K96" s="46">
        <v>82</v>
      </c>
      <c r="L96" s="47" t="s">
        <v>221</v>
      </c>
      <c r="M96" s="35"/>
      <c r="N96" s="36"/>
      <c r="P96" s="46">
        <v>82</v>
      </c>
      <c r="Q96" s="47" t="s">
        <v>221</v>
      </c>
      <c r="R96" s="35"/>
      <c r="S96" s="36"/>
    </row>
    <row r="97" spans="1:19" hidden="1">
      <c r="A97" s="46">
        <v>83</v>
      </c>
      <c r="B97" s="47" t="s">
        <v>222</v>
      </c>
      <c r="C97" s="35"/>
      <c r="D97" s="36"/>
      <c r="E97" s="35"/>
      <c r="F97" s="46">
        <v>83</v>
      </c>
      <c r="G97" s="47" t="s">
        <v>222</v>
      </c>
      <c r="H97" s="35"/>
      <c r="I97" s="36"/>
      <c r="K97" s="46">
        <v>83</v>
      </c>
      <c r="L97" s="47" t="s">
        <v>222</v>
      </c>
      <c r="M97" s="35"/>
      <c r="N97" s="36"/>
      <c r="P97" s="46">
        <v>83</v>
      </c>
      <c r="Q97" s="47" t="s">
        <v>222</v>
      </c>
      <c r="R97" s="35"/>
      <c r="S97" s="36"/>
    </row>
    <row r="98" spans="1:19" hidden="1">
      <c r="A98" s="46">
        <v>84</v>
      </c>
      <c r="B98" s="47" t="s">
        <v>223</v>
      </c>
      <c r="C98" s="35"/>
      <c r="D98" s="36"/>
      <c r="E98" s="35"/>
      <c r="F98" s="46">
        <v>84</v>
      </c>
      <c r="G98" s="47" t="s">
        <v>223</v>
      </c>
      <c r="H98" s="35"/>
      <c r="I98" s="36"/>
      <c r="K98" s="46">
        <v>84</v>
      </c>
      <c r="L98" s="47" t="s">
        <v>223</v>
      </c>
      <c r="M98" s="35"/>
      <c r="N98" s="36"/>
      <c r="P98" s="46">
        <v>84</v>
      </c>
      <c r="Q98" s="47" t="s">
        <v>223</v>
      </c>
      <c r="R98" s="35"/>
      <c r="S98" s="36"/>
    </row>
    <row r="99" spans="1:19" hidden="1">
      <c r="A99" s="46">
        <v>85</v>
      </c>
      <c r="B99" s="47" t="s">
        <v>224</v>
      </c>
      <c r="C99" s="35"/>
      <c r="D99" s="36"/>
      <c r="E99" s="35"/>
      <c r="F99" s="46">
        <v>85</v>
      </c>
      <c r="G99" s="47" t="s">
        <v>224</v>
      </c>
      <c r="H99" s="35"/>
      <c r="I99" s="36"/>
      <c r="K99" s="46">
        <v>85</v>
      </c>
      <c r="L99" s="47" t="s">
        <v>224</v>
      </c>
      <c r="M99" s="35"/>
      <c r="N99" s="36"/>
      <c r="P99" s="46">
        <v>85</v>
      </c>
      <c r="Q99" s="47" t="s">
        <v>224</v>
      </c>
      <c r="R99" s="35"/>
      <c r="S99" s="36"/>
    </row>
    <row r="100" spans="1:19" hidden="1">
      <c r="A100" s="46">
        <v>86</v>
      </c>
      <c r="B100" s="47" t="s">
        <v>225</v>
      </c>
      <c r="C100" s="35"/>
      <c r="D100" s="36"/>
      <c r="E100" s="35"/>
      <c r="F100" s="46">
        <v>86</v>
      </c>
      <c r="G100" s="47" t="s">
        <v>225</v>
      </c>
      <c r="H100" s="35"/>
      <c r="I100" s="36"/>
      <c r="K100" s="46">
        <v>86</v>
      </c>
      <c r="L100" s="47" t="s">
        <v>225</v>
      </c>
      <c r="M100" s="35"/>
      <c r="N100" s="36"/>
      <c r="P100" s="46">
        <v>86</v>
      </c>
      <c r="Q100" s="47" t="s">
        <v>225</v>
      </c>
      <c r="R100" s="35"/>
      <c r="S100" s="36"/>
    </row>
    <row r="101" spans="1:19" hidden="1">
      <c r="A101" s="46">
        <v>87</v>
      </c>
      <c r="B101" s="47" t="s">
        <v>226</v>
      </c>
      <c r="C101" s="35"/>
      <c r="D101" s="36"/>
      <c r="E101" s="35"/>
      <c r="F101" s="46">
        <v>87</v>
      </c>
      <c r="G101" s="47" t="s">
        <v>226</v>
      </c>
      <c r="H101" s="35"/>
      <c r="I101" s="36"/>
      <c r="K101" s="46">
        <v>87</v>
      </c>
      <c r="L101" s="47" t="s">
        <v>226</v>
      </c>
      <c r="M101" s="35"/>
      <c r="N101" s="36"/>
      <c r="P101" s="46">
        <v>87</v>
      </c>
      <c r="Q101" s="47" t="s">
        <v>226</v>
      </c>
      <c r="R101" s="35"/>
      <c r="S101" s="36"/>
    </row>
    <row r="102" spans="1:19" hidden="1">
      <c r="A102" s="46">
        <v>88</v>
      </c>
      <c r="B102" s="47" t="s">
        <v>227</v>
      </c>
      <c r="C102" s="35"/>
      <c r="D102" s="36"/>
      <c r="E102" s="35"/>
      <c r="F102" s="46">
        <v>88</v>
      </c>
      <c r="G102" s="47" t="s">
        <v>227</v>
      </c>
      <c r="H102" s="35"/>
      <c r="I102" s="36"/>
      <c r="K102" s="46">
        <v>88</v>
      </c>
      <c r="L102" s="47" t="s">
        <v>227</v>
      </c>
      <c r="M102" s="35"/>
      <c r="N102" s="36"/>
      <c r="P102" s="46">
        <v>88</v>
      </c>
      <c r="Q102" s="47" t="s">
        <v>227</v>
      </c>
      <c r="R102" s="35"/>
      <c r="S102" s="36"/>
    </row>
    <row r="103" spans="1:19" hidden="1">
      <c r="A103" s="46">
        <v>89</v>
      </c>
      <c r="B103" s="47" t="s">
        <v>228</v>
      </c>
      <c r="C103" s="35"/>
      <c r="D103" s="36"/>
      <c r="E103" s="35"/>
      <c r="F103" s="46">
        <v>89</v>
      </c>
      <c r="G103" s="47" t="s">
        <v>228</v>
      </c>
      <c r="H103" s="35"/>
      <c r="I103" s="36"/>
      <c r="K103" s="46">
        <v>89</v>
      </c>
      <c r="L103" s="47" t="s">
        <v>228</v>
      </c>
      <c r="M103" s="35"/>
      <c r="N103" s="36"/>
      <c r="P103" s="46">
        <v>89</v>
      </c>
      <c r="Q103" s="47" t="s">
        <v>228</v>
      </c>
      <c r="R103" s="35"/>
      <c r="S103" s="36"/>
    </row>
    <row r="104" spans="1:19" hidden="1">
      <c r="A104" s="46">
        <v>90</v>
      </c>
      <c r="B104" s="47" t="s">
        <v>229</v>
      </c>
      <c r="C104" s="35"/>
      <c r="D104" s="36"/>
      <c r="E104" s="35"/>
      <c r="F104" s="46">
        <v>90</v>
      </c>
      <c r="G104" s="47" t="s">
        <v>229</v>
      </c>
      <c r="H104" s="35"/>
      <c r="I104" s="36"/>
      <c r="K104" s="46">
        <v>90</v>
      </c>
      <c r="L104" s="47" t="s">
        <v>229</v>
      </c>
      <c r="M104" s="35"/>
      <c r="N104" s="36"/>
      <c r="P104" s="46">
        <v>90</v>
      </c>
      <c r="Q104" s="47" t="s">
        <v>229</v>
      </c>
      <c r="R104" s="35"/>
      <c r="S104" s="36"/>
    </row>
    <row r="105" spans="1:19" hidden="1">
      <c r="A105" s="46">
        <v>91</v>
      </c>
      <c r="B105" s="47" t="s">
        <v>230</v>
      </c>
      <c r="C105" s="35"/>
      <c r="D105" s="36"/>
      <c r="E105" s="35"/>
      <c r="F105" s="46">
        <v>91</v>
      </c>
      <c r="G105" s="47" t="s">
        <v>230</v>
      </c>
      <c r="H105" s="35"/>
      <c r="I105" s="36"/>
      <c r="K105" s="46">
        <v>91</v>
      </c>
      <c r="L105" s="47" t="s">
        <v>230</v>
      </c>
      <c r="M105" s="35"/>
      <c r="N105" s="36"/>
      <c r="P105" s="46">
        <v>91</v>
      </c>
      <c r="Q105" s="47" t="s">
        <v>230</v>
      </c>
      <c r="R105" s="35"/>
      <c r="S105" s="36"/>
    </row>
    <row r="106" spans="1:19" hidden="1">
      <c r="A106" s="46">
        <v>92</v>
      </c>
      <c r="B106" s="47" t="s">
        <v>231</v>
      </c>
      <c r="C106" s="35"/>
      <c r="D106" s="36"/>
      <c r="E106" s="35"/>
      <c r="F106" s="46">
        <v>92</v>
      </c>
      <c r="G106" s="47" t="s">
        <v>231</v>
      </c>
      <c r="H106" s="35"/>
      <c r="I106" s="36"/>
      <c r="K106" s="46">
        <v>92</v>
      </c>
      <c r="L106" s="47" t="s">
        <v>231</v>
      </c>
      <c r="M106" s="35"/>
      <c r="N106" s="36"/>
      <c r="P106" s="46">
        <v>92</v>
      </c>
      <c r="Q106" s="47" t="s">
        <v>231</v>
      </c>
      <c r="R106" s="35"/>
      <c r="S106" s="36"/>
    </row>
    <row r="107" spans="1:19" hidden="1">
      <c r="A107" s="46">
        <v>93</v>
      </c>
      <c r="B107" s="47" t="s">
        <v>232</v>
      </c>
      <c r="C107" s="35"/>
      <c r="D107" s="36"/>
      <c r="E107" s="35"/>
      <c r="F107" s="46">
        <v>93</v>
      </c>
      <c r="G107" s="47" t="s">
        <v>232</v>
      </c>
      <c r="H107" s="35"/>
      <c r="I107" s="36"/>
      <c r="K107" s="46">
        <v>93</v>
      </c>
      <c r="L107" s="47" t="s">
        <v>232</v>
      </c>
      <c r="M107" s="35"/>
      <c r="N107" s="36"/>
      <c r="P107" s="46">
        <v>93</v>
      </c>
      <c r="Q107" s="47" t="s">
        <v>232</v>
      </c>
      <c r="R107" s="35"/>
      <c r="S107" s="36"/>
    </row>
    <row r="108" spans="1:19" hidden="1">
      <c r="A108" s="46">
        <v>94</v>
      </c>
      <c r="B108" s="47" t="s">
        <v>233</v>
      </c>
      <c r="C108" s="35"/>
      <c r="D108" s="36"/>
      <c r="E108" s="35"/>
      <c r="F108" s="46">
        <v>94</v>
      </c>
      <c r="G108" s="47" t="s">
        <v>233</v>
      </c>
      <c r="H108" s="35"/>
      <c r="I108" s="36"/>
      <c r="K108" s="46">
        <v>94</v>
      </c>
      <c r="L108" s="47" t="s">
        <v>233</v>
      </c>
      <c r="M108" s="35"/>
      <c r="N108" s="36"/>
      <c r="P108" s="46">
        <v>94</v>
      </c>
      <c r="Q108" s="47" t="s">
        <v>233</v>
      </c>
      <c r="R108" s="35"/>
      <c r="S108" s="36"/>
    </row>
    <row r="109" spans="1:19" hidden="1">
      <c r="A109" s="46">
        <v>95</v>
      </c>
      <c r="B109" s="47" t="s">
        <v>234</v>
      </c>
      <c r="C109" s="35"/>
      <c r="D109" s="36"/>
      <c r="E109" s="35"/>
      <c r="F109" s="46">
        <v>95</v>
      </c>
      <c r="G109" s="47" t="s">
        <v>234</v>
      </c>
      <c r="H109" s="35"/>
      <c r="I109" s="36"/>
      <c r="K109" s="46">
        <v>95</v>
      </c>
      <c r="L109" s="47" t="s">
        <v>234</v>
      </c>
      <c r="M109" s="35"/>
      <c r="N109" s="36"/>
      <c r="P109" s="46">
        <v>95</v>
      </c>
      <c r="Q109" s="47" t="s">
        <v>234</v>
      </c>
      <c r="R109" s="35"/>
      <c r="S109" s="36"/>
    </row>
    <row r="110" spans="1:19" hidden="1">
      <c r="A110" s="46">
        <v>96</v>
      </c>
      <c r="B110" s="47" t="s">
        <v>235</v>
      </c>
      <c r="C110" s="35"/>
      <c r="D110" s="36"/>
      <c r="E110" s="35"/>
      <c r="F110" s="46">
        <v>96</v>
      </c>
      <c r="G110" s="47" t="s">
        <v>235</v>
      </c>
      <c r="H110" s="35"/>
      <c r="I110" s="36"/>
      <c r="K110" s="46">
        <v>96</v>
      </c>
      <c r="L110" s="47" t="s">
        <v>235</v>
      </c>
      <c r="M110" s="35"/>
      <c r="N110" s="36"/>
      <c r="P110" s="46">
        <v>96</v>
      </c>
      <c r="Q110" s="47" t="s">
        <v>235</v>
      </c>
      <c r="R110" s="35"/>
      <c r="S110" s="36"/>
    </row>
    <row r="111" spans="1:19" hidden="1">
      <c r="A111" s="46">
        <v>97</v>
      </c>
      <c r="B111" s="47" t="s">
        <v>236</v>
      </c>
      <c r="C111" s="35"/>
      <c r="D111" s="36"/>
      <c r="E111" s="35"/>
      <c r="F111" s="46">
        <v>97</v>
      </c>
      <c r="G111" s="47" t="s">
        <v>236</v>
      </c>
      <c r="H111" s="35"/>
      <c r="I111" s="36"/>
      <c r="K111" s="46">
        <v>97</v>
      </c>
      <c r="L111" s="47" t="s">
        <v>236</v>
      </c>
      <c r="M111" s="35"/>
      <c r="N111" s="36"/>
      <c r="P111" s="46">
        <v>97</v>
      </c>
      <c r="Q111" s="47" t="s">
        <v>236</v>
      </c>
      <c r="R111" s="35"/>
      <c r="S111" s="36"/>
    </row>
    <row r="112" spans="1:19" hidden="1">
      <c r="A112" s="46">
        <v>98</v>
      </c>
      <c r="B112" s="47" t="s">
        <v>237</v>
      </c>
      <c r="C112" s="35"/>
      <c r="D112" s="36"/>
      <c r="E112" s="35"/>
      <c r="F112" s="46">
        <v>98</v>
      </c>
      <c r="G112" s="47" t="s">
        <v>237</v>
      </c>
      <c r="H112" s="35"/>
      <c r="I112" s="36"/>
      <c r="K112" s="46">
        <v>98</v>
      </c>
      <c r="L112" s="47" t="s">
        <v>237</v>
      </c>
      <c r="M112" s="35"/>
      <c r="N112" s="36"/>
      <c r="P112" s="46">
        <v>98</v>
      </c>
      <c r="Q112" s="47" t="s">
        <v>237</v>
      </c>
      <c r="R112" s="35"/>
      <c r="S112" s="36"/>
    </row>
    <row r="113" spans="1:19" hidden="1">
      <c r="A113" s="46">
        <v>99</v>
      </c>
      <c r="B113" s="47" t="s">
        <v>238</v>
      </c>
      <c r="C113" s="35"/>
      <c r="D113" s="36"/>
      <c r="E113" s="35"/>
      <c r="F113" s="46">
        <v>99</v>
      </c>
      <c r="G113" s="47" t="s">
        <v>238</v>
      </c>
      <c r="H113" s="35"/>
      <c r="I113" s="36"/>
      <c r="K113" s="46">
        <v>99</v>
      </c>
      <c r="L113" s="47" t="s">
        <v>238</v>
      </c>
      <c r="M113" s="35"/>
      <c r="N113" s="36"/>
      <c r="P113" s="46">
        <v>99</v>
      </c>
      <c r="Q113" s="47" t="s">
        <v>238</v>
      </c>
      <c r="R113" s="35"/>
      <c r="S113" s="36"/>
    </row>
    <row r="114" spans="1:19" ht="13.5" hidden="1" thickBot="1">
      <c r="A114" s="49">
        <v>100</v>
      </c>
      <c r="B114" s="50" t="s">
        <v>239</v>
      </c>
      <c r="C114" s="51"/>
      <c r="D114" s="52"/>
      <c r="E114" s="35"/>
      <c r="F114" s="49">
        <v>100</v>
      </c>
      <c r="G114" s="50" t="s">
        <v>239</v>
      </c>
      <c r="H114" s="51"/>
      <c r="I114" s="52"/>
      <c r="K114" s="49">
        <v>100</v>
      </c>
      <c r="L114" s="50" t="s">
        <v>239</v>
      </c>
      <c r="M114" s="51"/>
      <c r="N114" s="52"/>
      <c r="P114" s="49">
        <v>100</v>
      </c>
      <c r="Q114" s="50" t="s">
        <v>239</v>
      </c>
      <c r="R114" s="51"/>
      <c r="S114" s="52"/>
    </row>
    <row r="115" spans="1:19" hidden="1"/>
    <row r="116" spans="1:19" hidden="1"/>
    <row r="117" spans="1:19" hidden="1"/>
    <row r="118" spans="1:19" hidden="1"/>
    <row r="119" spans="1:19" hidden="1"/>
    <row r="120" spans="1:19">
      <c r="A120" s="53" t="s">
        <v>240</v>
      </c>
    </row>
    <row r="121" spans="1:19" ht="13.5" thickBot="1"/>
    <row r="122" spans="1:19" ht="13.5" thickBot="1">
      <c r="A122" s="26" t="e">
        <f>#REF!</f>
        <v>#REF!</v>
      </c>
      <c r="B122" s="27"/>
      <c r="C122" s="27"/>
      <c r="D122" s="28"/>
    </row>
    <row r="123" spans="1:19" ht="13.5" thickBot="1">
      <c r="A123" s="29"/>
      <c r="D123" s="30"/>
    </row>
    <row r="124" spans="1:19" ht="15.75" thickBot="1">
      <c r="A124" s="306" t="e">
        <f>#REF!</f>
        <v>#REF!</v>
      </c>
      <c r="B124" s="307"/>
      <c r="C124" s="32"/>
      <c r="D124" s="33"/>
    </row>
    <row r="125" spans="1:19">
      <c r="A125" s="308"/>
      <c r="B125" s="309"/>
      <c r="C125" s="32"/>
      <c r="D125" s="33"/>
    </row>
    <row r="126" spans="1:19">
      <c r="A126" s="34"/>
      <c r="B126" s="35"/>
      <c r="C126" s="35"/>
      <c r="D126" s="36"/>
    </row>
    <row r="127" spans="1:19" ht="69" customHeight="1">
      <c r="A127" s="310" t="e">
        <f>IF(OR((A124&gt;9999999999),(A124&lt;0)),"Invalid Entry - More than 1000 crore OR -ve value",IF(A124=0, "",+CONCATENATE(A122," ", U123,B134,D134,B133,D133,B132,D132,B131,D131,B130,D130,B129," Only")))</f>
        <v>#REF!</v>
      </c>
      <c r="B127" s="311"/>
      <c r="C127" s="311"/>
      <c r="D127" s="312"/>
    </row>
    <row r="128" spans="1:19">
      <c r="A128" s="34"/>
      <c r="B128" s="35"/>
      <c r="C128" s="35"/>
      <c r="D128" s="36"/>
    </row>
    <row r="129" spans="1:4">
      <c r="A129" s="38" t="e">
        <f>-INT(A124/100)*100+ROUND(A124,0)</f>
        <v>#REF!</v>
      </c>
      <c r="B129" s="35" t="e">
        <f t="shared" ref="B129:B134" si="6">IF(A129=0,"",LOOKUP(A129,$A$15:$A$114,$B$15:$B$114))</f>
        <v>#REF!</v>
      </c>
      <c r="C129" s="35"/>
      <c r="D129" s="39"/>
    </row>
    <row r="130" spans="1:4">
      <c r="A130" s="38" t="e">
        <f>-INT(A124/1000)*10+INT(A124/100)</f>
        <v>#REF!</v>
      </c>
      <c r="B130" s="35" t="e">
        <f t="shared" si="6"/>
        <v>#REF!</v>
      </c>
      <c r="C130" s="35"/>
      <c r="D130" s="39" t="e">
        <f>+IF(B130="",""," Hundred ")</f>
        <v>#REF!</v>
      </c>
    </row>
    <row r="131" spans="1:4">
      <c r="A131" s="38" t="e">
        <f>-INT(A124/100000)*100+INT(A124/1000)</f>
        <v>#REF!</v>
      </c>
      <c r="B131" s="35" t="e">
        <f t="shared" si="6"/>
        <v>#REF!</v>
      </c>
      <c r="C131" s="35"/>
      <c r="D131" s="39" t="e">
        <f>IF((B131=""),IF(C131="",""," Thousand ")," Thousand ")</f>
        <v>#REF!</v>
      </c>
    </row>
    <row r="132" spans="1:4">
      <c r="A132" s="38" t="e">
        <f>-INT(A124/10000000)*100+INT(A124/100000)</f>
        <v>#REF!</v>
      </c>
      <c r="B132" s="35" t="e">
        <f t="shared" si="6"/>
        <v>#REF!</v>
      </c>
      <c r="C132" s="35"/>
      <c r="D132" s="39" t="e">
        <f>IF((B132=""),IF(C132="",""," Lac ")," Lac ")</f>
        <v>#REF!</v>
      </c>
    </row>
    <row r="133" spans="1:4">
      <c r="A133" s="38" t="e">
        <f>-INT(A124/1000000000)*100+INT(A124/10000000)</f>
        <v>#REF!</v>
      </c>
      <c r="B133" s="43" t="e">
        <f t="shared" si="6"/>
        <v>#REF!</v>
      </c>
      <c r="C133" s="35"/>
      <c r="D133" s="39" t="e">
        <f>IF((B133=""),IF(C133="",""," Crore ")," Crore ")</f>
        <v>#REF!</v>
      </c>
    </row>
    <row r="134" spans="1:4">
      <c r="A134" s="44" t="e">
        <f>-INT(A124/10000000000)*1000+INT(A124/1000000000)</f>
        <v>#REF!</v>
      </c>
      <c r="B134" s="43" t="e">
        <f t="shared" si="6"/>
        <v>#REF!</v>
      </c>
      <c r="C134" s="35"/>
      <c r="D134" s="39" t="e">
        <f>IF((B134=""),IF(C134="",""," Hundred ")," Hundred ")</f>
        <v>#REF!</v>
      </c>
    </row>
    <row r="135" spans="1:4">
      <c r="A135" s="45"/>
      <c r="B135" s="35"/>
      <c r="C135" s="35"/>
      <c r="D135" s="36"/>
    </row>
    <row r="136" spans="1:4">
      <c r="A136" s="46">
        <v>1</v>
      </c>
      <c r="B136" s="47" t="s">
        <v>137</v>
      </c>
      <c r="C136" s="35"/>
      <c r="D136" s="36"/>
    </row>
    <row r="137" spans="1:4">
      <c r="A137" s="46">
        <v>2</v>
      </c>
      <c r="B137" s="47" t="s">
        <v>138</v>
      </c>
      <c r="C137" s="35"/>
      <c r="D137" s="36"/>
    </row>
    <row r="138" spans="1:4">
      <c r="A138" s="46">
        <v>3</v>
      </c>
      <c r="B138" s="47" t="s">
        <v>139</v>
      </c>
      <c r="C138" s="35"/>
      <c r="D138" s="36"/>
    </row>
    <row r="139" spans="1:4">
      <c r="A139" s="46">
        <v>4</v>
      </c>
      <c r="B139" s="47" t="s">
        <v>140</v>
      </c>
      <c r="C139" s="35"/>
      <c r="D139" s="36"/>
    </row>
    <row r="140" spans="1:4">
      <c r="A140" s="46">
        <v>5</v>
      </c>
      <c r="B140" s="47" t="s">
        <v>141</v>
      </c>
      <c r="C140" s="35"/>
      <c r="D140" s="36"/>
    </row>
    <row r="141" spans="1:4">
      <c r="A141" s="46">
        <v>6</v>
      </c>
      <c r="B141" s="47" t="s">
        <v>142</v>
      </c>
      <c r="C141" s="35"/>
      <c r="D141" s="36"/>
    </row>
    <row r="142" spans="1:4">
      <c r="A142" s="46">
        <v>7</v>
      </c>
      <c r="B142" s="47" t="s">
        <v>143</v>
      </c>
      <c r="C142" s="35"/>
      <c r="D142" s="36"/>
    </row>
    <row r="143" spans="1:4">
      <c r="A143" s="46">
        <v>8</v>
      </c>
      <c r="B143" s="47" t="s">
        <v>144</v>
      </c>
      <c r="C143" s="35"/>
      <c r="D143" s="36"/>
    </row>
    <row r="144" spans="1:4">
      <c r="A144" s="46">
        <v>9</v>
      </c>
      <c r="B144" s="47" t="s">
        <v>145</v>
      </c>
      <c r="C144" s="35"/>
      <c r="D144" s="36"/>
    </row>
    <row r="145" spans="1:4">
      <c r="A145" s="46">
        <v>10</v>
      </c>
      <c r="B145" s="47" t="s">
        <v>146</v>
      </c>
      <c r="C145" s="35"/>
      <c r="D145" s="36"/>
    </row>
    <row r="146" spans="1:4">
      <c r="A146" s="46">
        <v>11</v>
      </c>
      <c r="B146" s="47" t="s">
        <v>147</v>
      </c>
      <c r="C146" s="35"/>
      <c r="D146" s="36"/>
    </row>
    <row r="147" spans="1:4">
      <c r="A147" s="46">
        <v>12</v>
      </c>
      <c r="B147" s="47" t="s">
        <v>148</v>
      </c>
      <c r="C147" s="35"/>
      <c r="D147" s="36"/>
    </row>
    <row r="148" spans="1:4">
      <c r="A148" s="46">
        <v>13</v>
      </c>
      <c r="B148" s="47" t="s">
        <v>149</v>
      </c>
      <c r="C148" s="35"/>
      <c r="D148" s="36"/>
    </row>
    <row r="149" spans="1:4">
      <c r="A149" s="46">
        <v>14</v>
      </c>
      <c r="B149" s="47" t="s">
        <v>150</v>
      </c>
      <c r="C149" s="35"/>
      <c r="D149" s="36"/>
    </row>
    <row r="150" spans="1:4">
      <c r="A150" s="46">
        <v>15</v>
      </c>
      <c r="B150" s="47" t="s">
        <v>151</v>
      </c>
      <c r="C150" s="35"/>
      <c r="D150" s="36"/>
    </row>
    <row r="151" spans="1:4">
      <c r="A151" s="46">
        <v>16</v>
      </c>
      <c r="B151" s="47" t="s">
        <v>152</v>
      </c>
      <c r="C151" s="35"/>
      <c r="D151" s="36"/>
    </row>
    <row r="152" spans="1:4">
      <c r="A152" s="46">
        <v>17</v>
      </c>
      <c r="B152" s="47" t="s">
        <v>154</v>
      </c>
      <c r="C152" s="35"/>
      <c r="D152" s="36"/>
    </row>
    <row r="153" spans="1:4">
      <c r="A153" s="46">
        <v>18</v>
      </c>
      <c r="B153" s="47" t="s">
        <v>156</v>
      </c>
      <c r="C153" s="35"/>
      <c r="D153" s="36"/>
    </row>
    <row r="154" spans="1:4">
      <c r="A154" s="46">
        <v>19</v>
      </c>
      <c r="B154" s="47" t="s">
        <v>158</v>
      </c>
      <c r="C154" s="35"/>
      <c r="D154" s="36"/>
    </row>
    <row r="155" spans="1:4">
      <c r="A155" s="46">
        <v>20</v>
      </c>
      <c r="B155" s="47" t="s">
        <v>159</v>
      </c>
      <c r="C155" s="35"/>
      <c r="D155" s="36"/>
    </row>
    <row r="156" spans="1:4">
      <c r="A156" s="46">
        <v>21</v>
      </c>
      <c r="B156" s="47" t="s">
        <v>160</v>
      </c>
      <c r="C156" s="35"/>
      <c r="D156" s="36"/>
    </row>
    <row r="157" spans="1:4">
      <c r="A157" s="46">
        <v>22</v>
      </c>
      <c r="B157" s="47" t="s">
        <v>161</v>
      </c>
      <c r="C157" s="35"/>
      <c r="D157" s="36"/>
    </row>
    <row r="158" spans="1:4">
      <c r="A158" s="46">
        <v>23</v>
      </c>
      <c r="B158" s="47" t="s">
        <v>162</v>
      </c>
      <c r="C158" s="35"/>
      <c r="D158" s="36"/>
    </row>
    <row r="159" spans="1:4">
      <c r="A159" s="46">
        <v>24</v>
      </c>
      <c r="B159" s="47" t="s">
        <v>163</v>
      </c>
      <c r="C159" s="35"/>
      <c r="D159" s="36"/>
    </row>
    <row r="160" spans="1:4">
      <c r="A160" s="46">
        <v>25</v>
      </c>
      <c r="B160" s="47" t="s">
        <v>164</v>
      </c>
      <c r="C160" s="35"/>
      <c r="D160" s="36"/>
    </row>
    <row r="161" spans="1:4">
      <c r="A161" s="46">
        <v>26</v>
      </c>
      <c r="B161" s="47" t="s">
        <v>165</v>
      </c>
      <c r="C161" s="35"/>
      <c r="D161" s="36"/>
    </row>
    <row r="162" spans="1:4">
      <c r="A162" s="46">
        <v>27</v>
      </c>
      <c r="B162" s="47" t="s">
        <v>166</v>
      </c>
      <c r="C162" s="35"/>
      <c r="D162" s="36"/>
    </row>
    <row r="163" spans="1:4">
      <c r="A163" s="46">
        <v>28</v>
      </c>
      <c r="B163" s="47" t="s">
        <v>167</v>
      </c>
      <c r="C163" s="35"/>
      <c r="D163" s="36"/>
    </row>
    <row r="164" spans="1:4">
      <c r="A164" s="46">
        <v>29</v>
      </c>
      <c r="B164" s="47" t="s">
        <v>168</v>
      </c>
      <c r="C164" s="35"/>
      <c r="D164" s="36"/>
    </row>
    <row r="165" spans="1:4">
      <c r="A165" s="46">
        <v>30</v>
      </c>
      <c r="B165" s="47" t="s">
        <v>169</v>
      </c>
      <c r="C165" s="35"/>
      <c r="D165" s="36"/>
    </row>
    <row r="166" spans="1:4">
      <c r="A166" s="46">
        <v>31</v>
      </c>
      <c r="B166" s="47" t="s">
        <v>170</v>
      </c>
      <c r="C166" s="35"/>
      <c r="D166" s="36"/>
    </row>
    <row r="167" spans="1:4">
      <c r="A167" s="46">
        <v>32</v>
      </c>
      <c r="B167" s="47" t="s">
        <v>171</v>
      </c>
      <c r="C167" s="35"/>
      <c r="D167" s="36"/>
    </row>
    <row r="168" spans="1:4">
      <c r="A168" s="46">
        <v>33</v>
      </c>
      <c r="B168" s="47" t="s">
        <v>172</v>
      </c>
      <c r="C168" s="35"/>
      <c r="D168" s="36"/>
    </row>
    <row r="169" spans="1:4">
      <c r="A169" s="46">
        <v>34</v>
      </c>
      <c r="B169" s="47" t="s">
        <v>173</v>
      </c>
      <c r="C169" s="35"/>
      <c r="D169" s="36"/>
    </row>
    <row r="170" spans="1:4">
      <c r="A170" s="46">
        <v>35</v>
      </c>
      <c r="B170" s="47" t="s">
        <v>174</v>
      </c>
      <c r="C170" s="35"/>
      <c r="D170" s="36"/>
    </row>
    <row r="171" spans="1:4">
      <c r="A171" s="46">
        <v>36</v>
      </c>
      <c r="B171" s="47" t="s">
        <v>175</v>
      </c>
      <c r="C171" s="35"/>
      <c r="D171" s="36"/>
    </row>
    <row r="172" spans="1:4">
      <c r="A172" s="46">
        <v>37</v>
      </c>
      <c r="B172" s="47" t="s">
        <v>176</v>
      </c>
      <c r="C172" s="35"/>
      <c r="D172" s="36"/>
    </row>
    <row r="173" spans="1:4">
      <c r="A173" s="46">
        <v>38</v>
      </c>
      <c r="B173" s="47" t="s">
        <v>177</v>
      </c>
      <c r="C173" s="35"/>
      <c r="D173" s="36"/>
    </row>
    <row r="174" spans="1:4">
      <c r="A174" s="46">
        <v>39</v>
      </c>
      <c r="B174" s="47" t="s">
        <v>178</v>
      </c>
      <c r="C174" s="35"/>
      <c r="D174" s="36"/>
    </row>
    <row r="175" spans="1:4">
      <c r="A175" s="46">
        <v>40</v>
      </c>
      <c r="B175" s="47" t="s">
        <v>179</v>
      </c>
      <c r="C175" s="35"/>
      <c r="D175" s="36"/>
    </row>
    <row r="176" spans="1:4">
      <c r="A176" s="46">
        <v>41</v>
      </c>
      <c r="B176" s="47" t="s">
        <v>180</v>
      </c>
      <c r="C176" s="35"/>
      <c r="D176" s="36"/>
    </row>
    <row r="177" spans="1:4">
      <c r="A177" s="46">
        <v>42</v>
      </c>
      <c r="B177" s="47" t="s">
        <v>181</v>
      </c>
      <c r="C177" s="35"/>
      <c r="D177" s="36"/>
    </row>
    <row r="178" spans="1:4">
      <c r="A178" s="46">
        <v>43</v>
      </c>
      <c r="B178" s="47" t="s">
        <v>182</v>
      </c>
      <c r="C178" s="35"/>
      <c r="D178" s="36"/>
    </row>
    <row r="179" spans="1:4">
      <c r="A179" s="46">
        <v>44</v>
      </c>
      <c r="B179" s="47" t="s">
        <v>183</v>
      </c>
      <c r="C179" s="35"/>
      <c r="D179" s="36"/>
    </row>
    <row r="180" spans="1:4">
      <c r="A180" s="46">
        <v>45</v>
      </c>
      <c r="B180" s="47" t="s">
        <v>184</v>
      </c>
      <c r="C180" s="35"/>
      <c r="D180" s="36"/>
    </row>
    <row r="181" spans="1:4">
      <c r="A181" s="46">
        <v>46</v>
      </c>
      <c r="B181" s="47" t="s">
        <v>185</v>
      </c>
      <c r="C181" s="35"/>
      <c r="D181" s="36"/>
    </row>
    <row r="182" spans="1:4">
      <c r="A182" s="46">
        <v>47</v>
      </c>
      <c r="B182" s="47" t="s">
        <v>186</v>
      </c>
      <c r="C182" s="35"/>
      <c r="D182" s="36"/>
    </row>
    <row r="183" spans="1:4">
      <c r="A183" s="46">
        <v>48</v>
      </c>
      <c r="B183" s="47" t="s">
        <v>187</v>
      </c>
      <c r="C183" s="35"/>
      <c r="D183" s="36"/>
    </row>
    <row r="184" spans="1:4">
      <c r="A184" s="46">
        <v>49</v>
      </c>
      <c r="B184" s="47" t="s">
        <v>188</v>
      </c>
      <c r="C184" s="35"/>
      <c r="D184" s="36"/>
    </row>
    <row r="185" spans="1:4">
      <c r="A185" s="46">
        <v>50</v>
      </c>
      <c r="B185" s="47" t="s">
        <v>189</v>
      </c>
      <c r="C185" s="35"/>
      <c r="D185" s="36"/>
    </row>
    <row r="186" spans="1:4">
      <c r="A186" s="46">
        <v>51</v>
      </c>
      <c r="B186" s="47" t="s">
        <v>190</v>
      </c>
      <c r="C186" s="35"/>
      <c r="D186" s="36"/>
    </row>
    <row r="187" spans="1:4">
      <c r="A187" s="46">
        <v>52</v>
      </c>
      <c r="B187" s="47" t="s">
        <v>191</v>
      </c>
      <c r="C187" s="35"/>
      <c r="D187" s="36"/>
    </row>
    <row r="188" spans="1:4">
      <c r="A188" s="46">
        <v>53</v>
      </c>
      <c r="B188" s="47" t="s">
        <v>192</v>
      </c>
      <c r="C188" s="35"/>
      <c r="D188" s="36"/>
    </row>
    <row r="189" spans="1:4">
      <c r="A189" s="46">
        <v>54</v>
      </c>
      <c r="B189" s="47" t="s">
        <v>193</v>
      </c>
      <c r="C189" s="35"/>
      <c r="D189" s="36"/>
    </row>
    <row r="190" spans="1:4">
      <c r="A190" s="46">
        <v>55</v>
      </c>
      <c r="B190" s="47" t="s">
        <v>194</v>
      </c>
      <c r="C190" s="35"/>
      <c r="D190" s="36"/>
    </row>
    <row r="191" spans="1:4">
      <c r="A191" s="46">
        <v>56</v>
      </c>
      <c r="B191" s="47" t="s">
        <v>195</v>
      </c>
      <c r="C191" s="35"/>
      <c r="D191" s="36"/>
    </row>
    <row r="192" spans="1:4">
      <c r="A192" s="46">
        <v>57</v>
      </c>
      <c r="B192" s="47" t="s">
        <v>196</v>
      </c>
      <c r="C192" s="35"/>
      <c r="D192" s="36"/>
    </row>
    <row r="193" spans="1:4">
      <c r="A193" s="46">
        <v>58</v>
      </c>
      <c r="B193" s="47" t="s">
        <v>197</v>
      </c>
      <c r="C193" s="35"/>
      <c r="D193" s="36"/>
    </row>
    <row r="194" spans="1:4">
      <c r="A194" s="46">
        <v>59</v>
      </c>
      <c r="B194" s="47" t="s">
        <v>198</v>
      </c>
      <c r="C194" s="35"/>
      <c r="D194" s="36"/>
    </row>
    <row r="195" spans="1:4">
      <c r="A195" s="46">
        <v>60</v>
      </c>
      <c r="B195" s="47" t="s">
        <v>199</v>
      </c>
      <c r="C195" s="35"/>
      <c r="D195" s="36"/>
    </row>
    <row r="196" spans="1:4">
      <c r="A196" s="46">
        <v>61</v>
      </c>
      <c r="B196" s="47" t="s">
        <v>200</v>
      </c>
      <c r="C196" s="35"/>
      <c r="D196" s="36"/>
    </row>
    <row r="197" spans="1:4">
      <c r="A197" s="46">
        <v>62</v>
      </c>
      <c r="B197" s="47" t="s">
        <v>201</v>
      </c>
      <c r="C197" s="35"/>
      <c r="D197" s="36"/>
    </row>
    <row r="198" spans="1:4">
      <c r="A198" s="46">
        <v>63</v>
      </c>
      <c r="B198" s="47" t="s">
        <v>202</v>
      </c>
      <c r="C198" s="35"/>
      <c r="D198" s="36"/>
    </row>
    <row r="199" spans="1:4">
      <c r="A199" s="46">
        <v>64</v>
      </c>
      <c r="B199" s="47" t="s">
        <v>203</v>
      </c>
      <c r="C199" s="35"/>
      <c r="D199" s="36"/>
    </row>
    <row r="200" spans="1:4">
      <c r="A200" s="46">
        <v>65</v>
      </c>
      <c r="B200" s="47" t="s">
        <v>204</v>
      </c>
      <c r="C200" s="35"/>
      <c r="D200" s="36"/>
    </row>
    <row r="201" spans="1:4">
      <c r="A201" s="46">
        <v>66</v>
      </c>
      <c r="B201" s="47" t="s">
        <v>205</v>
      </c>
      <c r="C201" s="35"/>
      <c r="D201" s="36"/>
    </row>
    <row r="202" spans="1:4">
      <c r="A202" s="46">
        <v>67</v>
      </c>
      <c r="B202" s="47" t="s">
        <v>206</v>
      </c>
      <c r="C202" s="35"/>
      <c r="D202" s="36"/>
    </row>
    <row r="203" spans="1:4">
      <c r="A203" s="46">
        <v>68</v>
      </c>
      <c r="B203" s="47" t="s">
        <v>207</v>
      </c>
      <c r="C203" s="35"/>
      <c r="D203" s="36"/>
    </row>
    <row r="204" spans="1:4">
      <c r="A204" s="46">
        <v>69</v>
      </c>
      <c r="B204" s="47" t="s">
        <v>208</v>
      </c>
      <c r="C204" s="35"/>
      <c r="D204" s="36"/>
    </row>
    <row r="205" spans="1:4">
      <c r="A205" s="46">
        <v>70</v>
      </c>
      <c r="B205" s="47" t="s">
        <v>209</v>
      </c>
      <c r="C205" s="35"/>
      <c r="D205" s="36"/>
    </row>
    <row r="206" spans="1:4">
      <c r="A206" s="46">
        <v>71</v>
      </c>
      <c r="B206" s="47" t="s">
        <v>210</v>
      </c>
      <c r="C206" s="35"/>
      <c r="D206" s="36"/>
    </row>
    <row r="207" spans="1:4">
      <c r="A207" s="46">
        <v>72</v>
      </c>
      <c r="B207" s="47" t="s">
        <v>211</v>
      </c>
      <c r="C207" s="35"/>
      <c r="D207" s="36"/>
    </row>
    <row r="208" spans="1:4">
      <c r="A208" s="46">
        <v>73</v>
      </c>
      <c r="B208" s="47" t="s">
        <v>212</v>
      </c>
      <c r="C208" s="35"/>
      <c r="D208" s="36"/>
    </row>
    <row r="209" spans="1:4">
      <c r="A209" s="46">
        <v>74</v>
      </c>
      <c r="B209" s="47" t="s">
        <v>213</v>
      </c>
      <c r="C209" s="35"/>
      <c r="D209" s="36"/>
    </row>
    <row r="210" spans="1:4">
      <c r="A210" s="46">
        <v>75</v>
      </c>
      <c r="B210" s="47" t="s">
        <v>214</v>
      </c>
      <c r="C210" s="35"/>
      <c r="D210" s="36"/>
    </row>
    <row r="211" spans="1:4">
      <c r="A211" s="46">
        <v>76</v>
      </c>
      <c r="B211" s="47" t="s">
        <v>215</v>
      </c>
      <c r="C211" s="35"/>
      <c r="D211" s="36"/>
    </row>
    <row r="212" spans="1:4">
      <c r="A212" s="46">
        <v>77</v>
      </c>
      <c r="B212" s="47" t="s">
        <v>216</v>
      </c>
      <c r="C212" s="35"/>
      <c r="D212" s="36"/>
    </row>
    <row r="213" spans="1:4">
      <c r="A213" s="46">
        <v>78</v>
      </c>
      <c r="B213" s="47" t="s">
        <v>217</v>
      </c>
      <c r="C213" s="35"/>
      <c r="D213" s="36"/>
    </row>
    <row r="214" spans="1:4">
      <c r="A214" s="46">
        <v>79</v>
      </c>
      <c r="B214" s="47" t="s">
        <v>218</v>
      </c>
      <c r="C214" s="35"/>
      <c r="D214" s="36"/>
    </row>
    <row r="215" spans="1:4">
      <c r="A215" s="46">
        <v>80</v>
      </c>
      <c r="B215" s="47" t="s">
        <v>219</v>
      </c>
      <c r="C215" s="35"/>
      <c r="D215" s="36"/>
    </row>
    <row r="216" spans="1:4">
      <c r="A216" s="46">
        <v>81</v>
      </c>
      <c r="B216" s="47" t="s">
        <v>220</v>
      </c>
      <c r="C216" s="35"/>
      <c r="D216" s="36"/>
    </row>
    <row r="217" spans="1:4">
      <c r="A217" s="46">
        <v>82</v>
      </c>
      <c r="B217" s="47" t="s">
        <v>221</v>
      </c>
      <c r="C217" s="35"/>
      <c r="D217" s="36"/>
    </row>
    <row r="218" spans="1:4">
      <c r="A218" s="46">
        <v>83</v>
      </c>
      <c r="B218" s="47" t="s">
        <v>222</v>
      </c>
      <c r="C218" s="35"/>
      <c r="D218" s="36"/>
    </row>
    <row r="219" spans="1:4">
      <c r="A219" s="46">
        <v>84</v>
      </c>
      <c r="B219" s="47" t="s">
        <v>223</v>
      </c>
      <c r="C219" s="35"/>
      <c r="D219" s="36"/>
    </row>
    <row r="220" spans="1:4">
      <c r="A220" s="46">
        <v>85</v>
      </c>
      <c r="B220" s="47" t="s">
        <v>224</v>
      </c>
      <c r="C220" s="35"/>
      <c r="D220" s="36"/>
    </row>
    <row r="221" spans="1:4">
      <c r="A221" s="46">
        <v>86</v>
      </c>
      <c r="B221" s="47" t="s">
        <v>225</v>
      </c>
      <c r="C221" s="35"/>
      <c r="D221" s="36"/>
    </row>
    <row r="222" spans="1:4">
      <c r="A222" s="46">
        <v>87</v>
      </c>
      <c r="B222" s="47" t="s">
        <v>226</v>
      </c>
      <c r="C222" s="35"/>
      <c r="D222" s="36"/>
    </row>
    <row r="223" spans="1:4">
      <c r="A223" s="46">
        <v>88</v>
      </c>
      <c r="B223" s="47" t="s">
        <v>227</v>
      </c>
      <c r="C223" s="35"/>
      <c r="D223" s="36"/>
    </row>
    <row r="224" spans="1:4">
      <c r="A224" s="46">
        <v>89</v>
      </c>
      <c r="B224" s="47" t="s">
        <v>228</v>
      </c>
      <c r="C224" s="35"/>
      <c r="D224" s="36"/>
    </row>
    <row r="225" spans="1:4">
      <c r="A225" s="46">
        <v>90</v>
      </c>
      <c r="B225" s="47" t="s">
        <v>229</v>
      </c>
      <c r="C225" s="35"/>
      <c r="D225" s="36"/>
    </row>
    <row r="226" spans="1:4">
      <c r="A226" s="46">
        <v>91</v>
      </c>
      <c r="B226" s="47" t="s">
        <v>230</v>
      </c>
      <c r="C226" s="35"/>
      <c r="D226" s="36"/>
    </row>
    <row r="227" spans="1:4">
      <c r="A227" s="46">
        <v>92</v>
      </c>
      <c r="B227" s="47" t="s">
        <v>231</v>
      </c>
      <c r="C227" s="35"/>
      <c r="D227" s="36"/>
    </row>
    <row r="228" spans="1:4">
      <c r="A228" s="46">
        <v>93</v>
      </c>
      <c r="B228" s="47" t="s">
        <v>232</v>
      </c>
      <c r="C228" s="35"/>
      <c r="D228" s="36"/>
    </row>
    <row r="229" spans="1:4">
      <c r="A229" s="46">
        <v>94</v>
      </c>
      <c r="B229" s="47" t="s">
        <v>233</v>
      </c>
      <c r="C229" s="35"/>
      <c r="D229" s="36"/>
    </row>
    <row r="230" spans="1:4">
      <c r="A230" s="46">
        <v>95</v>
      </c>
      <c r="B230" s="47" t="s">
        <v>234</v>
      </c>
      <c r="C230" s="35"/>
      <c r="D230" s="36"/>
    </row>
    <row r="231" spans="1:4">
      <c r="A231" s="46">
        <v>96</v>
      </c>
      <c r="B231" s="47" t="s">
        <v>235</v>
      </c>
      <c r="C231" s="35"/>
      <c r="D231" s="36"/>
    </row>
    <row r="232" spans="1:4">
      <c r="A232" s="46">
        <v>97</v>
      </c>
      <c r="B232" s="47" t="s">
        <v>236</v>
      </c>
      <c r="C232" s="35"/>
      <c r="D232" s="36"/>
    </row>
    <row r="233" spans="1:4">
      <c r="A233" s="46">
        <v>98</v>
      </c>
      <c r="B233" s="47" t="s">
        <v>237</v>
      </c>
      <c r="C233" s="35"/>
      <c r="D233" s="36"/>
    </row>
    <row r="234" spans="1:4">
      <c r="A234" s="46">
        <v>99</v>
      </c>
      <c r="B234" s="47" t="s">
        <v>238</v>
      </c>
      <c r="C234" s="35"/>
      <c r="D234" s="36"/>
    </row>
    <row r="235" spans="1:4" ht="13.5" thickBot="1">
      <c r="A235" s="49">
        <v>100</v>
      </c>
      <c r="B235" s="50" t="s">
        <v>239</v>
      </c>
      <c r="C235" s="51"/>
      <c r="D235" s="52"/>
    </row>
  </sheetData>
  <sheetProtection selectLockedCells="1"/>
  <customSheetViews>
    <customSheetView guid="{27F75044-6024-4403-9A39-D72B9CCD332B}" showPageBreaks="1" hiddenRows="1" hiddenColumns="1" state="hidden" view="pageBreakPreview" topLeftCell="A120">
      <selection activeCell="Y127" sqref="Y127"/>
      <pageMargins left="0" right="0" top="0" bottom="0" header="0" footer="0"/>
      <pageSetup orientation="portrait" r:id="rId1"/>
      <headerFooter alignWithMargins="0"/>
    </customSheetView>
    <customSheetView guid="{A60C0BDD-7FB1-4EBA-A0E1-529280DA1A28}" showPageBreaks="1" hiddenRows="1" hiddenColumns="1" state="hidden" view="pageBreakPreview" topLeftCell="A120">
      <selection activeCell="Y127" sqref="Y127"/>
      <pageMargins left="0" right="0" top="0" bottom="0" header="0" footer="0"/>
      <pageSetup orientation="portrait" r:id="rId2"/>
      <headerFooter alignWithMargins="0"/>
    </customSheetView>
    <customSheetView guid="{9CE94B9F-4902-4B08-AE4E-74E93D8E789E}" showPageBreaks="1" hiddenRows="1" hiddenColumns="1" state="hidden" view="pageBreakPreview" topLeftCell="A120">
      <selection activeCell="Y127" sqref="Y127"/>
      <pageMargins left="0" right="0" top="0" bottom="0" header="0" footer="0"/>
      <pageSetup orientation="portrait" r:id="rId3"/>
      <headerFooter alignWithMargins="0"/>
    </customSheetView>
    <customSheetView guid="{61A8E90E-9DEC-4083-98B2-482D9678BA93}" showPageBreaks="1" hiddenRows="1" hiddenColumns="1" state="hidden" view="pageBreakPreview" topLeftCell="A120">
      <selection activeCell="Y127" sqref="Y127"/>
      <pageMargins left="0" right="0" top="0" bottom="0" header="0" footer="0"/>
      <pageSetup orientation="portrait" r:id="rId4"/>
      <headerFooter alignWithMargins="0"/>
    </customSheetView>
    <customSheetView guid="{629BDD3E-4046-451D-8D01-11325237A091}" showPageBreaks="1" hiddenRows="1" hiddenColumns="1" state="hidden" view="pageBreakPreview" topLeftCell="A120">
      <selection activeCell="Y127" sqref="Y127"/>
      <pageMargins left="0" right="0" top="0" bottom="0" header="0" footer="0"/>
      <pageSetup orientation="portrait" r:id="rId5"/>
      <headerFooter alignWithMargins="0"/>
    </customSheetView>
    <customSheetView guid="{C0D2F720-9CF1-451B-A21B-46E9EE29F95A}" showPageBreaks="1" hiddenRows="1" hiddenColumns="1" state="hidden" view="pageBreakPreview" topLeftCell="A120">
      <selection activeCell="Y127" sqref="Y127"/>
      <pageMargins left="0" right="0" top="0" bottom="0" header="0" footer="0"/>
      <pageSetup orientation="portrait" r:id="rId6"/>
      <headerFooter alignWithMargins="0"/>
    </customSheetView>
    <customSheetView guid="{3545AE1A-D3DD-4FC8-880A-180A3F66AD42}" showPageBreaks="1" hiddenRows="1" hiddenColumns="1" state="hidden" view="pageBreakPreview" topLeftCell="A120">
      <selection activeCell="Y127" sqref="Y127"/>
      <pageMargins left="0" right="0" top="0" bottom="0" header="0" footer="0"/>
      <pageSetup orientation="portrait" r:id="rId7"/>
      <headerFooter alignWithMargins="0"/>
    </customSheetView>
    <customSheetView guid="{6B2C1320-5106-401D-86E8-03FFC7419150}" showPageBreaks="1" hiddenRows="1" hiddenColumns="1" state="hidden" view="pageBreakPreview" showRuler="0" topLeftCell="A120">
      <selection activeCell="Y127" sqref="Y127"/>
      <pageMargins left="0" right="0" top="0" bottom="0" header="0" footer="0"/>
      <pageSetup orientation="portrait" r:id="rId8"/>
      <headerFooter alignWithMargins="0"/>
    </customSheetView>
    <customSheetView guid="{863DE73B-EDD5-4C94-B877-7C156CB081F7}" showPageBreaks="1" hiddenRows="1" hiddenColumns="1" state="hidden" view="pageBreakPreview" topLeftCell="A120">
      <selection activeCell="Y127" sqref="Y127"/>
      <pageMargins left="0" right="0" top="0" bottom="0" header="0" footer="0"/>
      <pageSetup orientation="portrait" r:id="rId9"/>
      <headerFooter alignWithMargins="0"/>
    </customSheetView>
    <customSheetView guid="{DF819C10-7533-4A2E-B278-90B3B38A4AE6}" showPageBreaks="1" hiddenRows="1" hiddenColumns="1" state="hidden" view="pageBreakPreview" topLeftCell="A120">
      <selection activeCell="Y127" sqref="Y127"/>
      <pageMargins left="0" right="0" top="0" bottom="0" header="0" footer="0"/>
      <pageSetup orientation="portrait" r:id="rId10"/>
      <headerFooter alignWithMargins="0"/>
    </customSheetView>
    <customSheetView guid="{6F637C86-117D-4792-B5D4-37E20B1C50B5}" showPageBreaks="1" hiddenRows="1" hiddenColumns="1" state="hidden" view="pageBreakPreview" topLeftCell="A120">
      <selection activeCell="Y127" sqref="Y127"/>
      <pageMargins left="0" right="0" top="0" bottom="0" header="0" footer="0"/>
      <pageSetup orientation="portrait" r:id="rId11"/>
      <headerFooter alignWithMargins="0"/>
    </customSheetView>
  </customSheetViews>
  <mergeCells count="14">
    <mergeCell ref="U6:AA6"/>
    <mergeCell ref="U7:AA7"/>
    <mergeCell ref="F3:G3"/>
    <mergeCell ref="K3:L3"/>
    <mergeCell ref="F6:I6"/>
    <mergeCell ref="K6:N6"/>
    <mergeCell ref="P6:S6"/>
    <mergeCell ref="P3:Q3"/>
    <mergeCell ref="A124:B124"/>
    <mergeCell ref="A125:B125"/>
    <mergeCell ref="A127:D127"/>
    <mergeCell ref="A3:B3"/>
    <mergeCell ref="A6:D6"/>
    <mergeCell ref="A4:B4"/>
  </mergeCells>
  <phoneticPr fontId="23" type="noConversion"/>
  <pageMargins left="0.75" right="0.75" top="1" bottom="1" header="0.5" footer="0.5"/>
  <pageSetup orientation="portrait" r:id="rId1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77"/>
  <sheetViews>
    <sheetView view="pageBreakPreview" zoomScale="90" zoomScaleNormal="90" zoomScaleSheetLayoutView="90" workbookViewId="0">
      <pane ySplit="11" topLeftCell="A35" activePane="bottomLeft" state="frozen"/>
      <selection pane="bottomLeft" activeCell="O40" sqref="O40"/>
    </sheetView>
  </sheetViews>
  <sheetFormatPr defaultRowHeight="15.75"/>
  <cols>
    <col min="1" max="1" width="2.42578125" style="216" customWidth="1"/>
    <col min="2" max="2" width="5" style="232" customWidth="1"/>
    <col min="3" max="3" width="11.7109375" style="232" customWidth="1"/>
    <col min="4" max="4" width="12" style="233" customWidth="1"/>
    <col min="5" max="5" width="14.42578125" style="216" customWidth="1"/>
    <col min="6" max="6" width="17" style="233" customWidth="1"/>
    <col min="7" max="7" width="12" style="233" customWidth="1"/>
    <col min="8" max="8" width="17.85546875" style="216" customWidth="1"/>
    <col min="9" max="9" width="51.85546875" style="216" customWidth="1"/>
    <col min="10" max="10" width="10.5703125" style="216" customWidth="1"/>
    <col min="11" max="11" width="16.7109375" style="216" customWidth="1"/>
    <col min="12" max="12" width="15.7109375" style="216" customWidth="1"/>
    <col min="13" max="13" width="13" style="216" customWidth="1"/>
    <col min="14" max="14" width="16.5703125" style="216" customWidth="1"/>
    <col min="15" max="15" width="18.5703125" style="216" customWidth="1"/>
    <col min="16" max="16" width="17.140625" style="216" customWidth="1"/>
    <col min="17" max="17" width="12.5703125" style="216" customWidth="1"/>
    <col min="18" max="16384" width="9.140625" style="216"/>
  </cols>
  <sheetData>
    <row r="1" spans="1:16" ht="16.5">
      <c r="B1" s="335" t="str">
        <f>'Name of Bidder'!B1:D1</f>
        <v>AMC-II Package for de-weeding, grass cutting and jungle clearance &amp; civil Maintenance works at POWERGRID Nagarjunasagar substation</v>
      </c>
      <c r="C1" s="335"/>
      <c r="D1" s="335"/>
      <c r="E1" s="335"/>
      <c r="F1" s="335"/>
      <c r="G1" s="335"/>
      <c r="H1" s="335"/>
      <c r="I1" s="335"/>
      <c r="J1" s="335"/>
      <c r="K1" s="335"/>
    </row>
    <row r="2" spans="1:16" ht="16.5">
      <c r="B2" s="335" t="str">
        <f>'Name of Bidder'!B2:D2</f>
        <v>Specification No: SR-I/C&amp;M/WC-4304/2025 (SR1/NT/W-CIVIL/DOM/B00/25/12398)</v>
      </c>
      <c r="C2" s="335"/>
      <c r="D2" s="335"/>
      <c r="E2" s="335"/>
      <c r="F2" s="335"/>
      <c r="G2" s="335"/>
      <c r="H2" s="335"/>
      <c r="I2" s="335"/>
      <c r="J2" s="335"/>
      <c r="K2" s="335"/>
    </row>
    <row r="3" spans="1:16" ht="16.5">
      <c r="B3" s="335" t="s">
        <v>241</v>
      </c>
      <c r="C3" s="335"/>
      <c r="D3" s="335"/>
      <c r="E3" s="335"/>
      <c r="F3" s="335"/>
      <c r="G3" s="335"/>
      <c r="H3" s="335"/>
      <c r="I3" s="335"/>
      <c r="J3" s="335"/>
      <c r="K3" s="335"/>
    </row>
    <row r="4" spans="1:16" s="217" customFormat="1" ht="18.75" customHeight="1">
      <c r="A4" s="329" t="s">
        <v>242</v>
      </c>
      <c r="B4" s="330"/>
      <c r="C4" s="331"/>
      <c r="D4" s="322">
        <f>'Name of Bidder'!D9</f>
        <v>0</v>
      </c>
      <c r="E4" s="322"/>
      <c r="F4" s="322"/>
      <c r="G4" s="322"/>
      <c r="H4" s="322"/>
      <c r="I4" s="322"/>
      <c r="J4" s="322"/>
      <c r="K4" s="322"/>
      <c r="L4" s="324" t="s">
        <v>243</v>
      </c>
      <c r="M4" s="324"/>
      <c r="N4" s="324"/>
    </row>
    <row r="5" spans="1:16" s="217" customFormat="1" ht="16.5">
      <c r="A5" s="320" t="s">
        <v>14</v>
      </c>
      <c r="B5" s="320"/>
      <c r="C5" s="320"/>
      <c r="D5" s="322">
        <f>'Name of Bidder'!D9</f>
        <v>0</v>
      </c>
      <c r="E5" s="322"/>
      <c r="F5" s="322"/>
      <c r="G5" s="322"/>
      <c r="H5" s="322"/>
      <c r="I5" s="322"/>
      <c r="J5" s="322"/>
      <c r="K5" s="322"/>
      <c r="L5" s="324" t="s">
        <v>244</v>
      </c>
      <c r="M5" s="324"/>
      <c r="N5" s="324"/>
    </row>
    <row r="6" spans="1:16" s="217" customFormat="1" ht="16.5">
      <c r="A6" s="320" t="s">
        <v>15</v>
      </c>
      <c r="B6" s="321"/>
      <c r="C6" s="321"/>
      <c r="D6" s="322">
        <f>'Name of Bidder'!D10</f>
        <v>0</v>
      </c>
      <c r="E6" s="322"/>
      <c r="F6" s="322"/>
      <c r="G6" s="322"/>
      <c r="H6" s="322"/>
      <c r="I6" s="322"/>
      <c r="J6" s="322"/>
      <c r="K6" s="322"/>
      <c r="L6" s="324" t="s">
        <v>245</v>
      </c>
      <c r="M6" s="324"/>
      <c r="N6" s="324"/>
    </row>
    <row r="7" spans="1:16" s="217" customFormat="1" ht="16.5" hidden="1">
      <c r="A7" s="218"/>
      <c r="B7" s="218"/>
      <c r="C7" s="218"/>
      <c r="D7" s="322">
        <f>'Name of Bidder'!D11</f>
        <v>0</v>
      </c>
      <c r="E7" s="322"/>
      <c r="F7" s="322"/>
      <c r="G7" s="322"/>
      <c r="H7" s="322"/>
      <c r="I7" s="322"/>
      <c r="J7" s="322"/>
      <c r="K7" s="322"/>
      <c r="L7" s="219" t="s">
        <v>246</v>
      </c>
      <c r="M7" s="219"/>
      <c r="N7" s="219"/>
    </row>
    <row r="8" spans="1:16" s="217" customFormat="1" ht="16.5" hidden="1">
      <c r="A8" s="218"/>
      <c r="B8" s="218"/>
      <c r="C8" s="218"/>
      <c r="D8" s="322">
        <f>'Name of Bidder'!D12</f>
        <v>0</v>
      </c>
      <c r="E8" s="322"/>
      <c r="F8" s="322"/>
      <c r="G8" s="322"/>
      <c r="H8" s="322"/>
      <c r="I8" s="322"/>
      <c r="J8" s="322"/>
      <c r="K8" s="322"/>
      <c r="L8" s="219" t="s">
        <v>247</v>
      </c>
      <c r="M8" s="219"/>
      <c r="N8" s="219"/>
    </row>
    <row r="9" spans="1:16" hidden="1"/>
    <row r="10" spans="1:16" ht="115.5">
      <c r="B10" s="192" t="s">
        <v>248</v>
      </c>
      <c r="C10" s="192" t="s">
        <v>249</v>
      </c>
      <c r="D10" s="192" t="s">
        <v>250</v>
      </c>
      <c r="E10" s="193" t="s">
        <v>251</v>
      </c>
      <c r="F10" s="193" t="s">
        <v>252</v>
      </c>
      <c r="G10" s="193" t="s">
        <v>253</v>
      </c>
      <c r="H10" s="193" t="s">
        <v>254</v>
      </c>
      <c r="I10" s="192" t="s">
        <v>255</v>
      </c>
      <c r="J10" s="192" t="s">
        <v>256</v>
      </c>
      <c r="K10" s="192" t="s">
        <v>257</v>
      </c>
      <c r="L10" s="192" t="s">
        <v>258</v>
      </c>
      <c r="M10" s="192" t="s">
        <v>259</v>
      </c>
      <c r="N10" s="192" t="s">
        <v>260</v>
      </c>
      <c r="O10" s="192" t="s">
        <v>261</v>
      </c>
      <c r="P10" s="192" t="s">
        <v>262</v>
      </c>
    </row>
    <row r="11" spans="1:16" ht="16.5">
      <c r="B11" s="212">
        <v>1</v>
      </c>
      <c r="C11" s="212">
        <v>2</v>
      </c>
      <c r="D11" s="212">
        <v>3</v>
      </c>
      <c r="E11" s="212">
        <v>4</v>
      </c>
      <c r="F11" s="193">
        <v>5</v>
      </c>
      <c r="G11" s="193">
        <v>6</v>
      </c>
      <c r="H11" s="193">
        <v>7</v>
      </c>
      <c r="I11" s="193">
        <v>8</v>
      </c>
      <c r="J11" s="220">
        <v>9</v>
      </c>
      <c r="K11" s="220">
        <v>10</v>
      </c>
      <c r="L11" s="220">
        <v>11</v>
      </c>
      <c r="M11" s="220">
        <v>12</v>
      </c>
      <c r="N11" s="220" t="s">
        <v>263</v>
      </c>
      <c r="O11" s="220" t="s">
        <v>264</v>
      </c>
      <c r="P11" s="221" t="s">
        <v>265</v>
      </c>
    </row>
    <row r="12" spans="1:16" ht="109.5" customHeight="1">
      <c r="B12" s="212">
        <v>1</v>
      </c>
      <c r="C12" s="222" t="s">
        <v>266</v>
      </c>
      <c r="D12" s="212"/>
      <c r="E12" s="212"/>
      <c r="F12" s="213"/>
      <c r="G12" s="214">
        <v>0.18</v>
      </c>
      <c r="H12" s="215"/>
      <c r="I12" s="223" t="s">
        <v>365</v>
      </c>
      <c r="J12" s="222" t="s">
        <v>391</v>
      </c>
      <c r="K12" s="222">
        <v>40</v>
      </c>
      <c r="L12" s="224">
        <v>177.5</v>
      </c>
      <c r="M12" s="270">
        <f>ROUND(L12/1.18,2)</f>
        <v>150.41999999999999</v>
      </c>
      <c r="N12" s="231">
        <f>ROUND(L12/1.18,2)</f>
        <v>150.41999999999999</v>
      </c>
      <c r="O12" s="231">
        <f>ROUND(N12*K12,2)</f>
        <v>6016.8</v>
      </c>
      <c r="P12" s="271">
        <f>ROUND(O12*18%,2)</f>
        <v>1083.02</v>
      </c>
    </row>
    <row r="13" spans="1:16" ht="115.5" customHeight="1">
      <c r="B13" s="212">
        <v>2</v>
      </c>
      <c r="C13" s="222" t="s">
        <v>267</v>
      </c>
      <c r="D13" s="212"/>
      <c r="E13" s="212"/>
      <c r="F13" s="213"/>
      <c r="G13" s="214">
        <v>0.18</v>
      </c>
      <c r="H13" s="215"/>
      <c r="I13" s="223" t="s">
        <v>366</v>
      </c>
      <c r="J13" s="222" t="s">
        <v>391</v>
      </c>
      <c r="K13" s="222">
        <v>40</v>
      </c>
      <c r="L13" s="224">
        <v>260.3</v>
      </c>
      <c r="M13" s="270">
        <f t="shared" ref="M13:M21" si="0">ROUND((L13/1.18),2)</f>
        <v>220.59</v>
      </c>
      <c r="N13" s="231">
        <f t="shared" ref="N13:N21" si="1">ROUND(L13/1.18,2)</f>
        <v>220.59</v>
      </c>
      <c r="O13" s="231">
        <f t="shared" ref="O13:O21" si="2">ROUND(N13*K13,2)</f>
        <v>8823.6</v>
      </c>
      <c r="P13" s="271">
        <f t="shared" ref="P13:P21" si="3">ROUND(O13*18%,2)</f>
        <v>1588.25</v>
      </c>
    </row>
    <row r="14" spans="1:16" ht="94.5">
      <c r="B14" s="212">
        <v>3</v>
      </c>
      <c r="C14" s="222" t="s">
        <v>268</v>
      </c>
      <c r="D14" s="212"/>
      <c r="E14" s="212"/>
      <c r="F14" s="213"/>
      <c r="G14" s="214">
        <v>0.18</v>
      </c>
      <c r="H14" s="215"/>
      <c r="I14" s="225" t="s">
        <v>367</v>
      </c>
      <c r="J14" s="222" t="s">
        <v>391</v>
      </c>
      <c r="K14" s="222">
        <v>150</v>
      </c>
      <c r="L14" s="224">
        <v>7878.5</v>
      </c>
      <c r="M14" s="270">
        <f t="shared" si="0"/>
        <v>6676.69</v>
      </c>
      <c r="N14" s="231">
        <f t="shared" si="1"/>
        <v>6676.69</v>
      </c>
      <c r="O14" s="231">
        <f t="shared" si="2"/>
        <v>1001503.5</v>
      </c>
      <c r="P14" s="271">
        <f t="shared" si="3"/>
        <v>180270.63</v>
      </c>
    </row>
    <row r="15" spans="1:16" ht="94.5">
      <c r="B15" s="212">
        <v>4</v>
      </c>
      <c r="C15" s="222" t="s">
        <v>269</v>
      </c>
      <c r="D15" s="212"/>
      <c r="E15" s="212"/>
      <c r="F15" s="213"/>
      <c r="G15" s="214">
        <v>0.18</v>
      </c>
      <c r="H15" s="215"/>
      <c r="I15" s="225" t="s">
        <v>368</v>
      </c>
      <c r="J15" s="222" t="s">
        <v>391</v>
      </c>
      <c r="K15" s="222">
        <v>50</v>
      </c>
      <c r="L15" s="226">
        <v>7294.7</v>
      </c>
      <c r="M15" s="270">
        <f t="shared" si="0"/>
        <v>6181.95</v>
      </c>
      <c r="N15" s="231">
        <f t="shared" si="1"/>
        <v>6181.95</v>
      </c>
      <c r="O15" s="231">
        <f t="shared" si="2"/>
        <v>309097.5</v>
      </c>
      <c r="P15" s="271">
        <f t="shared" si="3"/>
        <v>55637.55</v>
      </c>
    </row>
    <row r="16" spans="1:16" ht="63">
      <c r="B16" s="212">
        <v>5</v>
      </c>
      <c r="C16" s="222" t="s">
        <v>270</v>
      </c>
      <c r="D16" s="212"/>
      <c r="E16" s="212"/>
      <c r="F16" s="213"/>
      <c r="G16" s="214">
        <v>0.18</v>
      </c>
      <c r="H16" s="215"/>
      <c r="I16" s="227" t="s">
        <v>369</v>
      </c>
      <c r="J16" s="222" t="s">
        <v>391</v>
      </c>
      <c r="K16" s="222">
        <v>30</v>
      </c>
      <c r="L16" s="245">
        <v>7132.25</v>
      </c>
      <c r="M16" s="270">
        <f t="shared" si="0"/>
        <v>6044.28</v>
      </c>
      <c r="N16" s="231">
        <f t="shared" si="1"/>
        <v>6044.28</v>
      </c>
      <c r="O16" s="231">
        <f t="shared" si="2"/>
        <v>181328.4</v>
      </c>
      <c r="P16" s="271">
        <f t="shared" si="3"/>
        <v>32639.11</v>
      </c>
    </row>
    <row r="17" spans="2:16" ht="94.5">
      <c r="B17" s="212">
        <v>6</v>
      </c>
      <c r="C17" s="222" t="s">
        <v>271</v>
      </c>
      <c r="D17" s="212"/>
      <c r="E17" s="212"/>
      <c r="F17" s="213"/>
      <c r="G17" s="214">
        <v>0.18</v>
      </c>
      <c r="H17" s="215"/>
      <c r="I17" s="227" t="s">
        <v>370</v>
      </c>
      <c r="J17" s="222" t="s">
        <v>391</v>
      </c>
      <c r="K17" s="222">
        <v>75</v>
      </c>
      <c r="L17" s="245">
        <v>7311.25</v>
      </c>
      <c r="M17" s="270">
        <f t="shared" si="0"/>
        <v>6195.97</v>
      </c>
      <c r="N17" s="231">
        <f t="shared" si="1"/>
        <v>6195.97</v>
      </c>
      <c r="O17" s="231">
        <f t="shared" si="2"/>
        <v>464697.75</v>
      </c>
      <c r="P17" s="271">
        <f t="shared" si="3"/>
        <v>83645.600000000006</v>
      </c>
    </row>
    <row r="18" spans="2:16" ht="126">
      <c r="B18" s="212">
        <v>7</v>
      </c>
      <c r="C18" s="222" t="s">
        <v>274</v>
      </c>
      <c r="D18" s="212"/>
      <c r="E18" s="212"/>
      <c r="F18" s="213"/>
      <c r="G18" s="214">
        <v>0.18</v>
      </c>
      <c r="H18" s="215"/>
      <c r="I18" s="227" t="s">
        <v>371</v>
      </c>
      <c r="J18" s="222" t="s">
        <v>280</v>
      </c>
      <c r="K18" s="222">
        <v>100</v>
      </c>
      <c r="L18" s="224">
        <v>547.4</v>
      </c>
      <c r="M18" s="270">
        <f t="shared" si="0"/>
        <v>463.9</v>
      </c>
      <c r="N18" s="231">
        <f t="shared" si="1"/>
        <v>463.9</v>
      </c>
      <c r="O18" s="231">
        <f t="shared" si="2"/>
        <v>46390</v>
      </c>
      <c r="P18" s="271">
        <f t="shared" si="3"/>
        <v>8350.2000000000007</v>
      </c>
    </row>
    <row r="19" spans="2:16">
      <c r="B19" s="212">
        <v>8</v>
      </c>
      <c r="C19" s="222">
        <v>14.9</v>
      </c>
      <c r="D19" s="212"/>
      <c r="E19" s="212"/>
      <c r="F19" s="213"/>
      <c r="G19" s="214">
        <v>0.18</v>
      </c>
      <c r="H19" s="215"/>
      <c r="I19" s="227" t="s">
        <v>275</v>
      </c>
      <c r="J19" s="222" t="s">
        <v>392</v>
      </c>
      <c r="K19" s="222">
        <v>50</v>
      </c>
      <c r="L19" s="224">
        <v>56.15</v>
      </c>
      <c r="M19" s="270">
        <f t="shared" si="0"/>
        <v>47.58</v>
      </c>
      <c r="N19" s="231">
        <f t="shared" si="1"/>
        <v>47.58</v>
      </c>
      <c r="O19" s="231">
        <f>ROUND(N19*K19,2)</f>
        <v>2379</v>
      </c>
      <c r="P19" s="271">
        <f>ROUND(O19*18%,2)</f>
        <v>428.22</v>
      </c>
    </row>
    <row r="20" spans="2:16">
      <c r="B20" s="212">
        <v>9</v>
      </c>
      <c r="C20" s="222">
        <v>14.1</v>
      </c>
      <c r="D20" s="212"/>
      <c r="E20" s="212"/>
      <c r="F20" s="213"/>
      <c r="G20" s="214">
        <v>0.18</v>
      </c>
      <c r="H20" s="215"/>
      <c r="I20" s="227" t="s">
        <v>372</v>
      </c>
      <c r="J20" s="222" t="s">
        <v>280</v>
      </c>
      <c r="K20" s="222">
        <v>30</v>
      </c>
      <c r="L20" s="224">
        <v>729.85</v>
      </c>
      <c r="M20" s="270">
        <f t="shared" si="0"/>
        <v>618.52</v>
      </c>
      <c r="N20" s="231">
        <f t="shared" si="1"/>
        <v>618.52</v>
      </c>
      <c r="O20" s="231">
        <f>ROUND(N20*K20,2)</f>
        <v>18555.599999999999</v>
      </c>
      <c r="P20" s="271">
        <f>ROUND(O20*18%,2)</f>
        <v>3340.01</v>
      </c>
    </row>
    <row r="21" spans="2:16" ht="63">
      <c r="B21" s="212">
        <v>10</v>
      </c>
      <c r="C21" s="222" t="s">
        <v>276</v>
      </c>
      <c r="D21" s="212"/>
      <c r="E21" s="212"/>
      <c r="F21" s="213"/>
      <c r="G21" s="214">
        <v>0.18</v>
      </c>
      <c r="H21" s="215"/>
      <c r="I21" s="227" t="s">
        <v>373</v>
      </c>
      <c r="J21" s="222" t="s">
        <v>280</v>
      </c>
      <c r="K21" s="222">
        <v>10</v>
      </c>
      <c r="L21" s="224">
        <v>1090.6500000000001</v>
      </c>
      <c r="M21" s="270">
        <f t="shared" si="0"/>
        <v>924.28</v>
      </c>
      <c r="N21" s="231">
        <f t="shared" si="1"/>
        <v>924.28</v>
      </c>
      <c r="O21" s="231">
        <f t="shared" si="2"/>
        <v>9242.7999999999993</v>
      </c>
      <c r="P21" s="271">
        <f t="shared" si="3"/>
        <v>1663.7</v>
      </c>
    </row>
    <row r="22" spans="2:16" ht="31.5">
      <c r="B22" s="212">
        <v>11</v>
      </c>
      <c r="C22" s="222" t="s">
        <v>277</v>
      </c>
      <c r="D22" s="212"/>
      <c r="E22" s="212"/>
      <c r="F22" s="213"/>
      <c r="G22" s="214">
        <v>0.18</v>
      </c>
      <c r="H22" s="215"/>
      <c r="I22" s="227" t="s">
        <v>374</v>
      </c>
      <c r="J22" s="222" t="s">
        <v>280</v>
      </c>
      <c r="K22" s="222">
        <v>10</v>
      </c>
      <c r="L22" s="224">
        <v>1416.15</v>
      </c>
      <c r="M22" s="270">
        <f t="shared" ref="M22:M34" si="4">ROUND((L22/1.18),2)</f>
        <v>1200.1300000000001</v>
      </c>
      <c r="N22" s="231">
        <f t="shared" ref="N22:N34" si="5">ROUND(L22/1.18,2)</f>
        <v>1200.1300000000001</v>
      </c>
      <c r="O22" s="231">
        <f t="shared" ref="O22:O36" si="6">ROUND(N22*K22,2)</f>
        <v>12001.3</v>
      </c>
      <c r="P22" s="271">
        <f t="shared" ref="P22:P36" si="7">ROUND(O22*18%,2)</f>
        <v>2160.23</v>
      </c>
    </row>
    <row r="23" spans="2:16" ht="94.5">
      <c r="B23" s="212">
        <v>12</v>
      </c>
      <c r="C23" s="228" t="s">
        <v>278</v>
      </c>
      <c r="D23" s="212"/>
      <c r="E23" s="212"/>
      <c r="F23" s="213"/>
      <c r="G23" s="214">
        <v>0.18</v>
      </c>
      <c r="H23" s="215"/>
      <c r="I23" s="227" t="s">
        <v>375</v>
      </c>
      <c r="J23" s="222" t="s">
        <v>391</v>
      </c>
      <c r="K23" s="222">
        <v>1</v>
      </c>
      <c r="L23" s="224">
        <v>142949.70000000001</v>
      </c>
      <c r="M23" s="270">
        <f t="shared" si="4"/>
        <v>121143.81</v>
      </c>
      <c r="N23" s="231">
        <f t="shared" si="5"/>
        <v>121143.81</v>
      </c>
      <c r="O23" s="231">
        <f t="shared" si="6"/>
        <v>121143.81</v>
      </c>
      <c r="P23" s="271">
        <f t="shared" si="7"/>
        <v>21805.89</v>
      </c>
    </row>
    <row r="24" spans="2:16" ht="141.75">
      <c r="B24" s="212">
        <v>13</v>
      </c>
      <c r="C24" s="222" t="s">
        <v>279</v>
      </c>
      <c r="D24" s="212"/>
      <c r="E24" s="212"/>
      <c r="F24" s="213"/>
      <c r="G24" s="214">
        <v>0.18</v>
      </c>
      <c r="H24" s="215"/>
      <c r="I24" s="227" t="s">
        <v>376</v>
      </c>
      <c r="J24" s="222" t="s">
        <v>280</v>
      </c>
      <c r="K24" s="222">
        <v>20</v>
      </c>
      <c r="L24" s="224">
        <v>4111.95</v>
      </c>
      <c r="M24" s="270">
        <f t="shared" si="4"/>
        <v>3484.7</v>
      </c>
      <c r="N24" s="231">
        <f t="shared" si="5"/>
        <v>3484.7</v>
      </c>
      <c r="O24" s="231">
        <f t="shared" si="6"/>
        <v>69694</v>
      </c>
      <c r="P24" s="271">
        <f t="shared" si="7"/>
        <v>12544.92</v>
      </c>
    </row>
    <row r="25" spans="2:16" ht="78.75">
      <c r="B25" s="212">
        <v>14</v>
      </c>
      <c r="C25" s="222" t="s">
        <v>272</v>
      </c>
      <c r="D25" s="212"/>
      <c r="E25" s="212"/>
      <c r="F25" s="213"/>
      <c r="G25" s="214">
        <v>0.18</v>
      </c>
      <c r="H25" s="215"/>
      <c r="I25" s="227" t="s">
        <v>377</v>
      </c>
      <c r="J25" s="222" t="s">
        <v>280</v>
      </c>
      <c r="K25" s="222">
        <v>50</v>
      </c>
      <c r="L25" s="224">
        <v>3617.55</v>
      </c>
      <c r="M25" s="270">
        <f t="shared" si="4"/>
        <v>3065.72</v>
      </c>
      <c r="N25" s="231">
        <f t="shared" si="5"/>
        <v>3065.72</v>
      </c>
      <c r="O25" s="231">
        <f t="shared" si="6"/>
        <v>153286</v>
      </c>
      <c r="P25" s="271">
        <f t="shared" si="7"/>
        <v>27591.48</v>
      </c>
    </row>
    <row r="26" spans="2:16" ht="180" customHeight="1">
      <c r="B26" s="212">
        <v>15</v>
      </c>
      <c r="C26" s="222">
        <v>8.31</v>
      </c>
      <c r="D26" s="212"/>
      <c r="E26" s="212"/>
      <c r="F26" s="213"/>
      <c r="G26" s="214">
        <v>0.18</v>
      </c>
      <c r="H26" s="215"/>
      <c r="I26" s="227" t="s">
        <v>378</v>
      </c>
      <c r="J26" s="222" t="s">
        <v>273</v>
      </c>
      <c r="K26" s="222">
        <v>100</v>
      </c>
      <c r="L26" s="224">
        <v>1267.95</v>
      </c>
      <c r="M26" s="270">
        <f t="shared" si="4"/>
        <v>1074.53</v>
      </c>
      <c r="N26" s="231">
        <f t="shared" si="5"/>
        <v>1074.53</v>
      </c>
      <c r="O26" s="231">
        <f t="shared" si="6"/>
        <v>107453</v>
      </c>
      <c r="P26" s="271">
        <f t="shared" si="7"/>
        <v>19341.54</v>
      </c>
    </row>
    <row r="27" spans="2:16" ht="94.5" customHeight="1">
      <c r="B27" s="212">
        <v>16</v>
      </c>
      <c r="C27" s="222" t="s">
        <v>387</v>
      </c>
      <c r="D27" s="212"/>
      <c r="E27" s="212"/>
      <c r="F27" s="213"/>
      <c r="G27" s="214">
        <v>0.18</v>
      </c>
      <c r="H27" s="215"/>
      <c r="I27" s="227" t="s">
        <v>379</v>
      </c>
      <c r="J27" s="222" t="s">
        <v>280</v>
      </c>
      <c r="K27" s="222">
        <v>500</v>
      </c>
      <c r="L27" s="224">
        <v>137.44999999999999</v>
      </c>
      <c r="M27" s="270">
        <f t="shared" si="4"/>
        <v>116.48</v>
      </c>
      <c r="N27" s="231">
        <f t="shared" si="5"/>
        <v>116.48</v>
      </c>
      <c r="O27" s="231">
        <f t="shared" si="6"/>
        <v>58240</v>
      </c>
      <c r="P27" s="271">
        <f t="shared" si="7"/>
        <v>10483.200000000001</v>
      </c>
    </row>
    <row r="28" spans="2:16" ht="153.75" customHeight="1">
      <c r="B28" s="212">
        <v>17</v>
      </c>
      <c r="C28" s="222" t="s">
        <v>388</v>
      </c>
      <c r="D28" s="212"/>
      <c r="E28" s="212"/>
      <c r="F28" s="213"/>
      <c r="G28" s="214">
        <v>0.18</v>
      </c>
      <c r="H28" s="215"/>
      <c r="I28" s="227" t="s">
        <v>380</v>
      </c>
      <c r="J28" s="222" t="s">
        <v>280</v>
      </c>
      <c r="K28" s="222">
        <v>1000</v>
      </c>
      <c r="L28" s="224">
        <v>13.9</v>
      </c>
      <c r="M28" s="270">
        <f t="shared" si="4"/>
        <v>11.78</v>
      </c>
      <c r="N28" s="231">
        <f t="shared" si="5"/>
        <v>11.78</v>
      </c>
      <c r="O28" s="231">
        <f t="shared" si="6"/>
        <v>11780</v>
      </c>
      <c r="P28" s="271">
        <f t="shared" si="7"/>
        <v>2120.4</v>
      </c>
    </row>
    <row r="29" spans="2:16" ht="41.25" customHeight="1">
      <c r="B29" s="212">
        <v>18</v>
      </c>
      <c r="C29" s="222" t="s">
        <v>389</v>
      </c>
      <c r="D29" s="212"/>
      <c r="E29" s="212"/>
      <c r="F29" s="213"/>
      <c r="G29" s="214">
        <v>0.18</v>
      </c>
      <c r="H29" s="215"/>
      <c r="I29" s="227" t="s">
        <v>381</v>
      </c>
      <c r="J29" s="222" t="s">
        <v>280</v>
      </c>
      <c r="K29" s="222">
        <v>1000</v>
      </c>
      <c r="L29" s="224">
        <v>52.75</v>
      </c>
      <c r="M29" s="270">
        <f t="shared" si="4"/>
        <v>44.7</v>
      </c>
      <c r="N29" s="231">
        <f t="shared" si="5"/>
        <v>44.7</v>
      </c>
      <c r="O29" s="231">
        <f t="shared" si="6"/>
        <v>44700</v>
      </c>
      <c r="P29" s="271">
        <f t="shared" si="7"/>
        <v>8046</v>
      </c>
    </row>
    <row r="30" spans="2:16" ht="58.5" customHeight="1">
      <c r="B30" s="212">
        <v>19</v>
      </c>
      <c r="C30" s="222">
        <v>13.88</v>
      </c>
      <c r="D30" s="212"/>
      <c r="E30" s="212"/>
      <c r="F30" s="213"/>
      <c r="G30" s="214">
        <v>0.18</v>
      </c>
      <c r="H30" s="215"/>
      <c r="I30" s="227" t="s">
        <v>382</v>
      </c>
      <c r="J30" s="222" t="s">
        <v>280</v>
      </c>
      <c r="K30" s="222">
        <v>1000</v>
      </c>
      <c r="L30" s="229">
        <v>19.75</v>
      </c>
      <c r="M30" s="272">
        <f t="shared" si="4"/>
        <v>16.739999999999998</v>
      </c>
      <c r="N30" s="273">
        <f t="shared" si="5"/>
        <v>16.739999999999998</v>
      </c>
      <c r="O30" s="273">
        <f t="shared" si="6"/>
        <v>16740</v>
      </c>
      <c r="P30" s="271">
        <f t="shared" si="7"/>
        <v>3013.2</v>
      </c>
    </row>
    <row r="31" spans="2:16" ht="99" customHeight="1">
      <c r="B31" s="212">
        <v>20</v>
      </c>
      <c r="C31" s="222" t="s">
        <v>390</v>
      </c>
      <c r="D31" s="212"/>
      <c r="E31" s="212"/>
      <c r="F31" s="213"/>
      <c r="G31" s="214">
        <v>0.18</v>
      </c>
      <c r="H31" s="215"/>
      <c r="I31" s="227" t="s">
        <v>383</v>
      </c>
      <c r="J31" s="222" t="s">
        <v>280</v>
      </c>
      <c r="K31" s="222">
        <v>1000</v>
      </c>
      <c r="L31" s="230">
        <v>112.9</v>
      </c>
      <c r="M31" s="272">
        <f t="shared" si="4"/>
        <v>95.68</v>
      </c>
      <c r="N31" s="273">
        <f t="shared" si="5"/>
        <v>95.68</v>
      </c>
      <c r="O31" s="273">
        <f t="shared" si="6"/>
        <v>95680</v>
      </c>
      <c r="P31" s="271">
        <f t="shared" si="7"/>
        <v>17222.400000000001</v>
      </c>
    </row>
    <row r="32" spans="2:16" ht="63" customHeight="1">
      <c r="B32" s="212">
        <v>21</v>
      </c>
      <c r="C32" s="222">
        <v>13.81</v>
      </c>
      <c r="D32" s="212"/>
      <c r="E32" s="212"/>
      <c r="F32" s="213"/>
      <c r="G32" s="214">
        <v>0.18</v>
      </c>
      <c r="H32" s="215"/>
      <c r="I32" s="227" t="s">
        <v>384</v>
      </c>
      <c r="J32" s="222" t="s">
        <v>280</v>
      </c>
      <c r="K32" s="222">
        <v>1000</v>
      </c>
      <c r="L32" s="229">
        <v>62.7</v>
      </c>
      <c r="M32" s="272">
        <f t="shared" si="4"/>
        <v>53.14</v>
      </c>
      <c r="N32" s="273">
        <f t="shared" si="5"/>
        <v>53.14</v>
      </c>
      <c r="O32" s="273">
        <f t="shared" si="6"/>
        <v>53140</v>
      </c>
      <c r="P32" s="271">
        <f t="shared" si="7"/>
        <v>9565.2000000000007</v>
      </c>
    </row>
    <row r="33" spans="1:19" ht="84.75" customHeight="1">
      <c r="B33" s="212">
        <v>22</v>
      </c>
      <c r="C33" s="222" t="s">
        <v>281</v>
      </c>
      <c r="D33" s="212"/>
      <c r="E33" s="212"/>
      <c r="F33" s="213"/>
      <c r="G33" s="214">
        <v>0.18</v>
      </c>
      <c r="H33" s="215"/>
      <c r="I33" s="227" t="s">
        <v>385</v>
      </c>
      <c r="J33" s="222" t="s">
        <v>280</v>
      </c>
      <c r="K33" s="222">
        <v>1500</v>
      </c>
      <c r="L33" s="224">
        <v>102.8</v>
      </c>
      <c r="M33" s="270">
        <f t="shared" si="4"/>
        <v>87.12</v>
      </c>
      <c r="N33" s="231">
        <f t="shared" si="5"/>
        <v>87.12</v>
      </c>
      <c r="O33" s="231">
        <f t="shared" si="6"/>
        <v>130680</v>
      </c>
      <c r="P33" s="271">
        <f t="shared" si="7"/>
        <v>23522.400000000001</v>
      </c>
    </row>
    <row r="34" spans="1:19" ht="129.75" customHeight="1">
      <c r="B34" s="212">
        <v>23</v>
      </c>
      <c r="C34" s="222">
        <v>13.8</v>
      </c>
      <c r="D34" s="212"/>
      <c r="E34" s="212"/>
      <c r="F34" s="213"/>
      <c r="G34" s="214">
        <v>0.18</v>
      </c>
      <c r="H34" s="215"/>
      <c r="I34" s="227" t="s">
        <v>386</v>
      </c>
      <c r="J34" s="222" t="s">
        <v>280</v>
      </c>
      <c r="K34" s="222">
        <v>500</v>
      </c>
      <c r="L34" s="224">
        <v>156.05000000000001</v>
      </c>
      <c r="M34" s="270">
        <f t="shared" si="4"/>
        <v>132.25</v>
      </c>
      <c r="N34" s="231">
        <f t="shared" si="5"/>
        <v>132.25</v>
      </c>
      <c r="O34" s="231">
        <f t="shared" si="6"/>
        <v>66125</v>
      </c>
      <c r="P34" s="271">
        <f t="shared" si="7"/>
        <v>11902.5</v>
      </c>
    </row>
    <row r="35" spans="1:19" ht="63">
      <c r="B35" s="212">
        <v>24</v>
      </c>
      <c r="C35" s="222" t="s">
        <v>282</v>
      </c>
      <c r="D35" s="212"/>
      <c r="E35" s="212"/>
      <c r="F35" s="213"/>
      <c r="G35" s="214">
        <v>0.18</v>
      </c>
      <c r="H35" s="215"/>
      <c r="I35" s="227" t="s">
        <v>283</v>
      </c>
      <c r="J35" s="222" t="s">
        <v>284</v>
      </c>
      <c r="K35" s="222">
        <v>40</v>
      </c>
      <c r="L35" s="224"/>
      <c r="M35" s="270"/>
      <c r="N35" s="231">
        <v>515.6</v>
      </c>
      <c r="O35" s="231">
        <f t="shared" si="6"/>
        <v>20624</v>
      </c>
      <c r="P35" s="271">
        <f t="shared" si="7"/>
        <v>3712.32</v>
      </c>
    </row>
    <row r="36" spans="1:19" ht="78.75">
      <c r="B36" s="212">
        <v>25</v>
      </c>
      <c r="C36" s="222" t="s">
        <v>285</v>
      </c>
      <c r="D36" s="212"/>
      <c r="E36" s="212"/>
      <c r="F36" s="213"/>
      <c r="G36" s="214">
        <v>0.18</v>
      </c>
      <c r="H36" s="215"/>
      <c r="I36" s="227" t="s">
        <v>286</v>
      </c>
      <c r="J36" s="222" t="s">
        <v>284</v>
      </c>
      <c r="K36" s="222">
        <v>20</v>
      </c>
      <c r="L36" s="224"/>
      <c r="M36" s="270"/>
      <c r="N36" s="231">
        <v>247.5</v>
      </c>
      <c r="O36" s="231">
        <f t="shared" si="6"/>
        <v>4950</v>
      </c>
      <c r="P36" s="271">
        <f t="shared" si="7"/>
        <v>891</v>
      </c>
    </row>
    <row r="38" spans="1:19">
      <c r="Q38" s="234"/>
      <c r="S38" s="216">
        <f>O39*1.18</f>
        <v>3556841.0307999998</v>
      </c>
    </row>
    <row r="39" spans="1:19" ht="16.5">
      <c r="D39" s="232"/>
      <c r="E39" s="235"/>
      <c r="F39" s="232"/>
      <c r="G39" s="232"/>
      <c r="H39" s="235"/>
      <c r="I39" s="332" t="s">
        <v>287</v>
      </c>
      <c r="J39" s="333"/>
      <c r="K39" s="333"/>
      <c r="L39" s="333"/>
      <c r="M39" s="333"/>
      <c r="N39" s="334"/>
      <c r="O39" s="241">
        <f>SUM(O12:O36)</f>
        <v>3014272.06</v>
      </c>
      <c r="P39" s="241">
        <f>SUM(P7:P36)</f>
        <v>542568.97</v>
      </c>
    </row>
    <row r="40" spans="1:19" ht="45" customHeight="1">
      <c r="D40" s="232"/>
      <c r="E40" s="235"/>
      <c r="F40" s="232"/>
      <c r="G40" s="232"/>
      <c r="H40" s="237"/>
      <c r="I40" s="326" t="s">
        <v>288</v>
      </c>
      <c r="J40" s="327"/>
      <c r="K40" s="327"/>
      <c r="L40" s="327"/>
      <c r="M40" s="327"/>
      <c r="N40" s="328"/>
      <c r="O40" s="238"/>
      <c r="P40" s="239"/>
    </row>
    <row r="41" spans="1:19" ht="16.5">
      <c r="D41" s="232"/>
      <c r="E41" s="235"/>
      <c r="F41" s="232"/>
      <c r="G41" s="232"/>
      <c r="H41" s="235"/>
      <c r="I41" s="325" t="s">
        <v>289</v>
      </c>
      <c r="J41" s="325"/>
      <c r="K41" s="325"/>
      <c r="L41" s="325"/>
      <c r="M41" s="325"/>
      <c r="N41" s="325"/>
      <c r="O41" s="236">
        <f>O39*O40</f>
        <v>0</v>
      </c>
      <c r="P41" s="240">
        <f>ROUND(O41*18%,2)</f>
        <v>0</v>
      </c>
    </row>
    <row r="42" spans="1:19" ht="16.5">
      <c r="D42" s="232"/>
      <c r="E42" s="235"/>
      <c r="F42" s="232"/>
      <c r="G42" s="232"/>
      <c r="H42" s="235"/>
      <c r="I42" s="325" t="s">
        <v>290</v>
      </c>
      <c r="J42" s="325"/>
      <c r="K42" s="325"/>
      <c r="L42" s="325"/>
      <c r="M42" s="325"/>
      <c r="N42" s="325"/>
      <c r="O42" s="241">
        <f>O39+O41</f>
        <v>3014272.06</v>
      </c>
      <c r="P42" s="219"/>
    </row>
    <row r="43" spans="1:19" ht="16.5">
      <c r="D43" s="232"/>
      <c r="E43" s="235"/>
      <c r="F43" s="232"/>
      <c r="G43" s="232"/>
      <c r="H43" s="235"/>
      <c r="I43" s="323" t="s">
        <v>291</v>
      </c>
      <c r="J43" s="323"/>
      <c r="K43" s="323"/>
      <c r="L43" s="323"/>
      <c r="M43" s="323"/>
      <c r="N43" s="323"/>
      <c r="O43" s="242"/>
      <c r="P43" s="241">
        <f>P41+P39</f>
        <v>542568.97</v>
      </c>
    </row>
    <row r="44" spans="1:19" ht="35.25" customHeight="1">
      <c r="A44" s="319" t="str">
        <f>IF(O40="","As the %variation w.r.t total DSR Amount cell left Blank the bid is considered as Non-responsive","Sheet OK")</f>
        <v>As the %variation w.r.t total DSR Amount cell left Blank the bid is considered as Non-responsive</v>
      </c>
      <c r="B44" s="319"/>
      <c r="C44" s="319"/>
      <c r="D44" s="319"/>
      <c r="E44" s="319"/>
      <c r="F44" s="319"/>
      <c r="G44" s="319"/>
      <c r="H44" s="319"/>
      <c r="I44" s="319"/>
      <c r="J44" s="319"/>
      <c r="K44" s="319"/>
      <c r="L44" s="319"/>
      <c r="M44" s="319"/>
      <c r="N44" s="319"/>
      <c r="O44" s="319"/>
      <c r="P44" s="319"/>
    </row>
    <row r="45" spans="1:19">
      <c r="B45" s="216"/>
      <c r="C45" s="216"/>
      <c r="D45" s="232"/>
      <c r="E45" s="235"/>
      <c r="F45" s="232"/>
      <c r="G45" s="232"/>
      <c r="H45" s="235"/>
      <c r="I45" s="235"/>
      <c r="J45" s="235"/>
      <c r="K45" s="235"/>
      <c r="L45" s="235"/>
      <c r="N45" s="235"/>
    </row>
    <row r="46" spans="1:19">
      <c r="B46" s="216"/>
      <c r="C46" s="216"/>
      <c r="D46" s="232"/>
      <c r="E46" s="235"/>
      <c r="F46" s="232"/>
      <c r="G46" s="232"/>
      <c r="H46" s="235"/>
      <c r="I46" s="235"/>
      <c r="J46" s="235"/>
      <c r="K46" s="235"/>
      <c r="L46" s="235"/>
      <c r="N46" s="235"/>
    </row>
    <row r="47" spans="1:19" ht="27.75" customHeight="1">
      <c r="B47" s="216"/>
      <c r="C47" s="216"/>
      <c r="D47" s="232"/>
      <c r="E47" s="235"/>
      <c r="F47" s="232"/>
      <c r="G47" s="232"/>
      <c r="H47" s="235"/>
      <c r="I47" s="235"/>
      <c r="J47" s="235"/>
      <c r="K47" s="235"/>
      <c r="L47" s="235"/>
      <c r="N47" s="235"/>
      <c r="P47" s="243"/>
    </row>
    <row r="48" spans="1:19" ht="16.5">
      <c r="B48" s="216"/>
      <c r="C48" s="216"/>
      <c r="D48" s="232"/>
      <c r="E48" s="235"/>
      <c r="F48" s="232"/>
      <c r="G48" s="232"/>
      <c r="H48" s="235"/>
      <c r="I48" s="235"/>
      <c r="J48" s="235"/>
      <c r="K48" s="235"/>
      <c r="L48" s="235"/>
      <c r="N48" s="235"/>
      <c r="P48" s="244"/>
    </row>
    <row r="49" spans="2:15">
      <c r="B49" s="216"/>
      <c r="C49" s="216"/>
      <c r="D49" s="232"/>
      <c r="E49" s="235"/>
      <c r="F49" s="232"/>
      <c r="G49" s="232"/>
      <c r="H49" s="235"/>
      <c r="I49" s="235"/>
      <c r="J49" s="235"/>
      <c r="K49" s="235"/>
      <c r="L49" s="235"/>
      <c r="N49" s="235"/>
    </row>
    <row r="50" spans="2:15">
      <c r="B50" s="216"/>
      <c r="C50" s="216"/>
      <c r="D50" s="232"/>
      <c r="E50" s="235"/>
      <c r="F50" s="232"/>
      <c r="G50" s="232"/>
      <c r="H50" s="235"/>
      <c r="I50" s="235"/>
      <c r="J50" s="235"/>
      <c r="K50" s="235"/>
      <c r="L50" s="235"/>
      <c r="N50" s="235"/>
    </row>
    <row r="51" spans="2:15">
      <c r="B51" s="216"/>
      <c r="C51" s="216"/>
      <c r="D51" s="232"/>
      <c r="E51" s="235"/>
      <c r="F51" s="232"/>
      <c r="G51" s="232"/>
      <c r="H51" s="235"/>
      <c r="I51" s="235"/>
      <c r="J51" s="235"/>
      <c r="K51" s="235"/>
      <c r="L51" s="235"/>
      <c r="N51" s="235"/>
    </row>
    <row r="52" spans="2:15">
      <c r="B52" s="216"/>
      <c r="C52" s="216"/>
      <c r="D52" s="232"/>
      <c r="E52" s="235"/>
      <c r="F52" s="232"/>
      <c r="G52" s="232"/>
      <c r="H52" s="235"/>
      <c r="I52" s="235"/>
      <c r="J52" s="235"/>
      <c r="K52" s="235"/>
      <c r="L52" s="235"/>
      <c r="N52" s="235"/>
      <c r="O52" s="243"/>
    </row>
    <row r="53" spans="2:15">
      <c r="B53" s="216"/>
      <c r="C53" s="216"/>
      <c r="D53" s="232"/>
      <c r="E53" s="235"/>
      <c r="F53" s="232"/>
      <c r="G53" s="232"/>
      <c r="H53" s="235"/>
      <c r="I53" s="235"/>
      <c r="J53" s="235"/>
      <c r="K53" s="235"/>
      <c r="L53" s="235"/>
      <c r="N53" s="235"/>
    </row>
    <row r="54" spans="2:15">
      <c r="B54" s="216"/>
      <c r="C54" s="216"/>
      <c r="D54" s="232"/>
      <c r="E54" s="235"/>
      <c r="F54" s="232"/>
      <c r="G54" s="232"/>
      <c r="H54" s="235"/>
      <c r="I54" s="235"/>
      <c r="J54" s="235"/>
      <c r="K54" s="235"/>
      <c r="L54" s="235"/>
      <c r="N54" s="235"/>
    </row>
    <row r="55" spans="2:15">
      <c r="B55" s="216"/>
      <c r="C55" s="216"/>
      <c r="D55" s="232"/>
      <c r="E55" s="235"/>
      <c r="F55" s="232"/>
      <c r="G55" s="232"/>
      <c r="H55" s="235"/>
      <c r="I55" s="235"/>
      <c r="J55" s="235"/>
      <c r="K55" s="235"/>
      <c r="L55" s="235"/>
      <c r="N55" s="235"/>
    </row>
    <row r="56" spans="2:15">
      <c r="B56" s="216"/>
      <c r="C56" s="216"/>
      <c r="D56" s="232"/>
      <c r="E56" s="235"/>
      <c r="F56" s="232"/>
      <c r="G56" s="232"/>
      <c r="H56" s="235"/>
      <c r="I56" s="235"/>
      <c r="J56" s="235"/>
      <c r="K56" s="235"/>
      <c r="L56" s="235"/>
      <c r="N56" s="235"/>
    </row>
    <row r="57" spans="2:15">
      <c r="B57" s="216"/>
      <c r="C57" s="216"/>
      <c r="D57" s="232"/>
      <c r="E57" s="235"/>
      <c r="F57" s="232"/>
      <c r="G57" s="232"/>
      <c r="H57" s="235"/>
      <c r="I57" s="235"/>
      <c r="J57" s="235"/>
      <c r="K57" s="235"/>
      <c r="L57" s="235"/>
      <c r="N57" s="235"/>
    </row>
    <row r="58" spans="2:15">
      <c r="B58" s="216"/>
      <c r="C58" s="216"/>
      <c r="D58" s="232"/>
      <c r="E58" s="235"/>
      <c r="F58" s="232"/>
      <c r="G58" s="232"/>
      <c r="H58" s="235"/>
      <c r="I58" s="235"/>
      <c r="J58" s="235"/>
      <c r="K58" s="235"/>
      <c r="L58" s="235"/>
      <c r="N58" s="235"/>
    </row>
    <row r="59" spans="2:15">
      <c r="B59" s="216"/>
      <c r="C59" s="216"/>
      <c r="D59" s="232"/>
      <c r="E59" s="235"/>
      <c r="F59" s="232"/>
      <c r="G59" s="232"/>
      <c r="H59" s="235"/>
      <c r="I59" s="235"/>
      <c r="J59" s="235"/>
      <c r="K59" s="235"/>
      <c r="L59" s="235"/>
      <c r="N59" s="235"/>
    </row>
    <row r="60" spans="2:15">
      <c r="B60" s="216"/>
      <c r="C60" s="216"/>
      <c r="D60" s="232"/>
      <c r="E60" s="235"/>
      <c r="F60" s="232"/>
      <c r="G60" s="232"/>
      <c r="H60" s="235"/>
      <c r="I60" s="235"/>
      <c r="J60" s="235"/>
      <c r="K60" s="235"/>
      <c r="L60" s="235"/>
      <c r="N60" s="235"/>
    </row>
    <row r="61" spans="2:15">
      <c r="B61" s="216"/>
      <c r="C61" s="216"/>
      <c r="D61" s="232"/>
      <c r="E61" s="235"/>
      <c r="F61" s="232"/>
      <c r="G61" s="232"/>
      <c r="H61" s="235"/>
      <c r="I61" s="235"/>
      <c r="J61" s="235"/>
      <c r="K61" s="235"/>
      <c r="L61" s="235"/>
      <c r="N61" s="235"/>
    </row>
    <row r="62" spans="2:15">
      <c r="B62" s="216"/>
      <c r="C62" s="216"/>
      <c r="D62" s="232"/>
      <c r="E62" s="235"/>
      <c r="F62" s="232"/>
      <c r="G62" s="232"/>
      <c r="H62" s="235"/>
      <c r="I62" s="235"/>
      <c r="J62" s="235"/>
      <c r="K62" s="235"/>
      <c r="L62" s="235"/>
      <c r="N62" s="235"/>
    </row>
    <row r="63" spans="2:15">
      <c r="B63" s="216"/>
      <c r="C63" s="216"/>
      <c r="D63" s="232"/>
      <c r="E63" s="235"/>
      <c r="F63" s="232"/>
      <c r="G63" s="232"/>
      <c r="H63" s="235"/>
      <c r="I63" s="235"/>
      <c r="J63" s="235"/>
      <c r="K63" s="235"/>
      <c r="L63" s="235"/>
      <c r="N63" s="235"/>
    </row>
    <row r="64" spans="2:15">
      <c r="B64" s="216"/>
      <c r="C64" s="216"/>
      <c r="D64" s="232"/>
      <c r="E64" s="235"/>
      <c r="F64" s="232"/>
      <c r="G64" s="232"/>
      <c r="H64" s="235"/>
      <c r="I64" s="235"/>
      <c r="J64" s="235"/>
      <c r="K64" s="235"/>
      <c r="L64" s="235"/>
      <c r="N64" s="235"/>
    </row>
    <row r="65" spans="2:14">
      <c r="B65" s="216"/>
      <c r="C65" s="216"/>
      <c r="D65" s="232"/>
      <c r="E65" s="235"/>
      <c r="F65" s="232"/>
      <c r="G65" s="232"/>
      <c r="H65" s="235"/>
      <c r="I65" s="235"/>
      <c r="J65" s="235"/>
      <c r="K65" s="235"/>
      <c r="L65" s="235"/>
      <c r="N65" s="235"/>
    </row>
    <row r="66" spans="2:14">
      <c r="B66" s="216"/>
      <c r="C66" s="216"/>
      <c r="D66" s="232"/>
      <c r="E66" s="235"/>
      <c r="F66" s="232"/>
      <c r="G66" s="232"/>
      <c r="H66" s="235"/>
      <c r="I66" s="235"/>
      <c r="J66" s="235"/>
      <c r="K66" s="235"/>
      <c r="L66" s="235"/>
      <c r="N66" s="235"/>
    </row>
    <row r="67" spans="2:14">
      <c r="B67" s="216"/>
      <c r="C67" s="216"/>
      <c r="D67" s="232"/>
      <c r="E67" s="235"/>
      <c r="F67" s="232"/>
      <c r="G67" s="232"/>
      <c r="H67" s="235"/>
      <c r="I67" s="235"/>
      <c r="J67" s="235"/>
      <c r="K67" s="235"/>
      <c r="L67" s="235"/>
      <c r="N67" s="235"/>
    </row>
    <row r="68" spans="2:14">
      <c r="B68" s="216"/>
      <c r="C68" s="216"/>
      <c r="D68" s="232"/>
      <c r="E68" s="235"/>
      <c r="F68" s="232"/>
      <c r="G68" s="232"/>
      <c r="H68" s="235"/>
      <c r="I68" s="235"/>
      <c r="J68" s="235"/>
      <c r="K68" s="235"/>
      <c r="L68" s="235"/>
      <c r="N68" s="235"/>
    </row>
    <row r="69" spans="2:14">
      <c r="B69" s="216"/>
      <c r="C69" s="216"/>
      <c r="D69" s="232"/>
      <c r="E69" s="235"/>
      <c r="F69" s="232"/>
      <c r="G69" s="232"/>
      <c r="H69" s="235"/>
      <c r="I69" s="235"/>
      <c r="J69" s="235"/>
      <c r="K69" s="235"/>
      <c r="L69" s="235"/>
      <c r="N69" s="235"/>
    </row>
    <row r="70" spans="2:14">
      <c r="B70" s="216"/>
      <c r="C70" s="216"/>
      <c r="D70" s="232"/>
      <c r="E70" s="235"/>
      <c r="F70" s="232"/>
      <c r="G70" s="232"/>
      <c r="H70" s="235"/>
      <c r="I70" s="235"/>
      <c r="J70" s="235"/>
      <c r="K70" s="235"/>
      <c r="L70" s="235"/>
      <c r="N70" s="235"/>
    </row>
    <row r="71" spans="2:14">
      <c r="B71" s="216"/>
      <c r="C71" s="216"/>
      <c r="D71" s="232"/>
      <c r="E71" s="235"/>
      <c r="F71" s="232"/>
      <c r="G71" s="232"/>
      <c r="H71" s="235"/>
      <c r="I71" s="235"/>
      <c r="J71" s="235"/>
      <c r="K71" s="235"/>
      <c r="L71" s="235"/>
      <c r="N71" s="235"/>
    </row>
    <row r="72" spans="2:14">
      <c r="B72" s="216"/>
      <c r="C72" s="216"/>
      <c r="D72" s="232"/>
      <c r="E72" s="235"/>
      <c r="F72" s="232"/>
      <c r="G72" s="232"/>
      <c r="H72" s="235"/>
      <c r="I72" s="235"/>
      <c r="J72" s="235"/>
      <c r="K72" s="235"/>
      <c r="L72" s="235"/>
      <c r="N72" s="235"/>
    </row>
    <row r="73" spans="2:14">
      <c r="B73" s="216"/>
      <c r="C73" s="216"/>
      <c r="D73" s="232"/>
      <c r="E73" s="235"/>
      <c r="F73" s="232"/>
      <c r="G73" s="232"/>
      <c r="H73" s="235"/>
      <c r="I73" s="235"/>
      <c r="J73" s="235"/>
      <c r="K73" s="235"/>
      <c r="L73" s="235"/>
      <c r="N73" s="235"/>
    </row>
    <row r="74" spans="2:14">
      <c r="B74" s="216"/>
      <c r="C74" s="216"/>
      <c r="D74" s="232"/>
      <c r="E74" s="235"/>
      <c r="F74" s="232"/>
      <c r="G74" s="232"/>
      <c r="H74" s="235"/>
      <c r="I74" s="235"/>
      <c r="J74" s="235"/>
      <c r="K74" s="235"/>
      <c r="L74" s="235"/>
      <c r="N74" s="235"/>
    </row>
    <row r="75" spans="2:14">
      <c r="B75" s="216"/>
      <c r="C75" s="216"/>
      <c r="D75" s="232"/>
      <c r="E75" s="235"/>
      <c r="F75" s="232"/>
      <c r="G75" s="232"/>
      <c r="H75" s="235"/>
      <c r="I75" s="235"/>
      <c r="J75" s="235"/>
      <c r="K75" s="235"/>
      <c r="L75" s="235"/>
      <c r="N75" s="235"/>
    </row>
    <row r="76" spans="2:14">
      <c r="B76" s="216"/>
      <c r="C76" s="216"/>
      <c r="D76" s="232"/>
      <c r="E76" s="235"/>
      <c r="F76" s="232"/>
      <c r="G76" s="232"/>
      <c r="H76" s="235"/>
      <c r="I76" s="235"/>
      <c r="J76" s="235"/>
      <c r="K76" s="235"/>
      <c r="L76" s="235"/>
      <c r="N76" s="235"/>
    </row>
    <row r="77" spans="2:14">
      <c r="B77" s="216"/>
      <c r="C77" s="216"/>
      <c r="D77" s="232"/>
      <c r="E77" s="235"/>
      <c r="F77" s="232"/>
      <c r="G77" s="232"/>
      <c r="H77" s="235"/>
      <c r="I77" s="235"/>
      <c r="J77" s="235"/>
      <c r="K77" s="235"/>
      <c r="L77" s="235"/>
      <c r="N77" s="235"/>
    </row>
  </sheetData>
  <sheetProtection algorithmName="SHA-512" hashValue="yUQ8ezUlUP10SgDLZa7y+QvHKalrcQWaRwEhIao5JRfObud+C7+7SGVN663Fz0BYNX5UmnWZPaRwLpCB1gXZsg==" saltValue="0fcHs+bmH4J3+RMc1kiv0A==" spinCount="100000" sheet="1" objects="1" scenarios="1"/>
  <customSheetViews>
    <customSheetView guid="{27F75044-6024-4403-9A39-D72B9CCD332B}" showPageBreaks="1" fitToPage="1" printArea="1" view="pageBreakPreview">
      <pane ySplit="11" topLeftCell="A16" activePane="bottomLeft" state="frozen"/>
      <selection pane="bottomLeft" activeCell="I19" sqref="I19:N19"/>
      <pageMargins left="0" right="0" top="0" bottom="0" header="0" footer="0"/>
      <pageSetup paperSize="9" scale="65" fitToHeight="4" orientation="landscape" r:id="rId1"/>
      <headerFooter>
        <oddFooter>Page &amp;P of &amp;N</oddFooter>
      </headerFooter>
    </customSheetView>
  </customSheetViews>
  <mergeCells count="20">
    <mergeCell ref="B3:K3"/>
    <mergeCell ref="B1:K1"/>
    <mergeCell ref="D8:K8"/>
    <mergeCell ref="B2:K2"/>
    <mergeCell ref="A5:C5"/>
    <mergeCell ref="D5:K5"/>
    <mergeCell ref="A44:P44"/>
    <mergeCell ref="A6:C6"/>
    <mergeCell ref="D6:K6"/>
    <mergeCell ref="I43:N43"/>
    <mergeCell ref="D4:K4"/>
    <mergeCell ref="L4:N4"/>
    <mergeCell ref="D7:K7"/>
    <mergeCell ref="L5:N5"/>
    <mergeCell ref="I41:N41"/>
    <mergeCell ref="I42:N42"/>
    <mergeCell ref="I40:N40"/>
    <mergeCell ref="L6:N6"/>
    <mergeCell ref="A4:C4"/>
    <mergeCell ref="I39:N39"/>
  </mergeCells>
  <dataValidations count="1">
    <dataValidation type="decimal" operator="lessThan" allowBlank="1" showInputMessage="1" showErrorMessage="1" prompt="Please Enter Percentage. If left Balnk, the bid shall be considered as Non-responsive." sqref="O40" xr:uid="{00000000-0002-0000-0400-000000000000}">
      <formula1>1</formula1>
    </dataValidation>
  </dataValidations>
  <pageMargins left="0.2" right="0.2" top="0.5" bottom="0.5" header="0.3" footer="0.3"/>
  <pageSetup paperSize="9" scale="48" fitToHeight="4" orientation="landscape" r:id="rId2"/>
  <headerFooter>
    <oddFooter>Page &amp;P of &amp;N</oddFooter>
  </headerFooter>
  <rowBreaks count="1" manualBreakCount="1">
    <brk id="36" max="1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Q27"/>
  <sheetViews>
    <sheetView view="pageBreakPreview" topLeftCell="B1" zoomScale="80" zoomScaleNormal="80" zoomScaleSheetLayoutView="80" workbookViewId="0">
      <pane ySplit="9" topLeftCell="A22" activePane="bottomLeft" state="frozen"/>
      <selection pane="bottomLeft" activeCell="J22" sqref="J22"/>
    </sheetView>
  </sheetViews>
  <sheetFormatPr defaultRowHeight="15.75"/>
  <cols>
    <col min="1" max="1" width="5.85546875" style="75" customWidth="1"/>
    <col min="2" max="2" width="11.28515625" style="75" customWidth="1"/>
    <col min="3" max="3" width="12.7109375" style="75" customWidth="1"/>
    <col min="4" max="4" width="16.5703125" style="75" customWidth="1"/>
    <col min="5" max="5" width="10.85546875" style="75" customWidth="1"/>
    <col min="6" max="6" width="18.42578125" style="75" customWidth="1"/>
    <col min="7" max="7" width="74.140625" style="75" customWidth="1"/>
    <col min="8" max="8" width="7.7109375" style="75" customWidth="1"/>
    <col min="9" max="9" width="14" style="75" customWidth="1"/>
    <col min="10" max="10" width="21.42578125" style="75" customWidth="1"/>
    <col min="11" max="11" width="24.42578125" style="75" customWidth="1"/>
    <col min="12" max="12" width="24.85546875" style="75" customWidth="1"/>
    <col min="13" max="13" width="25.28515625" style="75" customWidth="1"/>
    <col min="14" max="14" width="9.28515625" style="75" hidden="1" customWidth="1"/>
    <col min="15" max="15" width="7.42578125" style="75" hidden="1" customWidth="1"/>
    <col min="16" max="16" width="9.140625" style="75" hidden="1" customWidth="1"/>
    <col min="17" max="17" width="16.5703125" style="75" customWidth="1"/>
    <col min="18" max="31" width="9.140625" style="75" customWidth="1"/>
    <col min="32" max="16384" width="9.140625" style="75"/>
  </cols>
  <sheetData>
    <row r="1" spans="1:16" s="251" customFormat="1" ht="16.5" customHeight="1">
      <c r="A1" s="340" t="str">
        <f>'Name of Bidder'!B1</f>
        <v>AMC-II Package for de-weeding, grass cutting and jungle clearance &amp; civil Maintenance works at POWERGRID Nagarjunasagar substation</v>
      </c>
      <c r="B1" s="340"/>
      <c r="C1" s="340"/>
      <c r="D1" s="340"/>
      <c r="E1" s="340"/>
      <c r="F1" s="340"/>
      <c r="G1" s="340"/>
      <c r="H1" s="340"/>
      <c r="I1" s="340"/>
      <c r="J1" s="340"/>
      <c r="K1" s="340"/>
      <c r="L1" s="340"/>
      <c r="M1" s="199"/>
    </row>
    <row r="2" spans="1:16" s="251" customFormat="1" ht="16.5" customHeight="1">
      <c r="A2" s="340" t="s">
        <v>292</v>
      </c>
      <c r="B2" s="340"/>
      <c r="C2" s="340"/>
      <c r="D2" s="340"/>
      <c r="E2" s="340"/>
      <c r="F2" s="340"/>
      <c r="G2" s="340"/>
      <c r="H2" s="340"/>
      <c r="I2" s="340"/>
      <c r="J2" s="340"/>
      <c r="K2" s="340"/>
      <c r="L2" s="340"/>
      <c r="M2" s="199"/>
    </row>
    <row r="3" spans="1:16">
      <c r="A3" s="75" t="s">
        <v>293</v>
      </c>
      <c r="D3" s="337">
        <f>'Name of Bidder'!D9</f>
        <v>0</v>
      </c>
      <c r="E3" s="337"/>
      <c r="F3" s="337"/>
      <c r="G3" s="337"/>
      <c r="H3" s="337"/>
      <c r="I3" s="337"/>
      <c r="J3" s="338" t="s">
        <v>243</v>
      </c>
      <c r="K3" s="338"/>
      <c r="L3" s="338"/>
    </row>
    <row r="4" spans="1:16">
      <c r="A4" s="337" t="s">
        <v>15</v>
      </c>
      <c r="B4" s="337"/>
      <c r="C4" s="337"/>
      <c r="D4" s="337">
        <f>'Name of Bidder'!D10</f>
        <v>0</v>
      </c>
      <c r="E4" s="337"/>
      <c r="F4" s="337"/>
      <c r="G4" s="337"/>
      <c r="H4" s="337"/>
      <c r="I4" s="337"/>
      <c r="J4" s="338" t="s">
        <v>244</v>
      </c>
      <c r="K4" s="338"/>
      <c r="L4" s="338"/>
    </row>
    <row r="5" spans="1:16" hidden="1">
      <c r="D5" s="337">
        <f>'Name of Bidder'!D11</f>
        <v>0</v>
      </c>
      <c r="E5" s="337"/>
      <c r="F5" s="337"/>
      <c r="G5" s="337"/>
      <c r="H5" s="337"/>
      <c r="I5" s="337"/>
      <c r="J5" s="338" t="s">
        <v>245</v>
      </c>
      <c r="K5" s="338"/>
      <c r="L5" s="338"/>
    </row>
    <row r="6" spans="1:16" hidden="1">
      <c r="D6" s="337">
        <f>'Name of Bidder'!D12</f>
        <v>0</v>
      </c>
      <c r="E6" s="337"/>
      <c r="F6" s="337"/>
      <c r="G6" s="337"/>
      <c r="H6" s="337"/>
      <c r="I6" s="337"/>
      <c r="J6" s="75" t="s">
        <v>246</v>
      </c>
    </row>
    <row r="7" spans="1:16" hidden="1">
      <c r="E7" s="337"/>
      <c r="F7" s="337"/>
      <c r="G7" s="337"/>
      <c r="H7" s="337"/>
      <c r="I7" s="337"/>
      <c r="J7" s="75" t="s">
        <v>247</v>
      </c>
    </row>
    <row r="8" spans="1:16" ht="120" customHeight="1">
      <c r="A8" s="192" t="s">
        <v>248</v>
      </c>
      <c r="B8" s="192" t="s">
        <v>294</v>
      </c>
      <c r="C8" s="192" t="s">
        <v>295</v>
      </c>
      <c r="D8" s="193" t="s">
        <v>296</v>
      </c>
      <c r="E8" s="193" t="s">
        <v>253</v>
      </c>
      <c r="F8" s="193" t="s">
        <v>297</v>
      </c>
      <c r="G8" s="192" t="s">
        <v>298</v>
      </c>
      <c r="H8" s="192" t="s">
        <v>256</v>
      </c>
      <c r="I8" s="192" t="s">
        <v>257</v>
      </c>
      <c r="J8" s="192" t="s">
        <v>299</v>
      </c>
      <c r="K8" s="192" t="s">
        <v>300</v>
      </c>
      <c r="L8" s="192" t="s">
        <v>301</v>
      </c>
      <c r="M8" s="192" t="s">
        <v>302</v>
      </c>
      <c r="P8" s="252">
        <f>COUNTIF(J12:J14,"")+COUNTIF(J16:J17,"")+COUNTIF(J19:J22,"")</f>
        <v>9</v>
      </c>
    </row>
    <row r="9" spans="1:16" ht="16.5">
      <c r="A9" s="188">
        <v>1</v>
      </c>
      <c r="B9" s="188"/>
      <c r="C9" s="188">
        <v>2</v>
      </c>
      <c r="D9" s="188">
        <v>3</v>
      </c>
      <c r="E9" s="194">
        <v>4</v>
      </c>
      <c r="F9" s="195">
        <v>5</v>
      </c>
      <c r="G9" s="190">
        <v>6</v>
      </c>
      <c r="H9" s="190">
        <v>7</v>
      </c>
      <c r="I9" s="190">
        <v>8</v>
      </c>
      <c r="J9" s="190">
        <v>9</v>
      </c>
      <c r="K9" s="190" t="s">
        <v>303</v>
      </c>
      <c r="L9" s="190" t="s">
        <v>304</v>
      </c>
      <c r="M9" s="190"/>
      <c r="P9" s="252">
        <f>COUNTIF(I12:I22,"&gt;0")</f>
        <v>9</v>
      </c>
    </row>
    <row r="10" spans="1:16" ht="16.5">
      <c r="A10" s="188"/>
      <c r="B10" s="187"/>
      <c r="C10" s="188"/>
      <c r="D10" s="188"/>
      <c r="E10" s="195"/>
      <c r="F10" s="195"/>
      <c r="G10" s="200" t="s">
        <v>305</v>
      </c>
      <c r="H10" s="190"/>
      <c r="I10" s="190"/>
      <c r="J10" s="190"/>
      <c r="K10" s="190"/>
      <c r="L10" s="190"/>
      <c r="M10" s="190"/>
      <c r="P10" s="252"/>
    </row>
    <row r="11" spans="1:16" ht="16.5">
      <c r="A11" s="188"/>
      <c r="B11" s="187"/>
      <c r="C11" s="188"/>
      <c r="D11" s="188"/>
      <c r="E11" s="195"/>
      <c r="F11" s="195"/>
      <c r="G11" s="200" t="s">
        <v>306</v>
      </c>
      <c r="H11" s="190"/>
      <c r="I11" s="190"/>
      <c r="J11" s="190"/>
      <c r="K11" s="190"/>
      <c r="L11" s="190"/>
      <c r="M11" s="190"/>
      <c r="P11" s="252"/>
    </row>
    <row r="12" spans="1:16" ht="162" customHeight="1">
      <c r="A12" s="253">
        <v>1</v>
      </c>
      <c r="B12" s="187" t="s">
        <v>393</v>
      </c>
      <c r="C12" s="253"/>
      <c r="D12" s="189"/>
      <c r="E12" s="198">
        <v>0.18</v>
      </c>
      <c r="F12" s="197"/>
      <c r="G12" s="254" t="s">
        <v>403</v>
      </c>
      <c r="H12" s="255" t="s">
        <v>280</v>
      </c>
      <c r="I12" s="256">
        <v>624000</v>
      </c>
      <c r="J12" s="267"/>
      <c r="K12" s="264">
        <f>J12*I12</f>
        <v>0</v>
      </c>
      <c r="L12" s="265">
        <f>K12*E12</f>
        <v>0</v>
      </c>
      <c r="M12" s="257" t="str">
        <f>IF($P$9&lt;&gt;$P$8,IF(OR(J12="",J12=0),"Included in other item",""),"")</f>
        <v/>
      </c>
    </row>
    <row r="13" spans="1:16" ht="231.75" customHeight="1">
      <c r="A13" s="253">
        <v>2</v>
      </c>
      <c r="B13" s="187" t="s">
        <v>394</v>
      </c>
      <c r="C13" s="253"/>
      <c r="D13" s="189"/>
      <c r="E13" s="198">
        <v>0.18</v>
      </c>
      <c r="F13" s="197"/>
      <c r="G13" s="254" t="s">
        <v>404</v>
      </c>
      <c r="H13" s="255" t="s">
        <v>280</v>
      </c>
      <c r="I13" s="256">
        <v>355680</v>
      </c>
      <c r="J13" s="267"/>
      <c r="K13" s="264">
        <f t="shared" ref="K13:K22" si="0">J13*I13</f>
        <v>0</v>
      </c>
      <c r="L13" s="265">
        <f>K13*E13</f>
        <v>0</v>
      </c>
      <c r="M13" s="257" t="str">
        <f t="shared" ref="M13:M22" si="1">IF($P$9&lt;&gt;$P$8,IF(OR(J13="",J13=0),"Included in other item",""),"")</f>
        <v/>
      </c>
    </row>
    <row r="14" spans="1:16" ht="213" customHeight="1">
      <c r="A14" s="253">
        <v>3</v>
      </c>
      <c r="B14" s="187" t="s">
        <v>393</v>
      </c>
      <c r="C14" s="253"/>
      <c r="D14" s="189"/>
      <c r="E14" s="198">
        <v>0.18</v>
      </c>
      <c r="F14" s="197"/>
      <c r="G14" s="254" t="s">
        <v>405</v>
      </c>
      <c r="H14" s="255" t="s">
        <v>280</v>
      </c>
      <c r="I14" s="256">
        <v>320100</v>
      </c>
      <c r="J14" s="267"/>
      <c r="K14" s="264">
        <f>J14*I14</f>
        <v>0</v>
      </c>
      <c r="L14" s="265">
        <f>K14*E14</f>
        <v>0</v>
      </c>
      <c r="M14" s="257" t="str">
        <f t="shared" si="1"/>
        <v/>
      </c>
    </row>
    <row r="15" spans="1:16" ht="27" customHeight="1">
      <c r="A15" s="253"/>
      <c r="B15" s="187"/>
      <c r="C15" s="253"/>
      <c r="D15" s="268"/>
      <c r="E15" s="268"/>
      <c r="F15" s="268"/>
      <c r="G15" s="246" t="s">
        <v>307</v>
      </c>
      <c r="H15" s="255"/>
      <c r="I15" s="258"/>
      <c r="J15" s="268"/>
      <c r="K15" s="264"/>
      <c r="L15" s="265"/>
      <c r="M15" s="257"/>
    </row>
    <row r="16" spans="1:16" ht="31.5">
      <c r="A16" s="253">
        <v>4</v>
      </c>
      <c r="B16" s="187"/>
      <c r="C16" s="253"/>
      <c r="D16" s="189"/>
      <c r="E16" s="198">
        <v>0.18</v>
      </c>
      <c r="F16" s="197"/>
      <c r="G16" s="247" t="s">
        <v>395</v>
      </c>
      <c r="H16" s="259" t="s">
        <v>401</v>
      </c>
      <c r="I16" s="259">
        <v>60</v>
      </c>
      <c r="J16" s="267"/>
      <c r="K16" s="264">
        <f>J16*I16</f>
        <v>0</v>
      </c>
      <c r="L16" s="265">
        <f>K16*E16</f>
        <v>0</v>
      </c>
      <c r="M16" s="257" t="str">
        <f t="shared" si="1"/>
        <v/>
      </c>
    </row>
    <row r="17" spans="1:17" ht="31.5">
      <c r="A17" s="253">
        <v>5</v>
      </c>
      <c r="B17" s="187"/>
      <c r="C17" s="253"/>
      <c r="D17" s="189"/>
      <c r="E17" s="198">
        <v>0.18</v>
      </c>
      <c r="F17" s="197"/>
      <c r="G17" s="248" t="s">
        <v>396</v>
      </c>
      <c r="H17" s="259" t="s">
        <v>391</v>
      </c>
      <c r="I17" s="259">
        <v>50</v>
      </c>
      <c r="J17" s="267"/>
      <c r="K17" s="264">
        <f>J17*I17</f>
        <v>0</v>
      </c>
      <c r="L17" s="265">
        <f>K17*E17</f>
        <v>0</v>
      </c>
      <c r="M17" s="257" t="str">
        <f t="shared" si="1"/>
        <v/>
      </c>
    </row>
    <row r="18" spans="1:17" ht="48.75" customHeight="1">
      <c r="A18" s="253">
        <v>6</v>
      </c>
      <c r="B18" s="187"/>
      <c r="C18" s="253"/>
      <c r="D18" s="268"/>
      <c r="E18" s="268"/>
      <c r="F18" s="268"/>
      <c r="G18" s="249" t="s">
        <v>397</v>
      </c>
      <c r="H18" s="260"/>
      <c r="I18" s="259"/>
      <c r="J18" s="268"/>
      <c r="K18" s="264"/>
      <c r="L18" s="265"/>
      <c r="M18" s="257"/>
    </row>
    <row r="19" spans="1:17" ht="36" customHeight="1">
      <c r="A19" s="253" t="s">
        <v>308</v>
      </c>
      <c r="B19" s="187"/>
      <c r="C19" s="253"/>
      <c r="D19" s="189"/>
      <c r="E19" s="198">
        <v>0.05</v>
      </c>
      <c r="F19" s="197"/>
      <c r="G19" s="249" t="s">
        <v>309</v>
      </c>
      <c r="H19" s="259" t="s">
        <v>402</v>
      </c>
      <c r="I19" s="259">
        <v>200</v>
      </c>
      <c r="J19" s="269"/>
      <c r="K19" s="264">
        <f t="shared" si="0"/>
        <v>0</v>
      </c>
      <c r="L19" s="265">
        <f>K19*E19</f>
        <v>0</v>
      </c>
      <c r="M19" s="257" t="str">
        <f t="shared" si="1"/>
        <v/>
      </c>
    </row>
    <row r="20" spans="1:17" ht="53.25" customHeight="1">
      <c r="A20" s="253">
        <v>7</v>
      </c>
      <c r="B20" s="187"/>
      <c r="C20" s="253"/>
      <c r="D20" s="189"/>
      <c r="E20" s="201">
        <v>0.05</v>
      </c>
      <c r="F20" s="197"/>
      <c r="G20" s="250" t="s">
        <v>398</v>
      </c>
      <c r="H20" s="261" t="s">
        <v>402</v>
      </c>
      <c r="I20" s="259">
        <v>200</v>
      </c>
      <c r="J20" s="269"/>
      <c r="K20" s="264">
        <f t="shared" si="0"/>
        <v>0</v>
      </c>
      <c r="L20" s="265">
        <f>K20*E20</f>
        <v>0</v>
      </c>
      <c r="M20" s="257" t="str">
        <f t="shared" si="1"/>
        <v/>
      </c>
    </row>
    <row r="21" spans="1:17" ht="41.25" customHeight="1">
      <c r="A21" s="253">
        <v>8</v>
      </c>
      <c r="B21" s="187"/>
      <c r="C21" s="253"/>
      <c r="D21" s="189"/>
      <c r="E21" s="201">
        <v>0.05</v>
      </c>
      <c r="F21" s="197"/>
      <c r="G21" s="250" t="s">
        <v>399</v>
      </c>
      <c r="H21" s="259" t="s">
        <v>402</v>
      </c>
      <c r="I21" s="259">
        <v>200</v>
      </c>
      <c r="J21" s="269"/>
      <c r="K21" s="264">
        <f t="shared" ref="K21" si="2">J21*I21</f>
        <v>0</v>
      </c>
      <c r="L21" s="265">
        <f>K21*E21</f>
        <v>0</v>
      </c>
      <c r="M21" s="257" t="str">
        <f t="shared" si="1"/>
        <v/>
      </c>
    </row>
    <row r="22" spans="1:17" ht="108" customHeight="1">
      <c r="A22" s="253">
        <v>8</v>
      </c>
      <c r="B22" s="187"/>
      <c r="C22" s="253"/>
      <c r="D22" s="189"/>
      <c r="E22" s="201">
        <v>0.18</v>
      </c>
      <c r="F22" s="197"/>
      <c r="G22" s="250" t="s">
        <v>400</v>
      </c>
      <c r="H22" s="259" t="s">
        <v>280</v>
      </c>
      <c r="I22" s="259">
        <v>25</v>
      </c>
      <c r="J22" s="269"/>
      <c r="K22" s="264">
        <f t="shared" si="0"/>
        <v>0</v>
      </c>
      <c r="L22" s="265">
        <f>K22*E22</f>
        <v>0</v>
      </c>
      <c r="M22" s="257" t="str">
        <f t="shared" si="1"/>
        <v/>
      </c>
    </row>
    <row r="23" spans="1:17" ht="48" customHeight="1">
      <c r="A23" s="191"/>
      <c r="B23" s="191"/>
      <c r="C23" s="191"/>
      <c r="D23" s="191"/>
      <c r="E23" s="198"/>
      <c r="F23" s="191"/>
      <c r="G23" s="339" t="s">
        <v>310</v>
      </c>
      <c r="H23" s="339"/>
      <c r="I23" s="339"/>
      <c r="J23" s="339"/>
      <c r="K23" s="266" t="str">
        <f>IF(P9=P8,"", SUM(K12:K22))</f>
        <v/>
      </c>
      <c r="L23" s="266" t="str">
        <f>IF(P9=P8,"", SUM(L12:L22))</f>
        <v/>
      </c>
      <c r="M23" s="196"/>
      <c r="N23" s="262" t="str">
        <f>IF(COUNTIF(N6:N9,"TRUE"),"False","Sheet OK")</f>
        <v>Sheet OK</v>
      </c>
      <c r="Q23" s="75" t="e">
        <f>K23*1.18</f>
        <v>#VALUE!</v>
      </c>
    </row>
    <row r="24" spans="1:17" ht="39" customHeight="1">
      <c r="A24" s="336" t="str">
        <f>IF(K23="","As all the line items are Left Blank the bid is considered as Non-responsive","Sheet OK")</f>
        <v>As all the line items are Left Blank the bid is considered as Non-responsive</v>
      </c>
      <c r="B24" s="336"/>
      <c r="C24" s="336"/>
      <c r="D24" s="336"/>
      <c r="E24" s="336"/>
      <c r="F24" s="336"/>
      <c r="G24" s="336"/>
      <c r="H24" s="336"/>
      <c r="I24" s="336"/>
      <c r="J24" s="336"/>
      <c r="K24" s="336"/>
      <c r="L24" s="336"/>
      <c r="M24" s="336"/>
      <c r="Q24" s="263" t="e">
        <f>K23+L23</f>
        <v>#VALUE!</v>
      </c>
    </row>
    <row r="26" spans="1:17">
      <c r="N26" s="262" t="str">
        <f>IF(COUNTIF(N12:N25,"TRUE"),"False","Sheet OK")</f>
        <v>Sheet OK</v>
      </c>
      <c r="O26" s="262"/>
    </row>
    <row r="27" spans="1:17">
      <c r="K27" s="263"/>
    </row>
  </sheetData>
  <sheetProtection algorithmName="SHA-512" hashValue="CQ3IVz9LnBU1HwM8WVjkyCY/g1UQvPpKd6afHHiV9CcOPuADuJmmIyTL3j/eIlEmv2H9xT1zGDIvDvZ/uFrYTg==" saltValue="Yz3fKW+wIRPuzKQxj4qy8Q==" spinCount="100000" sheet="1" selectLockedCells="1"/>
  <customSheetViews>
    <customSheetView guid="{27F75044-6024-4403-9A39-D72B9CCD332B}" scale="115" showPageBreaks="1" fitToPage="1" printArea="1" hiddenColumns="1" view="pageBreakPreview">
      <pane ySplit="9" topLeftCell="A10" activePane="bottomLeft" state="frozen"/>
      <selection pane="bottomLeft" activeCell="D10" sqref="D10"/>
      <pageMargins left="0" right="0" top="0" bottom="0" header="0" footer="0"/>
      <pageSetup paperSize="9" scale="57" fitToHeight="2" orientation="landscape" r:id="rId1"/>
      <headerFooter>
        <oddFooter>Page &amp;P of &amp;N</oddFooter>
      </headerFooter>
    </customSheetView>
  </customSheetViews>
  <mergeCells count="13">
    <mergeCell ref="A1:L1"/>
    <mergeCell ref="A2:L2"/>
    <mergeCell ref="D3:I3"/>
    <mergeCell ref="J3:L3"/>
    <mergeCell ref="A4:C4"/>
    <mergeCell ref="D4:I4"/>
    <mergeCell ref="J4:L4"/>
    <mergeCell ref="A24:M24"/>
    <mergeCell ref="D5:I5"/>
    <mergeCell ref="J5:L5"/>
    <mergeCell ref="D6:I6"/>
    <mergeCell ref="E7:I7"/>
    <mergeCell ref="G23:J23"/>
  </mergeCells>
  <conditionalFormatting sqref="A24:M24">
    <cfRule type="containsText" dxfId="2" priority="3" stopIfTrue="1" operator="containsText" text="sheet">
      <formula>NOT(ISERROR(SEARCH("sheet",A24)))</formula>
    </cfRule>
    <cfRule type="containsText" dxfId="1" priority="4" stopIfTrue="1" operator="containsText" text="Non-responsive">
      <formula>NOT(ISERROR(SEARCH("Non-responsive",A24)))</formula>
    </cfRule>
  </conditionalFormatting>
  <conditionalFormatting sqref="M12:M22">
    <cfRule type="containsText" dxfId="0" priority="2" operator="containsText" text="included">
      <formula>NOT(ISERROR(SEARCH("included",M12)))</formula>
    </cfRule>
  </conditionalFormatting>
  <dataValidations count="1">
    <dataValidation type="decimal" operator="greaterThanOrEqual" allowBlank="1" showInputMessage="1" showErrorMessage="1" errorTitle="ERROR" error="Enter any positive value including zero._x000a_Items against which price entered as zero shall be deemed to be covered in other BOQ item/s." prompt="Enter any positive value including zero._x000a_Items against which price entered as zero shall be deemed to be covered in other BOQ item/s." sqref="J12:J22" xr:uid="{00000000-0002-0000-0500-000000000000}">
      <formula1>0</formula1>
    </dataValidation>
  </dataValidations>
  <pageMargins left="0.7" right="0.7" top="0.75" bottom="0.75" header="0.3" footer="0.3"/>
  <pageSetup paperSize="9" scale="29" fitToHeight="2" orientation="landscape" r:id="rId2"/>
  <headerFoot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27"/>
  <sheetViews>
    <sheetView view="pageBreakPreview" zoomScaleNormal="100" zoomScaleSheetLayoutView="100" workbookViewId="0">
      <selection activeCell="H17" sqref="H17"/>
    </sheetView>
  </sheetViews>
  <sheetFormatPr defaultRowHeight="13.5"/>
  <cols>
    <col min="2" max="2" width="66.140625" customWidth="1"/>
    <col min="3" max="3" width="16.42578125" customWidth="1"/>
    <col min="4" max="4" width="19" style="145" customWidth="1"/>
    <col min="6" max="6" width="17.140625" customWidth="1"/>
    <col min="8" max="8" width="12.42578125" bestFit="1" customWidth="1"/>
  </cols>
  <sheetData>
    <row r="1" spans="1:5" ht="27.75" customHeight="1">
      <c r="A1" s="341" t="str">
        <f>'Name of Bidder'!B1</f>
        <v>AMC-II Package for de-weeding, grass cutting and jungle clearance &amp; civil Maintenance works at POWERGRID Nagarjunasagar substation</v>
      </c>
      <c r="B1" s="341"/>
      <c r="C1" s="341"/>
      <c r="D1" s="341"/>
    </row>
    <row r="2" spans="1:5" ht="15">
      <c r="A2" s="341" t="str">
        <f>'Name of Bidder'!B2</f>
        <v>Specification No: SR-I/C&amp;M/WC-4304/2025 (SR1/NT/W-CIVIL/DOM/B00/25/12398)</v>
      </c>
      <c r="B2" s="341"/>
      <c r="C2" s="341"/>
      <c r="D2" s="341"/>
    </row>
    <row r="3" spans="1:5" ht="15.75">
      <c r="A3" s="342" t="s">
        <v>311</v>
      </c>
      <c r="B3" s="342"/>
      <c r="C3" s="342"/>
      <c r="D3" s="342"/>
    </row>
    <row r="4" spans="1:5">
      <c r="A4" s="343" t="s">
        <v>242</v>
      </c>
      <c r="B4" s="343"/>
      <c r="C4" s="344" t="s">
        <v>243</v>
      </c>
      <c r="D4" s="344"/>
    </row>
    <row r="5" spans="1:5">
      <c r="A5" s="125" t="s">
        <v>14</v>
      </c>
      <c r="B5" s="203">
        <f>'Schedule-I'!D4</f>
        <v>0</v>
      </c>
      <c r="C5" s="206" t="s">
        <v>244</v>
      </c>
      <c r="D5" s="207"/>
    </row>
    <row r="6" spans="1:5" ht="15">
      <c r="A6" s="125" t="s">
        <v>15</v>
      </c>
      <c r="B6" s="203">
        <f>'Schedule-I'!D6</f>
        <v>0</v>
      </c>
      <c r="C6" s="208" t="s">
        <v>245</v>
      </c>
      <c r="D6" s="208"/>
      <c r="E6" s="205"/>
    </row>
    <row r="7" spans="1:5" ht="15">
      <c r="A7" s="126"/>
      <c r="B7" s="203">
        <f>'Schedule-I'!D7</f>
        <v>0</v>
      </c>
      <c r="C7" s="209" t="s">
        <v>246</v>
      </c>
      <c r="D7" s="210"/>
      <c r="E7" s="202"/>
    </row>
    <row r="8" spans="1:5" ht="15">
      <c r="A8" s="126"/>
      <c r="B8" s="203">
        <f>'Schedule-I'!D8</f>
        <v>0</v>
      </c>
      <c r="C8" s="211" t="s">
        <v>247</v>
      </c>
      <c r="D8" s="210"/>
      <c r="E8" s="202"/>
    </row>
    <row r="9" spans="1:5">
      <c r="A9" s="127" t="s">
        <v>248</v>
      </c>
      <c r="B9" s="345" t="s">
        <v>312</v>
      </c>
      <c r="C9" s="346"/>
      <c r="D9" s="204" t="s">
        <v>313</v>
      </c>
    </row>
    <row r="10" spans="1:5">
      <c r="A10" s="128">
        <v>1.1000000000000001</v>
      </c>
      <c r="B10" s="353" t="s">
        <v>314</v>
      </c>
      <c r="C10" s="353"/>
      <c r="D10" s="138"/>
    </row>
    <row r="11" spans="1:5" ht="28.5" customHeight="1">
      <c r="A11" s="128"/>
      <c r="B11" s="354" t="s">
        <v>315</v>
      </c>
      <c r="C11" s="355"/>
      <c r="D11" s="136" t="str">
        <f>IF('Schedule-I'!O40="","Not Quoted",'Schedule-I'!O42)</f>
        <v>Not Quoted</v>
      </c>
    </row>
    <row r="12" spans="1:5">
      <c r="A12" s="128">
        <v>1.2</v>
      </c>
      <c r="B12" s="353" t="s">
        <v>316</v>
      </c>
      <c r="C12" s="353"/>
      <c r="D12" s="136"/>
    </row>
    <row r="13" spans="1:5" ht="26.25" customHeight="1">
      <c r="A13" s="128"/>
      <c r="B13" s="354" t="s">
        <v>317</v>
      </c>
      <c r="C13" s="355"/>
      <c r="D13" s="136" t="str">
        <f>'Schedule-II'!K23</f>
        <v/>
      </c>
    </row>
    <row r="14" spans="1:5">
      <c r="A14" s="128">
        <v>1.3</v>
      </c>
      <c r="B14" s="353" t="s">
        <v>318</v>
      </c>
      <c r="C14" s="353"/>
      <c r="D14" s="136"/>
    </row>
    <row r="15" spans="1:5">
      <c r="A15" s="128"/>
      <c r="B15" s="347" t="s">
        <v>319</v>
      </c>
      <c r="C15" s="348"/>
      <c r="D15" s="136" t="str">
        <f>IF('Schedule-I'!O40="","Not quoted",'Schedule-I'!P43)</f>
        <v>Not quoted</v>
      </c>
    </row>
    <row r="16" spans="1:5">
      <c r="A16" s="128"/>
      <c r="B16" s="347" t="s">
        <v>320</v>
      </c>
      <c r="C16" s="348"/>
      <c r="D16" s="136" t="str">
        <f>IF('Schedule-II'!K23="","Not Quoted",'Schedule-II'!L23)</f>
        <v>Not Quoted</v>
      </c>
    </row>
    <row r="17" spans="1:8">
      <c r="A17" s="128"/>
      <c r="B17" s="349"/>
      <c r="C17" s="350"/>
      <c r="D17" s="136"/>
    </row>
    <row r="18" spans="1:8" ht="15.75">
      <c r="A18" s="128">
        <v>1</v>
      </c>
      <c r="B18" s="351" t="s">
        <v>321</v>
      </c>
      <c r="C18" s="352"/>
      <c r="D18" s="139" t="str">
        <f>IF(OR(D11="Not Quoted",D13="Not Quoted"),"Non Responsive",D11+D13)</f>
        <v>Non Responsive</v>
      </c>
    </row>
    <row r="19" spans="1:8">
      <c r="A19" s="128"/>
      <c r="B19" s="356"/>
      <c r="C19" s="357"/>
      <c r="D19" s="140"/>
    </row>
    <row r="20" spans="1:8">
      <c r="A20" s="128"/>
      <c r="B20" s="358"/>
      <c r="C20" s="358"/>
      <c r="D20" s="140"/>
    </row>
    <row r="21" spans="1:8" ht="15.75">
      <c r="A21" s="128">
        <v>2</v>
      </c>
      <c r="B21" s="359" t="s">
        <v>322</v>
      </c>
      <c r="C21" s="359"/>
      <c r="D21" s="141" t="str">
        <f>IF(D18="Non Responsive","Non Responsive", SUM(D15:D16))</f>
        <v>Non Responsive</v>
      </c>
      <c r="F21" s="182"/>
    </row>
    <row r="22" spans="1:8" ht="15">
      <c r="A22" s="128"/>
      <c r="B22" s="360"/>
      <c r="C22" s="361"/>
      <c r="D22" s="137"/>
    </row>
    <row r="23" spans="1:8" ht="15.75">
      <c r="A23" s="128">
        <v>3</v>
      </c>
      <c r="B23" s="359" t="s">
        <v>323</v>
      </c>
      <c r="C23" s="359"/>
      <c r="D23" s="141" t="str">
        <f>IF(D18="Non Responsive","Non Responsive", SUM(D18:D21))</f>
        <v>Non Responsive</v>
      </c>
      <c r="H23" s="182"/>
    </row>
    <row r="24" spans="1:8">
      <c r="A24" s="129"/>
      <c r="B24" s="130"/>
      <c r="C24" s="130"/>
      <c r="D24" s="142"/>
    </row>
    <row r="25" spans="1:8">
      <c r="A25" s="131"/>
      <c r="D25" s="143"/>
    </row>
    <row r="26" spans="1:8">
      <c r="A26" s="132" t="s">
        <v>324</v>
      </c>
      <c r="B26" s="184">
        <f>'Name of Bidder'!D19</f>
        <v>0</v>
      </c>
      <c r="C26" s="133" t="s">
        <v>325</v>
      </c>
      <c r="D26" s="143">
        <f>'Name of Bidder'!D16</f>
        <v>0</v>
      </c>
    </row>
    <row r="27" spans="1:8">
      <c r="A27" s="134" t="s">
        <v>326</v>
      </c>
      <c r="B27" s="183">
        <f>'Name of Bidder'!D20</f>
        <v>0</v>
      </c>
      <c r="C27" s="135" t="s">
        <v>327</v>
      </c>
      <c r="D27" s="144">
        <f>'Name of Bidder'!D17</f>
        <v>0</v>
      </c>
    </row>
  </sheetData>
  <sheetProtection algorithmName="SHA-512" hashValue="TWfzYTvtqMd5NDmZLt91mn4MhSRUpqtl+hnXr51e+sA0Eofn2yHoU0zUFSrBlmC0jYBBgSEjcJemtlz6wx2reg==" saltValue="TT7FDAEhuZTqHuVivll84w==" spinCount="100000" sheet="1" objects="1" scenarios="1"/>
  <customSheetViews>
    <customSheetView guid="{27F75044-6024-4403-9A39-D72B9CCD332B}" showPageBreaks="1" fitToPage="1" printArea="1" view="pageBreakPreview">
      <selection activeCell="B41" sqref="B41"/>
      <pageMargins left="0" right="0" top="0" bottom="0" header="0" footer="0"/>
      <pageSetup paperSize="9" scale="88" orientation="portrait" r:id="rId1"/>
    </customSheetView>
  </customSheetViews>
  <mergeCells count="20">
    <mergeCell ref="B19:C19"/>
    <mergeCell ref="B20:C20"/>
    <mergeCell ref="B21:C21"/>
    <mergeCell ref="B22:C22"/>
    <mergeCell ref="B23:C23"/>
    <mergeCell ref="B16:C16"/>
    <mergeCell ref="B17:C17"/>
    <mergeCell ref="B18:C18"/>
    <mergeCell ref="B10:C10"/>
    <mergeCell ref="B11:C11"/>
    <mergeCell ref="B12:C12"/>
    <mergeCell ref="B13:C13"/>
    <mergeCell ref="B14:C14"/>
    <mergeCell ref="B15:C15"/>
    <mergeCell ref="A1:D1"/>
    <mergeCell ref="A3:D3"/>
    <mergeCell ref="A4:B4"/>
    <mergeCell ref="C4:D4"/>
    <mergeCell ref="B9:C9"/>
    <mergeCell ref="A2:D2"/>
  </mergeCells>
  <pageMargins left="0.7" right="0.7" top="0.75" bottom="0.75" header="0.3" footer="0.3"/>
  <pageSetup paperSize="9" scale="88"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53"/>
  <sheetViews>
    <sheetView view="pageBreakPreview" topLeftCell="A8" zoomScale="115" zoomScaleNormal="100" zoomScaleSheetLayoutView="115" workbookViewId="0">
      <selection activeCell="B18" sqref="B18:F18"/>
    </sheetView>
  </sheetViews>
  <sheetFormatPr defaultRowHeight="12.75"/>
  <cols>
    <col min="1" max="2" width="10.7109375" style="149" customWidth="1"/>
    <col min="3" max="3" width="14.7109375" style="149" customWidth="1"/>
    <col min="4" max="4" width="20.7109375" style="149" customWidth="1"/>
    <col min="5" max="5" width="12.7109375" style="149" customWidth="1"/>
    <col min="6" max="6" width="34.140625" style="149" customWidth="1"/>
    <col min="7" max="25" width="9.140625" style="149"/>
    <col min="26" max="26" width="12.5703125" style="149" customWidth="1"/>
    <col min="27" max="27" width="9.140625" style="149"/>
    <col min="28" max="28" width="16.140625" style="149" bestFit="1" customWidth="1"/>
    <col min="29" max="16384" width="9.140625" style="149"/>
  </cols>
  <sheetData>
    <row r="1" spans="1:6" ht="17.25">
      <c r="A1" s="146" t="str">
        <f>'Schedule-III-Summary'!A2:D2</f>
        <v>Specification No: SR-I/C&amp;M/WC-4304/2025 (SR1/NT/W-CIVIL/DOM/B00/25/12398)</v>
      </c>
      <c r="B1" s="146"/>
      <c r="C1" s="147"/>
      <c r="D1" s="147"/>
      <c r="E1" s="147"/>
      <c r="F1" s="148" t="s">
        <v>328</v>
      </c>
    </row>
    <row r="2" spans="1:6" ht="16.5">
      <c r="A2" s="150"/>
      <c r="B2" s="150"/>
      <c r="C2" s="150"/>
      <c r="D2" s="150"/>
      <c r="E2" s="150"/>
      <c r="F2" s="150"/>
    </row>
    <row r="3" spans="1:6" ht="15">
      <c r="A3" s="363" t="s">
        <v>329</v>
      </c>
      <c r="B3" s="363"/>
      <c r="C3" s="363"/>
      <c r="D3" s="363"/>
      <c r="E3" s="363"/>
      <c r="F3" s="363"/>
    </row>
    <row r="4" spans="1:6" ht="15">
      <c r="A4" s="151"/>
      <c r="B4" s="151"/>
      <c r="C4" s="151"/>
      <c r="D4" s="151"/>
      <c r="E4" s="151"/>
      <c r="F4" s="151"/>
    </row>
    <row r="5" spans="1:6" ht="16.5">
      <c r="A5" s="152" t="s">
        <v>330</v>
      </c>
      <c r="B5" s="152"/>
      <c r="C5" s="364"/>
      <c r="D5" s="364"/>
      <c r="E5" s="364"/>
      <c r="F5" s="364"/>
    </row>
    <row r="6" spans="1:6" ht="16.5">
      <c r="A6" s="152" t="s">
        <v>18</v>
      </c>
      <c r="B6" s="365">
        <f>'Name of Bidder'!D19</f>
        <v>0</v>
      </c>
      <c r="C6" s="365"/>
      <c r="D6" s="150"/>
      <c r="E6" s="150"/>
      <c r="F6" s="150"/>
    </row>
    <row r="7" spans="1:6" ht="16.5">
      <c r="A7" s="152"/>
      <c r="B7" s="153"/>
      <c r="C7" s="153"/>
      <c r="D7" s="150"/>
      <c r="E7" s="150"/>
      <c r="F7" s="150"/>
    </row>
    <row r="8" spans="1:6" ht="16.5">
      <c r="A8" s="154" t="s">
        <v>243</v>
      </c>
      <c r="B8" s="155"/>
      <c r="C8" s="150"/>
      <c r="D8" s="150"/>
      <c r="E8" s="150"/>
      <c r="F8" s="156"/>
    </row>
    <row r="9" spans="1:6" ht="16.5">
      <c r="A9" s="157" t="s">
        <v>244</v>
      </c>
      <c r="B9" s="157"/>
      <c r="C9" s="150"/>
      <c r="D9" s="150"/>
      <c r="E9" s="150"/>
      <c r="F9" s="156"/>
    </row>
    <row r="10" spans="1:6" ht="16.5">
      <c r="A10" s="157" t="s">
        <v>245</v>
      </c>
      <c r="B10" s="157"/>
      <c r="C10" s="150"/>
      <c r="D10" s="150"/>
      <c r="E10" s="150"/>
      <c r="F10" s="156"/>
    </row>
    <row r="11" spans="1:6" ht="16.5">
      <c r="A11" s="157" t="s">
        <v>331</v>
      </c>
      <c r="B11" s="157"/>
      <c r="C11" s="150"/>
      <c r="D11" s="150"/>
      <c r="E11" s="150"/>
      <c r="F11" s="156"/>
    </row>
    <row r="12" spans="1:6" ht="16.5">
      <c r="A12" s="157"/>
      <c r="B12" s="157"/>
      <c r="C12" s="150"/>
      <c r="D12" s="150"/>
      <c r="E12" s="150"/>
      <c r="F12" s="156"/>
    </row>
    <row r="13" spans="1:6" ht="16.5">
      <c r="A13" s="157"/>
      <c r="B13" s="157"/>
      <c r="C13" s="150"/>
      <c r="D13" s="150"/>
      <c r="E13" s="150"/>
      <c r="F13" s="156"/>
    </row>
    <row r="14" spans="1:6" ht="16.5">
      <c r="A14" s="152"/>
      <c r="B14" s="152"/>
      <c r="C14" s="150"/>
      <c r="D14" s="150"/>
      <c r="E14" s="150"/>
      <c r="F14" s="156"/>
    </row>
    <row r="15" spans="1:6" ht="33.75" customHeight="1">
      <c r="A15" s="158" t="s">
        <v>332</v>
      </c>
      <c r="B15" s="159"/>
      <c r="C15" s="366" t="str">
        <f>'Name of Bidder'!B1</f>
        <v>AMC-II Package for de-weeding, grass cutting and jungle clearance &amp; civil Maintenance works at POWERGRID Nagarjunasagar substation</v>
      </c>
      <c r="D15" s="366"/>
      <c r="E15" s="366"/>
      <c r="F15" s="366"/>
    </row>
    <row r="16" spans="1:6" ht="45.75" customHeight="1">
      <c r="A16" s="150" t="s">
        <v>333</v>
      </c>
      <c r="B16" s="150"/>
      <c r="C16" s="156"/>
      <c r="D16" s="156"/>
      <c r="E16" s="156"/>
      <c r="F16" s="156"/>
    </row>
    <row r="17" spans="1:28" ht="113.25" customHeight="1">
      <c r="A17" s="159">
        <v>1</v>
      </c>
      <c r="B17" s="367" t="str">
        <f>Z17 &amp;AB17 &amp; AC17 &amp; AA17</f>
        <v>In continuation of First Envelope of our Bid, we hereby submit the Second Envelope of the Bid, both of which shall be read together and in conjunction with each other, and shall be construed as an integral part of our Bid. Accordingly, we the undersigned, offer to undertake the above-named package in full conformity with the said Bidding Documents for the sum of Rs. Non Responsive /- only or such other sums as may be determined in accordance with the terms and conditions of the Bidding Documents.</v>
      </c>
      <c r="C17" s="367"/>
      <c r="D17" s="367"/>
      <c r="E17" s="367"/>
      <c r="F17" s="367"/>
      <c r="Z17" s="161" t="s">
        <v>334</v>
      </c>
      <c r="AA17" s="162" t="s">
        <v>335</v>
      </c>
      <c r="AB17" s="163" t="str">
        <f>'Schedule-III-Summary'!D23</f>
        <v>Non Responsive</v>
      </c>
    </row>
    <row r="18" spans="1:28" ht="42" customHeight="1">
      <c r="A18" s="150"/>
      <c r="B18" s="362" t="s">
        <v>336</v>
      </c>
      <c r="C18" s="362"/>
      <c r="D18" s="362"/>
      <c r="E18" s="362"/>
      <c r="F18" s="362"/>
    </row>
    <row r="19" spans="1:28" ht="16.5">
      <c r="A19" s="164">
        <v>2</v>
      </c>
      <c r="B19" s="369" t="s">
        <v>337</v>
      </c>
      <c r="C19" s="369"/>
      <c r="D19" s="369"/>
      <c r="E19" s="369"/>
      <c r="F19" s="369"/>
    </row>
    <row r="20" spans="1:28" ht="33.75" customHeight="1">
      <c r="A20" s="159">
        <v>2.1</v>
      </c>
      <c r="B20" s="367" t="s">
        <v>338</v>
      </c>
      <c r="C20" s="367"/>
      <c r="D20" s="367"/>
      <c r="E20" s="367"/>
      <c r="F20" s="367"/>
    </row>
    <row r="21" spans="1:28" ht="16.5">
      <c r="A21" s="159"/>
      <c r="B21" s="160" t="s">
        <v>339</v>
      </c>
      <c r="C21" s="370" t="s">
        <v>406</v>
      </c>
      <c r="D21" s="370"/>
      <c r="E21" s="370"/>
      <c r="F21" s="370"/>
    </row>
    <row r="22" spans="1:28" ht="16.5">
      <c r="A22" s="159"/>
      <c r="B22" s="160" t="s">
        <v>340</v>
      </c>
      <c r="C22" s="370" t="s">
        <v>341</v>
      </c>
      <c r="D22" s="370"/>
      <c r="E22" s="370"/>
      <c r="F22" s="370"/>
    </row>
    <row r="23" spans="1:28" ht="16.5" customHeight="1">
      <c r="A23" s="159"/>
      <c r="B23" s="160" t="s">
        <v>342</v>
      </c>
      <c r="C23" s="370" t="s">
        <v>343</v>
      </c>
      <c r="D23" s="370"/>
      <c r="E23" s="370"/>
      <c r="F23" s="370"/>
    </row>
    <row r="24" spans="1:28" ht="16.5">
      <c r="A24" s="150"/>
      <c r="B24" s="368"/>
      <c r="C24" s="368"/>
      <c r="D24" s="158"/>
      <c r="E24" s="158"/>
      <c r="F24" s="158"/>
    </row>
    <row r="25" spans="1:28" ht="87.75" customHeight="1">
      <c r="A25" s="165">
        <v>2.2000000000000002</v>
      </c>
      <c r="B25" s="367" t="s">
        <v>344</v>
      </c>
      <c r="C25" s="367"/>
      <c r="D25" s="367"/>
      <c r="E25" s="367"/>
      <c r="F25" s="367"/>
    </row>
    <row r="26" spans="1:28" ht="51" customHeight="1">
      <c r="A26" s="165">
        <v>2.2999999999999998</v>
      </c>
      <c r="B26" s="367" t="s">
        <v>345</v>
      </c>
      <c r="C26" s="367"/>
      <c r="D26" s="367"/>
      <c r="E26" s="367"/>
      <c r="F26" s="367"/>
    </row>
    <row r="27" spans="1:28" ht="148.5" customHeight="1">
      <c r="A27" s="165">
        <v>2.4</v>
      </c>
      <c r="B27" s="367" t="s">
        <v>346</v>
      </c>
      <c r="C27" s="367"/>
      <c r="D27" s="367"/>
      <c r="E27" s="367"/>
      <c r="F27" s="367"/>
    </row>
    <row r="28" spans="1:28" ht="97.5" customHeight="1">
      <c r="A28" s="159">
        <v>3</v>
      </c>
      <c r="B28" s="367" t="s">
        <v>347</v>
      </c>
      <c r="C28" s="367"/>
      <c r="D28" s="367"/>
      <c r="E28" s="367"/>
      <c r="F28" s="367"/>
    </row>
    <row r="29" spans="1:28" ht="62.25" customHeight="1">
      <c r="A29" s="165">
        <v>3.1</v>
      </c>
      <c r="B29" s="370" t="s">
        <v>348</v>
      </c>
      <c r="C29" s="370"/>
      <c r="D29" s="370"/>
      <c r="E29" s="370"/>
      <c r="F29" s="370"/>
    </row>
    <row r="30" spans="1:28" ht="57" customHeight="1">
      <c r="A30" s="165">
        <v>3.2</v>
      </c>
      <c r="B30" s="367" t="s">
        <v>349</v>
      </c>
      <c r="C30" s="367"/>
      <c r="D30" s="367"/>
      <c r="E30" s="367"/>
      <c r="F30" s="367"/>
    </row>
    <row r="31" spans="1:28" ht="62.25" customHeight="1">
      <c r="A31" s="165">
        <v>3.3</v>
      </c>
      <c r="B31" s="367" t="s">
        <v>350</v>
      </c>
      <c r="C31" s="367"/>
      <c r="D31" s="367"/>
      <c r="E31" s="367"/>
      <c r="F31" s="367"/>
    </row>
    <row r="32" spans="1:28" ht="79.5" customHeight="1">
      <c r="A32" s="159">
        <v>4</v>
      </c>
      <c r="B32" s="367" t="s">
        <v>351</v>
      </c>
      <c r="C32" s="367"/>
      <c r="D32" s="367"/>
      <c r="E32" s="367"/>
      <c r="F32" s="367"/>
    </row>
    <row r="33" spans="1:6" ht="89.25" customHeight="1">
      <c r="A33" s="159">
        <v>5</v>
      </c>
      <c r="B33" s="367" t="s">
        <v>352</v>
      </c>
      <c r="C33" s="367"/>
      <c r="D33" s="367"/>
      <c r="E33" s="367"/>
      <c r="F33" s="367"/>
    </row>
    <row r="34" spans="1:6" ht="16.5">
      <c r="A34" s="150"/>
      <c r="B34" s="166" t="str">
        <f>IF(ISERROR("Dated this " &amp; AG6 &amp; LOOKUP(AG6,AE1:AE27,AF1:AF27) &amp; " day of " &amp; AG8 &amp; " " &amp;AG9), "", "Dated this " &amp; AG6 &amp; LOOKUP(AG6,AE1:AE27,AF1:AF27) &amp; " day of " &amp; AG8 &amp; " " &amp;AG9)</f>
        <v/>
      </c>
      <c r="C34" s="166"/>
      <c r="D34" s="166"/>
      <c r="E34" s="167"/>
      <c r="F34" s="167"/>
    </row>
    <row r="35" spans="1:6" ht="16.5">
      <c r="A35" s="150"/>
      <c r="B35" s="166" t="s">
        <v>353</v>
      </c>
      <c r="C35" s="168"/>
      <c r="D35" s="169"/>
      <c r="E35" s="169"/>
      <c r="F35" s="169"/>
    </row>
    <row r="36" spans="1:6" ht="16.5">
      <c r="A36" s="150"/>
      <c r="B36" s="170"/>
      <c r="C36" s="169"/>
      <c r="D36" s="169"/>
      <c r="E36" s="166"/>
      <c r="F36" s="171" t="s">
        <v>354</v>
      </c>
    </row>
    <row r="37" spans="1:6" ht="16.5">
      <c r="A37" s="150"/>
      <c r="B37" s="170"/>
      <c r="C37" s="169"/>
      <c r="D37" s="166"/>
      <c r="E37" s="166"/>
      <c r="F37" s="171" t="str">
        <f>"For and on behalf of " &amp; 'Schedule-I'!D4</f>
        <v>For and on behalf of 0</v>
      </c>
    </row>
    <row r="38" spans="1:6" ht="16.5">
      <c r="A38" s="172"/>
      <c r="B38" s="172"/>
      <c r="C38" s="173"/>
      <c r="D38" s="172"/>
      <c r="E38" s="174"/>
      <c r="F38" s="152"/>
    </row>
    <row r="39" spans="1:6" ht="16.5">
      <c r="A39" s="175" t="s">
        <v>355</v>
      </c>
      <c r="B39" s="371">
        <f>'Name of Bidder'!D19</f>
        <v>0</v>
      </c>
      <c r="C39" s="371"/>
      <c r="D39" s="172"/>
      <c r="E39" s="174" t="s">
        <v>19</v>
      </c>
      <c r="F39" s="176">
        <f>'Name of Bidder'!D16</f>
        <v>0</v>
      </c>
    </row>
    <row r="40" spans="1:6" ht="16.5">
      <c r="A40" s="175" t="s">
        <v>326</v>
      </c>
      <c r="B40" s="176">
        <f>'Name of Bidder'!D20</f>
        <v>0</v>
      </c>
      <c r="C40" s="177"/>
      <c r="D40" s="172"/>
      <c r="E40" s="174" t="s">
        <v>21</v>
      </c>
      <c r="F40" s="176">
        <f>'Name of Bidder'!D17</f>
        <v>0</v>
      </c>
    </row>
    <row r="41" spans="1:6" ht="16.5">
      <c r="A41" s="150"/>
      <c r="B41" s="150"/>
      <c r="C41" s="150"/>
      <c r="D41" s="172"/>
      <c r="E41" s="174"/>
      <c r="F41" s="150"/>
    </row>
    <row r="42" spans="1:6" ht="16.5">
      <c r="A42" s="178" t="s">
        <v>356</v>
      </c>
      <c r="B42" s="179"/>
      <c r="C42" s="180"/>
      <c r="D42" s="166"/>
      <c r="E42" s="171"/>
      <c r="F42" s="166"/>
    </row>
    <row r="43" spans="1:6" ht="16.5">
      <c r="A43" s="372" t="s">
        <v>357</v>
      </c>
      <c r="B43" s="372"/>
      <c r="C43" s="372"/>
      <c r="D43" s="373"/>
      <c r="E43" s="373"/>
      <c r="F43" s="373"/>
    </row>
    <row r="44" spans="1:6" ht="16.5">
      <c r="A44" s="374"/>
      <c r="B44" s="374"/>
      <c r="C44" s="374"/>
      <c r="D44" s="181"/>
      <c r="E44" s="181"/>
      <c r="F44" s="181"/>
    </row>
    <row r="45" spans="1:6" ht="16.5">
      <c r="A45" s="376"/>
      <c r="B45" s="376"/>
      <c r="C45" s="376"/>
      <c r="D45" s="181"/>
      <c r="E45" s="181"/>
      <c r="F45" s="181"/>
    </row>
    <row r="46" spans="1:6" ht="16.5">
      <c r="A46" s="377" t="s">
        <v>358</v>
      </c>
      <c r="B46" s="377"/>
      <c r="C46" s="377"/>
      <c r="D46" s="373"/>
      <c r="E46" s="373"/>
      <c r="F46" s="373"/>
    </row>
    <row r="47" spans="1:6" ht="16.5">
      <c r="A47" s="377" t="s">
        <v>359</v>
      </c>
      <c r="B47" s="377"/>
      <c r="C47" s="377"/>
      <c r="D47" s="373"/>
      <c r="E47" s="373"/>
      <c r="F47" s="373"/>
    </row>
    <row r="48" spans="1:6" ht="16.5">
      <c r="A48" s="377" t="s">
        <v>360</v>
      </c>
      <c r="B48" s="377"/>
      <c r="C48" s="377"/>
      <c r="D48" s="373"/>
      <c r="E48" s="373"/>
      <c r="F48" s="373"/>
    </row>
    <row r="49" spans="1:6" ht="16.5">
      <c r="A49" s="372" t="s">
        <v>361</v>
      </c>
      <c r="B49" s="372"/>
      <c r="C49" s="372"/>
      <c r="D49" s="373"/>
      <c r="E49" s="373"/>
      <c r="F49" s="373"/>
    </row>
    <row r="50" spans="1:6" ht="16.5">
      <c r="A50" s="374"/>
      <c r="B50" s="374"/>
      <c r="C50" s="374"/>
      <c r="D50" s="181"/>
      <c r="E50" s="181"/>
      <c r="F50" s="181"/>
    </row>
    <row r="51" spans="1:6" ht="16.5">
      <c r="A51" s="376"/>
      <c r="B51" s="376"/>
      <c r="C51" s="376"/>
      <c r="D51" s="181"/>
      <c r="E51" s="181"/>
      <c r="F51" s="181"/>
    </row>
    <row r="52" spans="1:6" ht="37.5" customHeight="1">
      <c r="A52" s="378" t="str">
        <f>"Note: Bidders may note that no prescribed proforma has been enclosed for Attachment 2 : Power of Attorney. Bidders may use their own proforma for furnishing the required information with the bid."</f>
        <v>Note: Bidders may note that no prescribed proforma has been enclosed for Attachment 2 : Power of Attorney. Bidders may use their own proforma for furnishing the required information with the bid.</v>
      </c>
      <c r="B52" s="378"/>
      <c r="C52" s="378"/>
      <c r="D52" s="378"/>
      <c r="E52" s="378"/>
      <c r="F52" s="378"/>
    </row>
    <row r="53" spans="1:6" ht="18.75">
      <c r="A53" s="375" t="s">
        <v>362</v>
      </c>
      <c r="B53" s="375"/>
      <c r="C53" s="375"/>
      <c r="D53" s="375"/>
      <c r="E53" s="375"/>
      <c r="F53" s="375"/>
    </row>
  </sheetData>
  <sheetProtection algorithmName="SHA-512" hashValue="uhwZjVP4FC4HiO0One9QTP2Qhv1yzRlO1uIiaCuKAH4E7TSnrBsDOzTU3OX1oyCRFfrJmDhjlJsSYtTPkZ8lYg==" saltValue="bG9NMDWnHJ6NkYwvt+0w4g==" spinCount="100000" sheet="1" objects="1" scenarios="1"/>
  <customSheetViews>
    <customSheetView guid="{27F75044-6024-4403-9A39-D72B9CCD332B}">
      <selection activeCell="H11" sqref="H11"/>
      <pageMargins left="0" right="0" top="0" bottom="0" header="0" footer="0"/>
      <pageSetup paperSize="9" scale="94" orientation="portrait" r:id="rId1"/>
      <headerFooter>
        <oddFooter>Page &amp;P of &amp;N</oddFooter>
      </headerFooter>
    </customSheetView>
  </customSheetViews>
  <mergeCells count="38">
    <mergeCell ref="A53:F53"/>
    <mergeCell ref="A45:C45"/>
    <mergeCell ref="A46:C46"/>
    <mergeCell ref="D46:F46"/>
    <mergeCell ref="A47:C47"/>
    <mergeCell ref="D47:F47"/>
    <mergeCell ref="A48:C48"/>
    <mergeCell ref="D48:F48"/>
    <mergeCell ref="A49:C49"/>
    <mergeCell ref="D49:F49"/>
    <mergeCell ref="A50:C50"/>
    <mergeCell ref="A51:C51"/>
    <mergeCell ref="A52:F52"/>
    <mergeCell ref="B33:F33"/>
    <mergeCell ref="B39:C39"/>
    <mergeCell ref="A43:C43"/>
    <mergeCell ref="D43:F43"/>
    <mergeCell ref="A44:C44"/>
    <mergeCell ref="B28:F28"/>
    <mergeCell ref="B29:F29"/>
    <mergeCell ref="B30:F30"/>
    <mergeCell ref="B31:F31"/>
    <mergeCell ref="B32:F32"/>
    <mergeCell ref="B24:C24"/>
    <mergeCell ref="B25:F25"/>
    <mergeCell ref="B26:F26"/>
    <mergeCell ref="B27:F27"/>
    <mergeCell ref="B19:F19"/>
    <mergeCell ref="B20:F20"/>
    <mergeCell ref="C21:F21"/>
    <mergeCell ref="C22:F22"/>
    <mergeCell ref="C23:F23"/>
    <mergeCell ref="B18:F18"/>
    <mergeCell ref="A3:F3"/>
    <mergeCell ref="C5:F5"/>
    <mergeCell ref="B6:C6"/>
    <mergeCell ref="C15:F15"/>
    <mergeCell ref="B17:F17"/>
  </mergeCells>
  <pageMargins left="0.7" right="0.7" top="0.75" bottom="0.75" header="0.3" footer="0.3"/>
  <pageSetup paperSize="9" scale="94" orientation="portrait" r:id="rId2"/>
  <headerFoot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EFD0AE0786BE84BB6A8C22B19BB2AF1" ma:contentTypeVersion="12" ma:contentTypeDescription="Create a new document." ma:contentTypeScope="" ma:versionID="46fa900df93d4ef180de4c64a1bdaef0">
  <xsd:schema xmlns:xsd="http://www.w3.org/2001/XMLSchema" xmlns:xs="http://www.w3.org/2001/XMLSchema" xmlns:p="http://schemas.microsoft.com/office/2006/metadata/properties" xmlns:ns2="5b1e22a1-7343-4772-b68a-36de49ad4a02" xmlns:ns3="a1a56b39-2d07-46dc-813a-584bd88ff0c3" targetNamespace="http://schemas.microsoft.com/office/2006/metadata/properties" ma:root="true" ma:fieldsID="b501595b6097d54d85b7eefa2fcd3f39" ns2:_="" ns3:_="">
    <xsd:import namespace="5b1e22a1-7343-4772-b68a-36de49ad4a02"/>
    <xsd:import namespace="a1a56b39-2d07-46dc-813a-584bd88ff0c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DateandTim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1e22a1-7343-4772-b68a-36de49ad4a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DateandTime" ma:index="15" nillable="true" ma:displayName="Date and Time" ma:format="DateTime" ma:internalName="DateandTime">
      <xsd:simpleType>
        <xsd:restriction base="dms:DateTim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e3743e6-77a2-454a-a17c-8c8d56f9f3a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1a56b39-2d07-46dc-813a-584bd88ff0c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da0702b-8c77-47f9-96fd-fb55da0237be}" ma:internalName="TaxCatchAll" ma:showField="CatchAllData" ma:web="a1a56b39-2d07-46dc-813a-584bd88ff0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ateandTime xmlns="5b1e22a1-7343-4772-b68a-36de49ad4a02" xsi:nil="true"/>
    <lcf76f155ced4ddcb4097134ff3c332f xmlns="5b1e22a1-7343-4772-b68a-36de49ad4a02">
      <Terms xmlns="http://schemas.microsoft.com/office/infopath/2007/PartnerControls"/>
    </lcf76f155ced4ddcb4097134ff3c332f>
    <TaxCatchAll xmlns="a1a56b39-2d07-46dc-813a-584bd88ff0c3" xsi:nil="true"/>
  </documentManagement>
</p:properties>
</file>

<file path=customXml/itemProps1.xml><?xml version="1.0" encoding="utf-8"?>
<ds:datastoreItem xmlns:ds="http://schemas.openxmlformats.org/officeDocument/2006/customXml" ds:itemID="{833BE058-4A64-4F3C-9B07-536B27EC3E2E}">
  <ds:schemaRefs>
    <ds:schemaRef ds:uri="http://schemas.microsoft.com/sharepoint/v3/contenttype/forms"/>
  </ds:schemaRefs>
</ds:datastoreItem>
</file>

<file path=customXml/itemProps2.xml><?xml version="1.0" encoding="utf-8"?>
<ds:datastoreItem xmlns:ds="http://schemas.openxmlformats.org/officeDocument/2006/customXml" ds:itemID="{70822B33-2C88-48D1-8957-19F81077BC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1e22a1-7343-4772-b68a-36de49ad4a02"/>
    <ds:schemaRef ds:uri="a1a56b39-2d07-46dc-813a-584bd88ff0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CB3736-54B0-4ACC-B41C-9DDEE43A6094}">
  <ds:schemaRefs>
    <ds:schemaRef ds:uri="http://schemas.microsoft.com/office/2006/metadata/properties"/>
    <ds:schemaRef ds:uri="http://schemas.microsoft.com/office/infopath/2007/PartnerControls"/>
    <ds:schemaRef ds:uri="5b1e22a1-7343-4772-b68a-36de49ad4a02"/>
    <ds:schemaRef ds:uri="a1a56b39-2d07-46dc-813a-584bd88ff0c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Name of Bidder</vt:lpstr>
      <vt:lpstr>Attach 10</vt:lpstr>
      <vt:lpstr>Attach 10 IP</vt:lpstr>
      <vt:lpstr>N-W (Cr.)</vt:lpstr>
      <vt:lpstr>Schedule-I</vt:lpstr>
      <vt:lpstr>Schedule-II</vt:lpstr>
      <vt:lpstr>Schedule-III-Summary</vt:lpstr>
      <vt:lpstr>Bid Form</vt:lpstr>
      <vt:lpstr>'Attach 10'!Print_Area</vt:lpstr>
      <vt:lpstr>'Attach 10 IP'!Print_Area</vt:lpstr>
      <vt:lpstr>'Bid Form'!Print_Area</vt:lpstr>
      <vt:lpstr>'Name of Bidder'!Print_Area</vt:lpstr>
      <vt:lpstr>'Schedule-I'!Print_Area</vt:lpstr>
      <vt:lpstr>'Schedule-II'!Print_Area</vt:lpstr>
      <vt:lpstr>'Schedule-III-Summary'!Print_Area</vt:lpstr>
      <vt:lpstr>'Schedule-I'!Print_Titles</vt:lpstr>
      <vt:lpstr>'Schedule-II'!Print_Titles</vt:lpstr>
    </vt:vector>
  </TitlesOfParts>
  <Manager/>
  <Company>pgcil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20074</dc:creator>
  <cp:keywords/>
  <dc:description/>
  <cp:lastModifiedBy>Thota Badaraiah {थोटा बदरैया}</cp:lastModifiedBy>
  <cp:revision/>
  <dcterms:created xsi:type="dcterms:W3CDTF">2010-09-27T08:09:01Z</dcterms:created>
  <dcterms:modified xsi:type="dcterms:W3CDTF">2025-10-07T04:59:08Z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0x0101001EFD0AE0786BE84BB6A8C22B19BB2AF1</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y fmtid="{D5CDD505-2E9C-101B-9397-08002B2CF9AE}" pid="7" name="MSIP_Label_67de828d-f69d-40d4-9531-ce724429a5c7_Enabled">
    <vt:lpwstr>true</vt:lpwstr>
  </property>
  <property fmtid="{D5CDD505-2E9C-101B-9397-08002B2CF9AE}" pid="8" name="MSIP_Label_67de828d-f69d-40d4-9531-ce724429a5c7_SetDate">
    <vt:lpwstr>2025-09-13T10:58:10Z</vt:lpwstr>
  </property>
  <property fmtid="{D5CDD505-2E9C-101B-9397-08002B2CF9AE}" pid="9" name="MSIP_Label_67de828d-f69d-40d4-9531-ce724429a5c7_Method">
    <vt:lpwstr>Privileged</vt:lpwstr>
  </property>
  <property fmtid="{D5CDD505-2E9C-101B-9397-08002B2CF9AE}" pid="10" name="MSIP_Label_67de828d-f69d-40d4-9531-ce724429a5c7_Name">
    <vt:lpwstr>Unrestricted-IT</vt:lpwstr>
  </property>
  <property fmtid="{D5CDD505-2E9C-101B-9397-08002B2CF9AE}" pid="11" name="MSIP_Label_67de828d-f69d-40d4-9531-ce724429a5c7_SiteId">
    <vt:lpwstr>7048075c-52c2-4a40-8e7c-5c5a5573c87f</vt:lpwstr>
  </property>
  <property fmtid="{D5CDD505-2E9C-101B-9397-08002B2CF9AE}" pid="12" name="MSIP_Label_67de828d-f69d-40d4-9531-ce724429a5c7_ActionId">
    <vt:lpwstr>6d9785c0-c4ce-42d4-b1cb-9a49ea9d5ffb</vt:lpwstr>
  </property>
  <property fmtid="{D5CDD505-2E9C-101B-9397-08002B2CF9AE}" pid="13" name="MSIP_Label_67de828d-f69d-40d4-9531-ce724429a5c7_ContentBits">
    <vt:lpwstr>0</vt:lpwstr>
  </property>
  <property fmtid="{D5CDD505-2E9C-101B-9397-08002B2CF9AE}" pid="14" name="MSIP_Label_67de828d-f69d-40d4-9531-ce724429a5c7_Tag">
    <vt:lpwstr>10, 0, 1, 1</vt:lpwstr>
  </property>
</Properties>
</file>