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F:\PRANIT-PUBLISH\WC-3810\WC-3810 Const of Transit Camp, Filed Hostel &amp; CC at Kurnool-3\Package-A\PackageA-Bid docs -Publish\"/>
    </mc:Choice>
  </mc:AlternateContent>
  <xr:revisionPtr revIDLastSave="0" documentId="13_ncr:1_{33EF7AD6-B394-46D6-886C-8993A4681F63}" xr6:coauthVersionLast="47" xr6:coauthVersionMax="47" xr10:uidLastSave="{00000000-0000-0000-0000-000000000000}"/>
  <workbookProtection workbookAlgorithmName="SHA-512" workbookHashValue="DfUI5UWNv4CozR3vjgakGDXw3xnVtmylPeQAztBE83F8ufveRh3KWnfGyxepkDA3YhXkQuPgJ3phywt6RqcY5w==" workbookSaltValue="nsMojVeh87p/JKI7kEZGYA==" workbookSpinCount="100000"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'Schedule-I'!$A$1:$O$195</definedName>
    <definedName name="_xlnm.Print_Area" localSheetId="5">'Schedule-II'!$A$1:$M$117</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'Schedule-I'!$A$1:$O$194</definedName>
    <definedName name="Z_71DFD631_F0FC_4D77_B088_495FC5677788_.wvu.PrintArea" localSheetId="5" hidden="1">'Schedule-II'!$A$1:$L$116</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'Schedule-I'!$A$1:$O$195</definedName>
    <definedName name="Z_768FBB31_C98F_42D8_8A21_9E4C92CB0C4E_.wvu.PrintArea" localSheetId="5" hidden="1">'Schedule-II'!$A$1:$M$117</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'Schedule-I'!$A$1:$O$195</definedName>
    <definedName name="Z_F3854C08_3477_4F6D_851C_40DFA3C6F6FE_.wvu.PrintArea" localSheetId="5" hidden="1">'Schedule-II'!$A$1:$M$117</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'Schedule-I'!$A$1:$O$194</definedName>
    <definedName name="Z_FAE469C4_CC0E_407B_871F_7B3C94956CEC_.wvu.PrintArea" localSheetId="5" hidden="1">'Schedule-II'!$A$1:$L$116</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6" i="5" l="1"/>
  <c r="O190" i="5"/>
  <c r="O189" i="5"/>
  <c r="A82" i="6" l="1"/>
  <c r="A81" i="6"/>
  <c r="A80" i="6"/>
  <c r="A79" i="6"/>
  <c r="A78" i="6"/>
  <c r="A77" i="6"/>
  <c r="A76" i="6"/>
  <c r="A75" i="6"/>
  <c r="A74" i="6"/>
  <c r="A73" i="6"/>
  <c r="A72" i="6"/>
  <c r="A71" i="6"/>
  <c r="A70" i="6"/>
  <c r="A69" i="6"/>
  <c r="A67" i="6"/>
  <c r="A68" i="6" s="1"/>
  <c r="A65" i="6"/>
  <c r="A64" i="6"/>
  <c r="A63" i="6"/>
  <c r="A62" i="6"/>
  <c r="A61" i="6"/>
  <c r="A60" i="6"/>
  <c r="A59" i="6"/>
  <c r="A58" i="6"/>
  <c r="A57" i="6"/>
  <c r="A56" i="6"/>
  <c r="A55" i="6"/>
  <c r="A54" i="6"/>
  <c r="A53" i="6"/>
  <c r="A52" i="6"/>
  <c r="A51" i="6"/>
  <c r="A50" i="6"/>
  <c r="A49" i="6"/>
  <c r="A48" i="6"/>
  <c r="A47" i="6"/>
  <c r="P8" i="6"/>
  <c r="K86" i="6"/>
  <c r="L86" i="6" s="1"/>
  <c r="K87" i="6"/>
  <c r="L87" i="6" s="1"/>
  <c r="K88" i="6"/>
  <c r="L88" i="6" s="1"/>
  <c r="K89" i="6"/>
  <c r="L89" i="6" s="1"/>
  <c r="K90" i="6"/>
  <c r="L90" i="6" s="1"/>
  <c r="K91" i="6"/>
  <c r="L91" i="6" s="1"/>
  <c r="K92" i="6"/>
  <c r="L92" i="6" s="1"/>
  <c r="K93" i="6"/>
  <c r="L93" i="6" s="1"/>
  <c r="K94" i="6"/>
  <c r="L94" i="6" s="1"/>
  <c r="K95" i="6"/>
  <c r="L95" i="6" s="1"/>
  <c r="K96" i="6"/>
  <c r="L96" i="6" s="1"/>
  <c r="K97" i="6"/>
  <c r="L97" i="6" s="1"/>
  <c r="K98" i="6"/>
  <c r="L98" i="6" s="1"/>
  <c r="K99" i="6"/>
  <c r="L99" i="6" s="1"/>
  <c r="K100" i="6"/>
  <c r="L100" i="6" s="1"/>
  <c r="K101" i="6"/>
  <c r="L101" i="6" s="1"/>
  <c r="K102" i="6"/>
  <c r="L102" i="6" s="1"/>
  <c r="K103" i="6"/>
  <c r="L103" i="6" s="1"/>
  <c r="K104" i="6"/>
  <c r="L104" i="6" s="1"/>
  <c r="K105" i="6"/>
  <c r="L105" i="6" s="1"/>
  <c r="K106" i="6"/>
  <c r="L106" i="6" s="1"/>
  <c r="K107" i="6"/>
  <c r="L107" i="6" s="1"/>
  <c r="K108" i="6"/>
  <c r="L108" i="6" s="1"/>
  <c r="K109" i="6"/>
  <c r="L109" i="6" s="1"/>
  <c r="K110" i="6"/>
  <c r="L110" i="6" s="1"/>
  <c r="K111" i="6"/>
  <c r="L111" i="6" s="1"/>
  <c r="K112" i="6"/>
  <c r="L112" i="6" s="1"/>
  <c r="K113" i="6"/>
  <c r="L113" i="6" s="1"/>
  <c r="K114" i="6"/>
  <c r="L114" i="6" s="1"/>
  <c r="A86" i="6"/>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K12" i="6"/>
  <c r="L12" i="6" s="1"/>
  <c r="K13" i="6"/>
  <c r="L13" i="6" s="1"/>
  <c r="K14" i="6"/>
  <c r="L14" i="6" s="1"/>
  <c r="K15" i="6"/>
  <c r="L15" i="6" s="1"/>
  <c r="K16" i="6"/>
  <c r="L16" i="6" s="1"/>
  <c r="K17" i="6"/>
  <c r="L17" i="6" s="1"/>
  <c r="K18" i="6"/>
  <c r="L18" i="6" s="1"/>
  <c r="K19" i="6"/>
  <c r="L19" i="6" s="1"/>
  <c r="K20" i="6"/>
  <c r="L20" i="6" s="1"/>
  <c r="K21" i="6"/>
  <c r="L21" i="6" s="1"/>
  <c r="K22" i="6"/>
  <c r="L22" i="6" s="1"/>
  <c r="K23" i="6"/>
  <c r="L23" i="6" s="1"/>
  <c r="K24" i="6"/>
  <c r="L24" i="6" s="1"/>
  <c r="K25" i="6"/>
  <c r="L25" i="6" s="1"/>
  <c r="K26" i="6"/>
  <c r="L26" i="6" s="1"/>
  <c r="K27" i="6"/>
  <c r="L27" i="6" s="1"/>
  <c r="K28" i="6"/>
  <c r="L28" i="6" s="1"/>
  <c r="K29" i="6"/>
  <c r="L29" i="6" s="1"/>
  <c r="K30" i="6"/>
  <c r="L30" i="6" s="1"/>
  <c r="K31" i="6"/>
  <c r="L31" i="6" s="1"/>
  <c r="K32" i="6"/>
  <c r="L32" i="6" s="1"/>
  <c r="K33" i="6"/>
  <c r="L33" i="6" s="1"/>
  <c r="K34" i="6"/>
  <c r="L34" i="6" s="1"/>
  <c r="K35" i="6"/>
  <c r="L35" i="6" s="1"/>
  <c r="K36" i="6"/>
  <c r="L36" i="6" s="1"/>
  <c r="K37" i="6"/>
  <c r="L37" i="6" s="1"/>
  <c r="K38" i="6"/>
  <c r="L38" i="6" s="1"/>
  <c r="K39" i="6"/>
  <c r="L39" i="6" s="1"/>
  <c r="K40" i="6"/>
  <c r="L40" i="6" s="1"/>
  <c r="K41" i="6"/>
  <c r="L41" i="6" s="1"/>
  <c r="K42" i="6"/>
  <c r="L42" i="6" s="1"/>
  <c r="K43" i="6"/>
  <c r="L43" i="6" s="1"/>
  <c r="K44" i="6"/>
  <c r="L44" i="6" s="1"/>
  <c r="K45" i="6"/>
  <c r="L45" i="6" s="1"/>
  <c r="K46" i="6"/>
  <c r="L46" i="6" s="1"/>
  <c r="K47" i="6"/>
  <c r="L47" i="6" s="1"/>
  <c r="K48" i="6"/>
  <c r="L48" i="6" s="1"/>
  <c r="K49" i="6"/>
  <c r="L49" i="6" s="1"/>
  <c r="K50" i="6"/>
  <c r="L50" i="6" s="1"/>
  <c r="K51" i="6"/>
  <c r="L51" i="6" s="1"/>
  <c r="K52" i="6"/>
  <c r="L52" i="6" s="1"/>
  <c r="K53" i="6"/>
  <c r="L53" i="6" s="1"/>
  <c r="K54" i="6"/>
  <c r="L54" i="6" s="1"/>
  <c r="K55" i="6"/>
  <c r="L55" i="6" s="1"/>
  <c r="K56" i="6"/>
  <c r="L56" i="6" s="1"/>
  <c r="K57" i="6"/>
  <c r="L57" i="6" s="1"/>
  <c r="K58" i="6"/>
  <c r="L58" i="6" s="1"/>
  <c r="K59" i="6"/>
  <c r="L59" i="6" s="1"/>
  <c r="K60" i="6"/>
  <c r="L60" i="6" s="1"/>
  <c r="K61" i="6"/>
  <c r="L61" i="6" s="1"/>
  <c r="K62" i="6"/>
  <c r="L62" i="6" s="1"/>
  <c r="K63" i="6"/>
  <c r="L63" i="6" s="1"/>
  <c r="K64" i="6"/>
  <c r="L64" i="6" s="1"/>
  <c r="K65" i="6"/>
  <c r="L65" i="6" s="1"/>
  <c r="K66" i="6"/>
  <c r="K67" i="6"/>
  <c r="L67" i="6" s="1"/>
  <c r="K68" i="6"/>
  <c r="L68" i="6" s="1"/>
  <c r="K69" i="6"/>
  <c r="L69" i="6" s="1"/>
  <c r="K70" i="6"/>
  <c r="L70" i="6" s="1"/>
  <c r="K71" i="6"/>
  <c r="L71" i="6" s="1"/>
  <c r="K72" i="6"/>
  <c r="L72" i="6" s="1"/>
  <c r="K73" i="6"/>
  <c r="L73" i="6" s="1"/>
  <c r="K74" i="6"/>
  <c r="L74" i="6" s="1"/>
  <c r="K75" i="6"/>
  <c r="L75" i="6" s="1"/>
  <c r="K76" i="6"/>
  <c r="L76" i="6" s="1"/>
  <c r="K77" i="6"/>
  <c r="L77" i="6" s="1"/>
  <c r="K78" i="6"/>
  <c r="L78" i="6" s="1"/>
  <c r="K79" i="6"/>
  <c r="L79" i="6" s="1"/>
  <c r="K80" i="6"/>
  <c r="L80" i="6" s="1"/>
  <c r="K81" i="6"/>
  <c r="L81" i="6" s="1"/>
  <c r="K82" i="6"/>
  <c r="L82" i="6" s="1"/>
  <c r="K85" i="6"/>
  <c r="L85" i="6" s="1"/>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58" i="5"/>
  <c r="A157" i="5"/>
  <c r="A156" i="5"/>
  <c r="A155" i="5"/>
  <c r="A154" i="5"/>
  <c r="A152" i="5"/>
  <c r="A151" i="5"/>
  <c r="A150" i="5"/>
  <c r="A148" i="5"/>
  <c r="A146" i="5"/>
  <c r="A145" i="5"/>
  <c r="A144" i="5"/>
  <c r="A139" i="5"/>
  <c r="A140" i="5" s="1"/>
  <c r="A141" i="5" s="1"/>
  <c r="A142" i="5" s="1"/>
  <c r="A143" i="5" s="1"/>
  <c r="A134" i="5"/>
  <c r="A135" i="5" s="1"/>
  <c r="A136" i="5" s="1"/>
  <c r="A137" i="5" s="1"/>
  <c r="A132" i="5"/>
  <c r="A129" i="5"/>
  <c r="A128" i="5"/>
  <c r="A127" i="5"/>
  <c r="A125" i="5"/>
  <c r="A126" i="5" s="1"/>
  <c r="A123" i="5"/>
  <c r="A121" i="5"/>
  <c r="A122" i="5"/>
  <c r="A119" i="5"/>
  <c r="A118" i="5"/>
  <c r="A117" i="5"/>
  <c r="A116" i="5"/>
  <c r="A115" i="5"/>
  <c r="A114" i="5"/>
  <c r="A113" i="5"/>
  <c r="A112" i="5"/>
  <c r="A111" i="5"/>
  <c r="A110" i="5"/>
  <c r="A107" i="5"/>
  <c r="A108" i="5" s="1"/>
  <c r="A109" i="5" s="1"/>
  <c r="A105" i="5"/>
  <c r="A104" i="5"/>
  <c r="A103" i="5"/>
  <c r="A102" i="5"/>
  <c r="A101" i="5"/>
  <c r="A100" i="5"/>
  <c r="A99" i="5"/>
  <c r="A97" i="5"/>
  <c r="A96" i="5"/>
  <c r="A95" i="5"/>
  <c r="A93" i="5"/>
  <c r="A92" i="5"/>
  <c r="A91" i="5"/>
  <c r="A90" i="5"/>
  <c r="A89" i="5"/>
  <c r="A88" i="5"/>
  <c r="A87" i="5"/>
  <c r="A86" i="5"/>
  <c r="A85" i="5"/>
  <c r="A83" i="5"/>
  <c r="A82" i="5"/>
  <c r="A81" i="5"/>
  <c r="A79" i="5"/>
  <c r="A78" i="5"/>
  <c r="A77" i="5"/>
  <c r="A76" i="5"/>
  <c r="A75" i="5"/>
  <c r="A74" i="5"/>
  <c r="A73" i="5"/>
  <c r="A72" i="5"/>
  <c r="A71" i="5"/>
  <c r="A70" i="5"/>
  <c r="A69" i="5"/>
  <c r="A68" i="5"/>
  <c r="A67" i="5"/>
  <c r="A66" i="5"/>
  <c r="A65" i="5"/>
  <c r="A64" i="5"/>
  <c r="A63" i="5"/>
  <c r="A62" i="5"/>
  <c r="A61" i="5"/>
  <c r="A60" i="5"/>
  <c r="A59" i="5"/>
  <c r="A58" i="5"/>
  <c r="A57" i="5"/>
  <c r="A55" i="5"/>
  <c r="A54" i="5"/>
  <c r="A53" i="5"/>
  <c r="A52" i="5"/>
  <c r="A51" i="5"/>
  <c r="A49" i="5"/>
  <c r="A47" i="5"/>
  <c r="A46" i="5"/>
  <c r="A45" i="5"/>
  <c r="A44" i="5"/>
  <c r="A43" i="5"/>
  <c r="A42" i="5"/>
  <c r="A41" i="5"/>
  <c r="A40" i="5"/>
  <c r="A39" i="5"/>
  <c r="A38" i="5"/>
  <c r="A37" i="5"/>
  <c r="A36" i="5"/>
  <c r="A35" i="5"/>
  <c r="A34" i="5"/>
  <c r="A33" i="5"/>
  <c r="A31" i="5"/>
  <c r="A30" i="5"/>
  <c r="A29" i="5"/>
  <c r="A28" i="5"/>
  <c r="A27" i="5"/>
  <c r="A26" i="5"/>
  <c r="A24" i="5"/>
  <c r="A23" i="5"/>
  <c r="A22" i="5"/>
  <c r="A21" i="5"/>
  <c r="A20" i="5"/>
  <c r="A19" i="5"/>
  <c r="A18" i="5"/>
  <c r="A17" i="5"/>
  <c r="A16" i="5"/>
  <c r="A14" i="5"/>
  <c r="N190" i="5"/>
  <c r="N189" i="5"/>
  <c r="M188" i="5"/>
  <c r="N188" i="5" s="1"/>
  <c r="O188" i="5" s="1"/>
  <c r="M177" i="5"/>
  <c r="N177" i="5" s="1"/>
  <c r="O177" i="5" s="1"/>
  <c r="M174" i="5"/>
  <c r="N174" i="5" s="1"/>
  <c r="O174" i="5" s="1"/>
  <c r="M167" i="5"/>
  <c r="N167" i="5" s="1"/>
  <c r="O167" i="5" s="1"/>
  <c r="M161" i="5"/>
  <c r="N161" i="5" s="1"/>
  <c r="O161" i="5" s="1"/>
  <c r="M158" i="5"/>
  <c r="N158" i="5" s="1"/>
  <c r="O158" i="5" s="1"/>
  <c r="M157" i="5"/>
  <c r="N157" i="5" s="1"/>
  <c r="O157" i="5" s="1"/>
  <c r="M156" i="5"/>
  <c r="N156" i="5" s="1"/>
  <c r="O156" i="5" s="1"/>
  <c r="M14" i="5"/>
  <c r="N14" i="5" s="1"/>
  <c r="O14" i="5" s="1"/>
  <c r="M16" i="5"/>
  <c r="N16" i="5" s="1"/>
  <c r="O16" i="5" s="1"/>
  <c r="M17" i="5"/>
  <c r="N17" i="5" s="1"/>
  <c r="O17" i="5" s="1"/>
  <c r="M18" i="5"/>
  <c r="N18" i="5" s="1"/>
  <c r="O18" i="5" s="1"/>
  <c r="M19" i="5"/>
  <c r="N19" i="5" s="1"/>
  <c r="O19" i="5" s="1"/>
  <c r="M20" i="5"/>
  <c r="N20" i="5" s="1"/>
  <c r="O20" i="5" s="1"/>
  <c r="M21" i="5"/>
  <c r="N21" i="5" s="1"/>
  <c r="O21" i="5" s="1"/>
  <c r="M22" i="5"/>
  <c r="N22" i="5" s="1"/>
  <c r="O22" i="5" s="1"/>
  <c r="M23" i="5"/>
  <c r="N23" i="5" s="1"/>
  <c r="O23" i="5" s="1"/>
  <c r="M24" i="5"/>
  <c r="N24" i="5" s="1"/>
  <c r="O24" i="5" s="1"/>
  <c r="M26" i="5"/>
  <c r="N26" i="5" s="1"/>
  <c r="O26" i="5" s="1"/>
  <c r="M27" i="5"/>
  <c r="N27" i="5" s="1"/>
  <c r="O27" i="5" s="1"/>
  <c r="M28" i="5"/>
  <c r="N28" i="5" s="1"/>
  <c r="O28" i="5" s="1"/>
  <c r="M29" i="5"/>
  <c r="N29" i="5" s="1"/>
  <c r="O29" i="5" s="1"/>
  <c r="M30" i="5"/>
  <c r="N30" i="5" s="1"/>
  <c r="O30" i="5" s="1"/>
  <c r="M31" i="5"/>
  <c r="N31" i="5" s="1"/>
  <c r="O31" i="5" s="1"/>
  <c r="M34" i="5"/>
  <c r="N34" i="5" s="1"/>
  <c r="O34" i="5" s="1"/>
  <c r="M35" i="5"/>
  <c r="N35" i="5" s="1"/>
  <c r="O35" i="5" s="1"/>
  <c r="M36" i="5"/>
  <c r="N36" i="5"/>
  <c r="O36" i="5" s="1"/>
  <c r="M37" i="5"/>
  <c r="N37" i="5" s="1"/>
  <c r="O37" i="5" s="1"/>
  <c r="M38" i="5"/>
  <c r="N38" i="5" s="1"/>
  <c r="O38" i="5" s="1"/>
  <c r="M39" i="5"/>
  <c r="N39" i="5" s="1"/>
  <c r="O39" i="5" s="1"/>
  <c r="M40" i="5"/>
  <c r="N40" i="5" s="1"/>
  <c r="O40" i="5" s="1"/>
  <c r="M41" i="5"/>
  <c r="N41" i="5" s="1"/>
  <c r="O41" i="5" s="1"/>
  <c r="M42" i="5"/>
  <c r="N42" i="5" s="1"/>
  <c r="O42" i="5" s="1"/>
  <c r="M43" i="5"/>
  <c r="N43" i="5" s="1"/>
  <c r="O43" i="5" s="1"/>
  <c r="M44" i="5"/>
  <c r="N44" i="5" s="1"/>
  <c r="O44" i="5" s="1"/>
  <c r="M45" i="5"/>
  <c r="N45" i="5" s="1"/>
  <c r="O45" i="5" s="1"/>
  <c r="M46" i="5"/>
  <c r="N46" i="5" s="1"/>
  <c r="O46" i="5" s="1"/>
  <c r="M47" i="5"/>
  <c r="N47" i="5" s="1"/>
  <c r="O47" i="5" s="1"/>
  <c r="M48" i="5"/>
  <c r="N48" i="5" s="1"/>
  <c r="O48" i="5" s="1"/>
  <c r="M49" i="5"/>
  <c r="N49" i="5" s="1"/>
  <c r="O49" i="5" s="1"/>
  <c r="M51" i="5"/>
  <c r="N51" i="5" s="1"/>
  <c r="O51" i="5" s="1"/>
  <c r="M52" i="5"/>
  <c r="N52" i="5" s="1"/>
  <c r="O52" i="5" s="1"/>
  <c r="M53" i="5"/>
  <c r="N53" i="5" s="1"/>
  <c r="O53" i="5" s="1"/>
  <c r="M54" i="5"/>
  <c r="N54" i="5" s="1"/>
  <c r="O54" i="5" s="1"/>
  <c r="M55" i="5"/>
  <c r="N55" i="5" s="1"/>
  <c r="O55" i="5" s="1"/>
  <c r="M57" i="5"/>
  <c r="N57" i="5" s="1"/>
  <c r="O57" i="5" s="1"/>
  <c r="M58" i="5"/>
  <c r="N58" i="5" s="1"/>
  <c r="O58" i="5" s="1"/>
  <c r="M59" i="5"/>
  <c r="N59" i="5" s="1"/>
  <c r="O59" i="5" s="1"/>
  <c r="M60" i="5"/>
  <c r="N60" i="5" s="1"/>
  <c r="O60" i="5" s="1"/>
  <c r="M61" i="5"/>
  <c r="N61" i="5" s="1"/>
  <c r="O61" i="5" s="1"/>
  <c r="M62" i="5"/>
  <c r="N62" i="5" s="1"/>
  <c r="O62" i="5" s="1"/>
  <c r="M63" i="5"/>
  <c r="N63" i="5" s="1"/>
  <c r="O63" i="5" s="1"/>
  <c r="M64" i="5"/>
  <c r="N64" i="5" s="1"/>
  <c r="O64" i="5" s="1"/>
  <c r="M65" i="5"/>
  <c r="N65" i="5" s="1"/>
  <c r="O65" i="5" s="1"/>
  <c r="M66" i="5"/>
  <c r="N66" i="5" s="1"/>
  <c r="O66" i="5" s="1"/>
  <c r="M67" i="5"/>
  <c r="N67" i="5" s="1"/>
  <c r="O67" i="5" s="1"/>
  <c r="M68" i="5"/>
  <c r="N68" i="5" s="1"/>
  <c r="O68" i="5" s="1"/>
  <c r="M69" i="5"/>
  <c r="N69" i="5" s="1"/>
  <c r="O69" i="5" s="1"/>
  <c r="M70" i="5"/>
  <c r="N70" i="5"/>
  <c r="O70" i="5" s="1"/>
  <c r="M71" i="5"/>
  <c r="N71" i="5" s="1"/>
  <c r="O71" i="5" s="1"/>
  <c r="M72" i="5"/>
  <c r="N72" i="5" s="1"/>
  <c r="O72" i="5" s="1"/>
  <c r="M73" i="5"/>
  <c r="N73" i="5" s="1"/>
  <c r="O73" i="5" s="1"/>
  <c r="M74" i="5"/>
  <c r="N74" i="5" s="1"/>
  <c r="O74" i="5" s="1"/>
  <c r="M75" i="5"/>
  <c r="N75" i="5" s="1"/>
  <c r="O75" i="5" s="1"/>
  <c r="M76" i="5"/>
  <c r="N76" i="5" s="1"/>
  <c r="O76" i="5" s="1"/>
  <c r="M77" i="5"/>
  <c r="N77" i="5" s="1"/>
  <c r="O77" i="5" s="1"/>
  <c r="M78" i="5"/>
  <c r="N78" i="5" s="1"/>
  <c r="O78" i="5" s="1"/>
  <c r="M79" i="5"/>
  <c r="N79" i="5" s="1"/>
  <c r="O79" i="5" s="1"/>
  <c r="M81" i="5"/>
  <c r="N81" i="5" s="1"/>
  <c r="O81" i="5" s="1"/>
  <c r="M82" i="5"/>
  <c r="N82" i="5" s="1"/>
  <c r="O82" i="5" s="1"/>
  <c r="M83" i="5"/>
  <c r="N83" i="5" s="1"/>
  <c r="O83" i="5" s="1"/>
  <c r="M85" i="5"/>
  <c r="N85" i="5" s="1"/>
  <c r="O85" i="5" s="1"/>
  <c r="M86" i="5"/>
  <c r="N86" i="5" s="1"/>
  <c r="O86" i="5" s="1"/>
  <c r="M87" i="5"/>
  <c r="N87" i="5" s="1"/>
  <c r="O87" i="5" s="1"/>
  <c r="M88" i="5"/>
  <c r="N88" i="5" s="1"/>
  <c r="O88" i="5" s="1"/>
  <c r="M89" i="5"/>
  <c r="N89" i="5" s="1"/>
  <c r="O89" i="5" s="1"/>
  <c r="M90" i="5"/>
  <c r="N90" i="5" s="1"/>
  <c r="O90" i="5" s="1"/>
  <c r="M91" i="5"/>
  <c r="N91" i="5" s="1"/>
  <c r="O91" i="5" s="1"/>
  <c r="M92" i="5"/>
  <c r="N92" i="5" s="1"/>
  <c r="O92" i="5" s="1"/>
  <c r="M93" i="5"/>
  <c r="N93" i="5" s="1"/>
  <c r="O93" i="5" s="1"/>
  <c r="M95" i="5"/>
  <c r="N95" i="5" s="1"/>
  <c r="O95" i="5" s="1"/>
  <c r="M96" i="5"/>
  <c r="N96" i="5" s="1"/>
  <c r="O96" i="5" s="1"/>
  <c r="M97" i="5"/>
  <c r="N97" i="5" s="1"/>
  <c r="O97" i="5" s="1"/>
  <c r="M99" i="5"/>
  <c r="N99" i="5" s="1"/>
  <c r="O99" i="5" s="1"/>
  <c r="M100" i="5"/>
  <c r="N100" i="5" s="1"/>
  <c r="O100" i="5" s="1"/>
  <c r="M101" i="5"/>
  <c r="N101" i="5" s="1"/>
  <c r="O101" i="5" s="1"/>
  <c r="M102" i="5"/>
  <c r="N102" i="5" s="1"/>
  <c r="O102" i="5" s="1"/>
  <c r="M103" i="5"/>
  <c r="N103" i="5" s="1"/>
  <c r="O103" i="5" s="1"/>
  <c r="M104" i="5"/>
  <c r="N104" i="5" s="1"/>
  <c r="O104" i="5" s="1"/>
  <c r="M105" i="5"/>
  <c r="N105" i="5" s="1"/>
  <c r="O105" i="5" s="1"/>
  <c r="M107" i="5"/>
  <c r="N107" i="5" s="1"/>
  <c r="O107" i="5" s="1"/>
  <c r="M108" i="5"/>
  <c r="N108" i="5" s="1"/>
  <c r="O108" i="5" s="1"/>
  <c r="M109" i="5"/>
  <c r="N109" i="5" s="1"/>
  <c r="O109" i="5" s="1"/>
  <c r="M110" i="5"/>
  <c r="N110" i="5" s="1"/>
  <c r="O110" i="5" s="1"/>
  <c r="M111" i="5"/>
  <c r="N111" i="5" s="1"/>
  <c r="O111" i="5" s="1"/>
  <c r="M112" i="5"/>
  <c r="N112" i="5" s="1"/>
  <c r="O112" i="5" s="1"/>
  <c r="M113" i="5"/>
  <c r="N113" i="5" s="1"/>
  <c r="O113" i="5" s="1"/>
  <c r="M114" i="5"/>
  <c r="N114" i="5" s="1"/>
  <c r="O114" i="5" s="1"/>
  <c r="M115" i="5"/>
  <c r="N115" i="5" s="1"/>
  <c r="O115" i="5" s="1"/>
  <c r="M116" i="5"/>
  <c r="N116" i="5" s="1"/>
  <c r="O116" i="5" s="1"/>
  <c r="M117" i="5"/>
  <c r="N117" i="5" s="1"/>
  <c r="O117" i="5" s="1"/>
  <c r="M118" i="5"/>
  <c r="N118" i="5" s="1"/>
  <c r="O118" i="5" s="1"/>
  <c r="M119" i="5"/>
  <c r="N119" i="5" s="1"/>
  <c r="O119" i="5" s="1"/>
  <c r="M121" i="5"/>
  <c r="N121" i="5" s="1"/>
  <c r="O121" i="5" s="1"/>
  <c r="M122" i="5"/>
  <c r="N122" i="5" s="1"/>
  <c r="O122" i="5" s="1"/>
  <c r="M123" i="5"/>
  <c r="N123" i="5" s="1"/>
  <c r="O123" i="5" s="1"/>
  <c r="M125" i="5"/>
  <c r="N125" i="5" s="1"/>
  <c r="O125" i="5" s="1"/>
  <c r="M126" i="5"/>
  <c r="N126" i="5" s="1"/>
  <c r="O126" i="5" s="1"/>
  <c r="M127" i="5"/>
  <c r="N127" i="5" s="1"/>
  <c r="O127" i="5" s="1"/>
  <c r="M128" i="5"/>
  <c r="N128" i="5" s="1"/>
  <c r="O128" i="5" s="1"/>
  <c r="M129" i="5"/>
  <c r="N129" i="5" s="1"/>
  <c r="O129" i="5" s="1"/>
  <c r="M132" i="5"/>
  <c r="N132" i="5" s="1"/>
  <c r="O132" i="5" s="1"/>
  <c r="M134" i="5"/>
  <c r="N134" i="5" s="1"/>
  <c r="O134" i="5" s="1"/>
  <c r="M135" i="5"/>
  <c r="N135" i="5" s="1"/>
  <c r="O135" i="5" s="1"/>
  <c r="M136" i="5"/>
  <c r="N136" i="5" s="1"/>
  <c r="O136" i="5" s="1"/>
  <c r="M137" i="5"/>
  <c r="N137" i="5" s="1"/>
  <c r="O137" i="5" s="1"/>
  <c r="M139" i="5"/>
  <c r="N139" i="5" s="1"/>
  <c r="O139" i="5" s="1"/>
  <c r="M140" i="5"/>
  <c r="N140" i="5" s="1"/>
  <c r="O140" i="5" s="1"/>
  <c r="M141" i="5"/>
  <c r="N141" i="5" s="1"/>
  <c r="O141" i="5" s="1"/>
  <c r="M142" i="5"/>
  <c r="N142" i="5" s="1"/>
  <c r="O142" i="5" s="1"/>
  <c r="M143" i="5"/>
  <c r="N143" i="5" s="1"/>
  <c r="O143" i="5" s="1"/>
  <c r="M144" i="5"/>
  <c r="N144" i="5" s="1"/>
  <c r="O144" i="5" s="1"/>
  <c r="M145" i="5"/>
  <c r="N145" i="5" s="1"/>
  <c r="O145" i="5" s="1"/>
  <c r="M146" i="5"/>
  <c r="N146" i="5" s="1"/>
  <c r="O146" i="5" s="1"/>
  <c r="M148" i="5"/>
  <c r="N148" i="5" s="1"/>
  <c r="O148" i="5" s="1"/>
  <c r="M150" i="5"/>
  <c r="N150" i="5" s="1"/>
  <c r="O150" i="5" s="1"/>
  <c r="M151" i="5"/>
  <c r="N151" i="5" s="1"/>
  <c r="O151" i="5" s="1"/>
  <c r="M152" i="5"/>
  <c r="N152" i="5" s="1"/>
  <c r="O152" i="5" s="1"/>
  <c r="M154" i="5"/>
  <c r="N154" i="5" s="1"/>
  <c r="O154" i="5" s="1"/>
  <c r="M155" i="5"/>
  <c r="N155" i="5" s="1"/>
  <c r="O155" i="5" s="1"/>
  <c r="M187" i="5"/>
  <c r="N187" i="5" s="1"/>
  <c r="O187" i="5" s="1"/>
  <c r="M186" i="5"/>
  <c r="N186" i="5" s="1"/>
  <c r="O186" i="5" s="1"/>
  <c r="M185" i="5"/>
  <c r="N185" i="5" s="1"/>
  <c r="O185" i="5" s="1"/>
  <c r="M184" i="5"/>
  <c r="N184" i="5" s="1"/>
  <c r="O184" i="5" s="1"/>
  <c r="M183" i="5"/>
  <c r="N183" i="5" s="1"/>
  <c r="O183" i="5" s="1"/>
  <c r="M182" i="5"/>
  <c r="N182" i="5" s="1"/>
  <c r="O182" i="5" s="1"/>
  <c r="M181" i="5"/>
  <c r="N181" i="5" s="1"/>
  <c r="O181" i="5" s="1"/>
  <c r="M180" i="5"/>
  <c r="N180" i="5" s="1"/>
  <c r="O180" i="5" s="1"/>
  <c r="M179" i="5"/>
  <c r="N179" i="5" s="1"/>
  <c r="O179" i="5" s="1"/>
  <c r="M178" i="5"/>
  <c r="N178" i="5" s="1"/>
  <c r="O178" i="5" s="1"/>
  <c r="M176" i="5"/>
  <c r="N176" i="5" s="1"/>
  <c r="O176" i="5" s="1"/>
  <c r="M175" i="5"/>
  <c r="N175" i="5" s="1"/>
  <c r="O175" i="5" s="1"/>
  <c r="M173" i="5"/>
  <c r="N173" i="5" s="1"/>
  <c r="O173" i="5" s="1"/>
  <c r="M172" i="5"/>
  <c r="N172" i="5" s="1"/>
  <c r="O172" i="5" s="1"/>
  <c r="M171" i="5"/>
  <c r="N171" i="5" s="1"/>
  <c r="O171" i="5" s="1"/>
  <c r="M170" i="5"/>
  <c r="N170" i="5" s="1"/>
  <c r="O170" i="5" s="1"/>
  <c r="M169" i="5"/>
  <c r="N169" i="5" s="1"/>
  <c r="O169" i="5" s="1"/>
  <c r="M168" i="5"/>
  <c r="N168" i="5" s="1"/>
  <c r="O168" i="5" s="1"/>
  <c r="M166" i="5"/>
  <c r="N166" i="5" s="1"/>
  <c r="O166" i="5" s="1"/>
  <c r="M165" i="5"/>
  <c r="N165" i="5" s="1"/>
  <c r="O165" i="5" s="1"/>
  <c r="M164" i="5"/>
  <c r="N164" i="5" s="1"/>
  <c r="O164" i="5" s="1"/>
  <c r="K11" i="6" l="1"/>
  <c r="L11" i="6" s="1"/>
  <c r="N11" i="6"/>
  <c r="O11" i="6" s="1"/>
  <c r="L83" i="6" l="1"/>
  <c r="K83" i="6"/>
  <c r="M163" i="5"/>
  <c r="N163" i="5" s="1"/>
  <c r="O163" i="5" s="1"/>
  <c r="M162" i="5"/>
  <c r="N162" i="5" s="1"/>
  <c r="O162" i="5" s="1"/>
  <c r="L115" i="6" l="1"/>
  <c r="L116" i="6" s="1"/>
  <c r="K115" i="6"/>
  <c r="K116" i="6" s="1"/>
  <c r="A117" i="6" s="1"/>
  <c r="P9" i="6" l="1"/>
  <c r="M11" i="6" l="1"/>
  <c r="M91" i="6"/>
  <c r="M107" i="6"/>
  <c r="M86" i="6"/>
  <c r="M102" i="6"/>
  <c r="M92" i="6"/>
  <c r="M97" i="6"/>
  <c r="M108" i="6"/>
  <c r="M113" i="6"/>
  <c r="M87" i="6"/>
  <c r="M103" i="6"/>
  <c r="M98" i="6"/>
  <c r="M114" i="6"/>
  <c r="M112" i="6"/>
  <c r="M88" i="6"/>
  <c r="M93" i="6"/>
  <c r="M104" i="6"/>
  <c r="M109" i="6"/>
  <c r="M99" i="6"/>
  <c r="M106" i="6"/>
  <c r="M96" i="6"/>
  <c r="M94" i="6"/>
  <c r="M110" i="6"/>
  <c r="M89" i="6"/>
  <c r="M100" i="6"/>
  <c r="M105" i="6"/>
  <c r="M101" i="6"/>
  <c r="M95" i="6"/>
  <c r="M111" i="6"/>
  <c r="M90" i="6"/>
  <c r="M81" i="6"/>
  <c r="M34" i="6"/>
  <c r="M68" i="6"/>
  <c r="M53" i="6"/>
  <c r="M67" i="6"/>
  <c r="M20" i="6"/>
  <c r="M41" i="6"/>
  <c r="M32" i="6"/>
  <c r="M23" i="6"/>
  <c r="M60" i="6"/>
  <c r="M50" i="6"/>
  <c r="M69" i="6"/>
  <c r="M28" i="6"/>
  <c r="M30" i="6"/>
  <c r="M48" i="6"/>
  <c r="M26" i="6"/>
  <c r="M55" i="6"/>
  <c r="M22" i="6"/>
  <c r="M43" i="6"/>
  <c r="M18" i="6"/>
  <c r="M27" i="6"/>
  <c r="M37" i="6"/>
  <c r="M47" i="6"/>
  <c r="M54" i="6"/>
  <c r="M73" i="6"/>
  <c r="M52" i="6"/>
  <c r="M80" i="6"/>
  <c r="M35" i="6"/>
  <c r="M21" i="6"/>
  <c r="M12" i="6"/>
  <c r="M75" i="6"/>
  <c r="M57" i="6"/>
  <c r="M71" i="6"/>
  <c r="M78" i="6"/>
  <c r="M59" i="6"/>
  <c r="M74" i="6"/>
  <c r="M64" i="6"/>
  <c r="M45" i="6"/>
  <c r="M36" i="6"/>
  <c r="M16" i="6"/>
  <c r="M14" i="6"/>
  <c r="M58" i="6"/>
  <c r="M33" i="6"/>
  <c r="M24" i="6"/>
  <c r="M29" i="6"/>
  <c r="M51" i="6"/>
  <c r="M65" i="6"/>
  <c r="M17" i="6"/>
  <c r="M44" i="6"/>
  <c r="M15" i="6"/>
  <c r="M82" i="6"/>
  <c r="M63" i="6"/>
  <c r="M31" i="6"/>
  <c r="M49" i="6"/>
  <c r="M40" i="6"/>
  <c r="M70" i="6"/>
  <c r="M85" i="6"/>
  <c r="M62" i="6"/>
  <c r="M77" i="6"/>
  <c r="M19" i="6"/>
  <c r="M13" i="6"/>
  <c r="M25" i="6"/>
  <c r="M76" i="6"/>
  <c r="M42" i="6"/>
  <c r="M72" i="6"/>
  <c r="M79" i="6"/>
  <c r="M38" i="6"/>
  <c r="M61" i="6"/>
  <c r="M56" i="6"/>
  <c r="M39" i="6"/>
  <c r="A1" i="8"/>
  <c r="C15" i="8"/>
  <c r="B34" i="8"/>
  <c r="F37" i="8"/>
  <c r="B39" i="8"/>
  <c r="F39" i="8"/>
  <c r="B40" i="8"/>
  <c r="F40" i="8"/>
  <c r="A52" i="8"/>
  <c r="A1" i="7"/>
  <c r="B11" i="7" s="1"/>
  <c r="B4" i="7"/>
  <c r="D25" i="7"/>
  <c r="B26" i="7"/>
  <c r="D26" i="7"/>
  <c r="A1" i="6"/>
  <c r="D3" i="6"/>
  <c r="D4" i="6"/>
  <c r="D5" i="6"/>
  <c r="D6" i="6"/>
  <c r="A1" i="5"/>
  <c r="C4" i="5"/>
  <c r="C5" i="5"/>
  <c r="B5" i="7" s="1"/>
  <c r="C6" i="5"/>
  <c r="B6" i="7" s="1"/>
  <c r="C7" i="5"/>
  <c r="B7" i="7" s="1"/>
  <c r="M13" i="5"/>
  <c r="N13" i="5" s="1"/>
  <c r="O191" i="5"/>
  <c r="A195"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N159" i="5" l="1"/>
  <c r="N116" i="6"/>
  <c r="N119" i="6" s="1"/>
  <c r="E21" i="1"/>
  <c r="C22" i="1" s="1"/>
  <c r="D19" i="7"/>
  <c r="B13" i="7"/>
  <c r="U6" i="4"/>
  <c r="P6" i="4"/>
  <c r="K6" i="4"/>
  <c r="I13" i="4"/>
  <c r="F6" i="4" s="1"/>
  <c r="O13" i="5"/>
  <c r="A6" i="4"/>
  <c r="N192" i="5" l="1"/>
  <c r="O192" i="5" s="1"/>
  <c r="O159" i="5"/>
  <c r="N193" i="5"/>
  <c r="D11" i="7" s="1"/>
  <c r="D13" i="7"/>
  <c r="Y25" i="4"/>
  <c r="T25" i="4" s="1"/>
  <c r="U7" i="4" s="1"/>
  <c r="O194" i="5" l="1"/>
  <c r="D18" i="7" s="1"/>
  <c r="D20" i="7" s="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<sst xmlns="http://schemas.openxmlformats.org/spreadsheetml/2006/main" count="1739" uniqueCount="949">
  <si>
    <t>Package-A-Construction of Transit Camp at 765/400kV Kurnool-III PS under Transmission System for evacuation of power from RE sources in Kurnool Wind Energy Zone (3000MW)/ Solar Energy Zone (1500MW) Part-A and Part-B</t>
  </si>
  <si>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</si>
  <si>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</si>
  <si>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</si>
  <si>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</si>
  <si>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</si>
  <si>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</si>
  <si>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</si>
  <si>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</si>
  <si>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</si>
  <si>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</si>
  <si>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</si>
  <si>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</si>
  <si>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</si>
  <si>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</si>
  <si>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</si>
  <si>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</si>
  <si>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</si>
  <si>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</si>
  <si>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</si>
  <si>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</si>
  <si>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</si>
  <si>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</si>
  <si>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</si>
  <si>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</si>
  <si>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</si>
  <si>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</si>
  <si>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</si>
  <si>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</si>
  <si>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</si>
  <si>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</si>
  <si>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</si>
  <si>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</si>
  <si>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</si>
  <si>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</si>
  <si>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</si>
  <si>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</si>
  <si>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</si>
  <si>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</si>
  <si>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</si>
  <si>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</si>
  <si>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</si>
  <si>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</si>
  <si>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</si>
  <si>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</si>
  <si>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</si>
  <si>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</si>
  <si>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</si>
  <si>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</si>
  <si>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</si>
  <si>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</si>
  <si>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</si>
  <si>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</si>
  <si>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</si>
  <si>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</si>
  <si>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</si>
  <si>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</si>
  <si>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</si>
  <si>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</si>
  <si>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</si>
  <si>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</si>
  <si>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</si>
  <si>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</si>
  <si>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</si>
  <si>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</si>
  <si>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</si>
  <si>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</si>
  <si>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</si>
  <si>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</si>
  <si>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</si>
  <si>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</si>
  <si>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</si>
  <si>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</si>
  <si>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</si>
  <si>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</si>
  <si>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</si>
  <si>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</si>
  <si>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</si>
  <si>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</si>
  <si>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</si>
  <si>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</si>
  <si>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</si>
  <si>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</si>
  <si>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</si>
  <si>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</si>
  <si>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</si>
  <si>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</si>
  <si>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</si>
  <si>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</si>
  <si>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</si>
  <si>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</si>
  <si>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</si>
  <si>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</si>
  <si>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</si>
  <si>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</si>
  <si>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</si>
  <si>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</si>
  <si>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</si>
  <si>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</si>
  <si>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</si>
  <si>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</si>
  <si>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</si>
  <si>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</si>
  <si>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</si>
  <si>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</si>
  <si>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</si>
  <si>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</si>
  <si>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</si>
  <si>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</si>
  <si>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</si>
  <si>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</si>
  <si>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</si>
  <si>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</si>
  <si>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</si>
  <si>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</si>
  <si>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</si>
  <si>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</si>
  <si>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</si>
  <si>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</si>
  <si>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</si>
  <si>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</si>
  <si>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</si>
  <si>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</si>
  <si>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</si>
  <si>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</si>
  <si>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</si>
  <si>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</si>
  <si>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</si>
  <si>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</si>
  <si>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</si>
  <si>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</si>
  <si>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</si>
  <si>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</si>
  <si>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</si>
  <si>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</si>
  <si>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</si>
  <si>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</si>
  <si>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</si>
  <si>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</si>
  <si>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</si>
  <si>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</si>
  <si>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</si>
  <si>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</si>
  <si>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</si>
  <si>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</si>
  <si>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</si>
  <si>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</si>
  <si>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</si>
  <si>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</si>
  <si>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</si>
  <si>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</si>
  <si>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</si>
  <si>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</si>
  <si>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</si>
  <si>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</si>
  <si>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</si>
  <si>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</si>
  <si>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</si>
  <si>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</si>
  <si>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</si>
  <si>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</si>
  <si>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</si>
  <si>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</si>
  <si>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</si>
  <si>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</si>
  <si>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</si>
  <si>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</si>
  <si>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</si>
  <si>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</si>
  <si>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</si>
  <si>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</si>
  <si>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</si>
  <si>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</si>
  <si>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</si>
  <si>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</si>
  <si>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</si>
  <si>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</si>
  <si>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</si>
  <si>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</si>
  <si>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</si>
  <si>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</si>
  <si>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</si>
  <si>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</si>
  <si>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</si>
  <si>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</si>
  <si>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</si>
  <si>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</si>
  <si>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</si>
  <si>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</si>
  <si>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</si>
  <si>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</si>
  <si>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</si>
  <si>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</si>
  <si>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</si>
  <si>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</si>
  <si>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</si>
  <si>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</si>
  <si>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</si>
  <si>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</si>
  <si>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</si>
  <si>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</si>
  <si>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</si>
  <si>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</si>
  <si>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</si>
  <si>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</si>
  <si>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</si>
  <si>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</si>
  <si>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</si>
  <si>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</si>
  <si>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</si>
  <si>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</si>
  <si>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</si>
  <si>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</si>
  <si>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</si>
  <si>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</si>
  <si>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</si>
  <si>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</si>
  <si>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</si>
  <si>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</si>
  <si>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</si>
  <si>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</si>
  <si>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</si>
  <si>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</si>
  <si>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</si>
  <si>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</si>
  <si>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</si>
  <si>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</si>
  <si>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</si>
  <si>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</si>
  <si>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</si>
  <si>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</si>
  <si>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</si>
  <si>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</si>
  <si>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</si>
  <si>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</si>
  <si>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</si>
  <si>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</si>
  <si>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</si>
  <si>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</si>
  <si>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</si>
  <si>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</si>
  <si>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</si>
  <si>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</si>
  <si>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</si>
  <si>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</si>
  <si>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</si>
  <si>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</si>
  <si>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</si>
  <si>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</si>
  <si>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</si>
  <si>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</si>
  <si>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 xml:space="preserve">  Ref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</si>
  <si>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</si>
  <si>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</si>
  <si>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</si>
  <si>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</si>
  <si>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</si>
  <si>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 xml:space="preserve">Description
</t>
  </si>
  <si>
    <t>Unit</t>
  </si>
  <si>
    <t>Quantity</t>
  </si>
  <si>
    <t xml:space="preserve">Unit Erection Charges including GST as per DSR </t>
  </si>
  <si>
    <t xml:space="preserve">GST %  included in DSR </t>
  </si>
  <si>
    <t>Unit Erection Charges excluding GST</t>
  </si>
  <si>
    <t>Amount excluding GST</t>
  </si>
  <si>
    <t xml:space="preserve"> GST</t>
  </si>
  <si>
    <t>13=11/1.18</t>
  </si>
  <si>
    <t>14=13*10</t>
  </si>
  <si>
    <t>15=18% of 14</t>
  </si>
  <si>
    <t>DSR 2023</t>
  </si>
  <si>
    <t xml:space="preserve">DSR 2023-SCHEDULE ITEMS - CIVIL </t>
  </si>
  <si>
    <t>SUB HEAD : 1.0 CARRIAGE OF MATERIALS</t>
  </si>
  <si>
    <t>1.1.2</t>
  </si>
  <si>
    <t>CARRIAGE OF MATERIALS
By Mechanical Transport including loading,unloading and stacking
Earth Up to 2 Km</t>
  </si>
  <si>
    <t>M3</t>
  </si>
  <si>
    <t>1.1.4</t>
  </si>
  <si>
    <t>CARRIAGE OF MATERIALS
By Mechanical Transport including loading,unloading and stacking
Excavated Rock Up to 2 Km</t>
  </si>
  <si>
    <t>SUB HEAD : 2.0 EARTH WORK</t>
  </si>
  <si>
    <t>2.8.1</t>
  </si>
  <si>
    <t xml:space="preserve">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  </t>
  </si>
  <si>
    <t>2.9.1</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</si>
  <si>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
</t>
  </si>
  <si>
    <t>2.9.2</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</si>
  <si>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Hard rock (requiring blasting)
</t>
  </si>
  <si>
    <t>2.10.1.2</t>
  </si>
  <si>
    <t xml:space="preserve">Excavating trenches of required width for pipes, cables, etc. including excavation for sockets, and dressing of sides, ramming of bottoms, depth up to 1.5 m including getting out the excavated soil, and then returning the soil as required, in layers not exceeding 20 cm in depth, including consolidating each deposited layer by ramming, watering, etc. and disposing of surplus excavated soil as directed, within a lead of 50 m  in All kinds of soils :  Pipes, cables etc. exceeding 80 mm dia. but not exceeding 300 mm dia. </t>
  </si>
  <si>
    <t>M</t>
  </si>
  <si>
    <t>2.13.1.2</t>
  </si>
  <si>
    <t xml:space="preserve">Excavating trenches of required width for pipes, cables, etc, including excavation for sockets, depth upto 1.5 m, including getting out the excavated materials, returning the soil as required in layers not exceeding 20 cm in depth, including consolidating each deposited layers by ramming, watering etc., stacking serviceable material for measurements and disposal of unserviceable material as directed, within a lead of 50 m: 
Ordinary rock :
Pipes, cables etc. exceeding 80 mm dia. but not exceeding 300 mm dia. </t>
  </si>
  <si>
    <t>2.13.2.2</t>
  </si>
  <si>
    <t xml:space="preserve">Excavating trenches of required width for pipes, cables, etc, including excavation for sockets, depth upto 1.5 m, including getting out the excavated materials, returning the soil as required in layers not exceeding 20 cm in depth, including consolidating each deposited layers by ramming, watering etc., stacking serviceable material for measurements and disposal of unserviceable material as directed, within a lead of 50 m: 
Hard rock (requiring blasting)
Pipes, cables etc. exceeding 80 mm dia. but not exceeding 300 mm dia. </t>
  </si>
  <si>
    <t>2.25</t>
  </si>
  <si>
    <t xml:space="preserve">Filling available excavated earth (excluding rock) in trenches, plinth, sides of foundations etc. in layers not exceeding 20cm in depth, consolidating each deposited layer by ramming and watering, lead up to 50 m and lift up to 1.5 m. </t>
  </si>
  <si>
    <t>2.25(a)</t>
  </si>
  <si>
    <t>Excavating, supplying and filling of local earth (including royalty) by mechanical transport up to a lead of 5km also including ramming and watering of the earth in layers not exceeding 20 cm in trenches, plinth, sides of foundation etc. complete.</t>
  </si>
  <si>
    <t>2.34.1</t>
  </si>
  <si>
    <t xml:space="preserve">Supplying chemical emulsion in sealed containers including delivery as specified.  / Chlorpyriphos/ Lindane emulsifiable concentrate of 20% </t>
  </si>
  <si>
    <t>Litre</t>
  </si>
  <si>
    <t>SUB HEAD : 4.0 CONCRETE WORK</t>
  </si>
  <si>
    <t>4.1.8</t>
  </si>
  <si>
    <t>Providing and laying in position cement concrete of specified grade excluding the cost of centering and shuttering - All work up to plinth level :1:4:8 (1 Cement : 4 coarse sand (zone-III) derived from natural sources : 8 graded stone aggregate 40 mm nominal size derived from natural sources)</t>
  </si>
  <si>
    <t>4.2.3</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</si>
  <si>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 1:2:4 (1 Cement : 2 coarse sand (zone-III) derived from natural sources : 4 graded stone aggregate 20 mm nominal size derived from natural sources)</t>
  </si>
  <si>
    <t>4.3.1</t>
  </si>
  <si>
    <t xml:space="preserve">Centering and shuttering including strutting,propping etc. and removal of form work for :
Foundations, footings, bases for columns </t>
  </si>
  <si>
    <t>Sqm</t>
  </si>
  <si>
    <t>4.13</t>
  </si>
  <si>
    <t>Providing &amp; applying a coat of residual petroleum bitumen of grade of VG-10 of approved quality using 1.7kg per square metre on damp proof course after cleaning the surface with brushes and finally with apiece of cloth lightly soaked in kerosene oil.</t>
  </si>
  <si>
    <t>M2</t>
  </si>
  <si>
    <t>4.12</t>
  </si>
  <si>
    <t>Extra for providing and mixing water proofing material in cement concrete work in doses by weight of cement as per manufacturer's specification</t>
  </si>
  <si>
    <t>per 50kg Cement</t>
  </si>
  <si>
    <t>4.17</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</si>
  <si>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</si>
  <si>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SUB HEAD : 5.0 REINFORCED CEMENT CONCRETE</t>
  </si>
  <si>
    <t>5.9</t>
  </si>
  <si>
    <t>Centering and shuttering including strutting, propping etc. and removal of form for</t>
  </si>
  <si>
    <t>5.9.1</t>
  </si>
  <si>
    <t xml:space="preserve">Foundations, footings, bases of columns, etc. for mass concrete. </t>
  </si>
  <si>
    <t>5.9.2</t>
  </si>
  <si>
    <t>Walls (any thickness) including attached pilasters butteresses plinth and string courses.</t>
  </si>
  <si>
    <t>5.9.3</t>
  </si>
  <si>
    <t xml:space="preserve">Suspended floors, roofs, landings, balconies and access platform. </t>
  </si>
  <si>
    <t>5.9.5</t>
  </si>
  <si>
    <t xml:space="preserve">Lintels, beams, plinth beams, girders, bressumers and cantilevers. </t>
  </si>
  <si>
    <t>5.9.6</t>
  </si>
  <si>
    <t xml:space="preserve">Columns, Pillars, Piers, Abutments, Posts and Struts. </t>
  </si>
  <si>
    <t>5.9.7</t>
  </si>
  <si>
    <t xml:space="preserve">Stairs, (excluding landings) except spiral-staircases. </t>
  </si>
  <si>
    <t>5.9.19</t>
  </si>
  <si>
    <t xml:space="preserve">Weather shade, Chajjas, corbels etc., including edges. </t>
  </si>
  <si>
    <t>5.16</t>
  </si>
  <si>
    <t>Providing, hoisting and fixing above plinth level up to floor five level precast reinforced cement concrete in shelves, including setting in cement mortar 1:3 (1cement : 3 coarse sand), cost of required centering, shuttering and finishing with neat cement punning on exposed surfaces but , excluding the cost of reinforcement, with 1:1.5:3 (1 cement : 1.5 coarse sand(zone-III) derived from natural sources : 3 graded stone aggregate 20 mm nominal size derived from natural sources).</t>
  </si>
  <si>
    <t xml:space="preserve">5.22.6 
</t>
  </si>
  <si>
    <t>Steel reinforcement for R.C.C. work including straightening, cutting, bending, placing in position and binding all complete up to plinth level. Thermo-Mechanically Treated bars of grade Fe-500D or more.</t>
  </si>
  <si>
    <t>KG</t>
  </si>
  <si>
    <t>5.22A.6</t>
  </si>
  <si>
    <t>Steel reinforcement for R.C.C. work including straightening, cutting, bending, placing in position and binding all complete above plinth level.: Thermo Mechanically Treated Bars of grade fe 500D or more</t>
  </si>
  <si>
    <t>5.30</t>
  </si>
  <si>
    <t>Add for plaster drip course/ groove in plastered surface or moulding to R.C.C. projections.</t>
  </si>
  <si>
    <t>5.33.1.1</t>
  </si>
  <si>
    <t>Providing and laying in position ready mixed or site batched design mix ncement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upto plinth level.
Concrete of M25 grade with minimum cement content of 330 kg /cum</t>
  </si>
  <si>
    <t>5.33.2.1</t>
  </si>
  <si>
    <t>Providing and laying in position ready mixed or site batched design mix ncement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above plinth level upto floor V level.
Concrete of M25 grade with minimum cement content of 330 kg /cum</t>
  </si>
  <si>
    <t>5.35</t>
  </si>
  <si>
    <t>Add for using extra cement in the items of design mix over and above the specified cement content therein.</t>
  </si>
  <si>
    <t>Quintal</t>
  </si>
  <si>
    <t>SUB HEAD : 6.0 MASONRY WORK</t>
  </si>
  <si>
    <t>6.15</t>
  </si>
  <si>
    <t xml:space="preserve">Extra for providing and placing in position 2 Nos. 6mm dia. M.S. bars at every third course of half brick masonry. </t>
  </si>
  <si>
    <t>SUB HEAD : 8.0 CLADDING WORK</t>
  </si>
  <si>
    <t>8.2.2.1</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</si>
  <si>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levels.:Granite stone slab colour black, Cherry/Ruby red:
Area of slab upto 0.50 sqm</t>
  </si>
  <si>
    <t>8.2.2.2</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</si>
  <si>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levels.:Granite stone slab colour black, Cherry/Ruby red:Area of slab over 0.50 sqm</t>
  </si>
  <si>
    <t>8.3.2</t>
  </si>
  <si>
    <t xml:space="preserve">Providing edge moulding to 18mm thick Granite stone counters, Vanities etc. including machine polishing to edge to give high gloss finish etc. complete as per design approved by Engineer-in-Charge. Granite work. </t>
  </si>
  <si>
    <t>8.4</t>
  </si>
  <si>
    <t>Extra for fixing marble /granite stone, over and above corresponding basic item, in facia and drops of width up to 150 mm with epoxy resin based adhesive, including cleaning etc. complete.</t>
  </si>
  <si>
    <t>8.5</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</si>
  <si>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</si>
  <si>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EA</t>
  </si>
  <si>
    <t>SUB HEAD : 9.0 WOOD AND P.V.C. WORK</t>
  </si>
  <si>
    <t>9.1.1</t>
  </si>
  <si>
    <t xml:space="preserve"> Providing wood work in frames of doors, windows, clerestory windows and other frames, wrought framed and fixed in position with hold fast lugs or with dash fasteners of required dia &amp; length ( hold fast lugs or dash fastener shall be paid for separately). Second class teak wood </t>
  </si>
  <si>
    <t>9.7.7.1</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</si>
  <si>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float glass panes,4 mm thick glass pane (weight not less than 10 kg/sqm).</t>
  </si>
  <si>
    <t>9.7.7.2</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</si>
  <si>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float glass panes, 5 mm thick glass pane (weight not less than 12.5 kg per sqm)</t>
  </si>
  <si>
    <t>9.7.8</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</si>
  <si>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Fly proof stainless steel grade 304 wire gauge with 0.5 mm dia. wire and 1.4 mm wide aperture with matching wood beading.</t>
  </si>
  <si>
    <t>9.12</t>
  </si>
  <si>
    <t>Extra for providing frosted glass panes 4 mm thick instead of ordinary float glass panes 4 mm thick in doors, windows and clerestory window shutters. (Area of opening for glass panes excluding portion inside rebate shall be measured).</t>
  </si>
  <si>
    <t>9.20.1</t>
  </si>
  <si>
    <t>Providing and fixing ISI marked flush door shutters conforming to IS : 2202 (Part I) decorative type, core of block board construction with frame of 1st class hard wood and well matched teak 3 ply veneering with vertical grains or cross bands and face veneers on both faces of shutters. 35 mm thick including ISI marked Stainless Steel butt hinges with necessary screws</t>
  </si>
  <si>
    <t>9.23</t>
  </si>
  <si>
    <t xml:space="preserve">Extra for providing lipping with 2nd class teak wood battens 25 mm minimum depth on all edges of flush door shutters (over all area of door shutter to be measured). </t>
  </si>
  <si>
    <t>9.48.2</t>
  </si>
  <si>
    <t>Providing and fixing M.S. grills of required pattern in frames of windows etc. with M.S. flats, square or round bars etc. including priming coat with approved steel primer all complete. Fixed to openings /wooden frames with rawl plugs screws etc.</t>
  </si>
  <si>
    <t>9.71.2</t>
  </si>
  <si>
    <t>Providing and fixing IS : 12817 marked stainless steel butt hinges (heavy weight) with stainless steel screws etc. complete :
100x60x2.50 mm</t>
  </si>
  <si>
    <t>9.74.1</t>
  </si>
  <si>
    <t>Providing and fixing bright finished brass tower bolts (barrel type) with
necessary screws etc. complete :
250X10 mm</t>
  </si>
  <si>
    <t>9.74.3</t>
  </si>
  <si>
    <t>Providing and fixing bright finished brass tower bolts (barrel type) with
necessary screws etc. complete :
150X10 mm</t>
  </si>
  <si>
    <t>9.75.2</t>
  </si>
  <si>
    <t>Providing and fixing bright finished brass door latch with necessary screws etc. complete :
250x16x5 mm</t>
  </si>
  <si>
    <t>9.76</t>
  </si>
  <si>
    <t>Providing and fixing bright finished brass 100 mm mortice latch and lock with 6 levers and a pair of lever handles of approved quality with necessary screws etc. complete.</t>
  </si>
  <si>
    <t>9.81.1</t>
  </si>
  <si>
    <t>Providing and fixing bright finished brass handles with screws etc. complete:
125MM</t>
  </si>
  <si>
    <t>9.82</t>
  </si>
  <si>
    <t>Providing and fixing bright finished brass hanging type floor door stopper
with necessary screws, etc. complete.</t>
  </si>
  <si>
    <t>9.114.2</t>
  </si>
  <si>
    <t>Providing and fixing magnetic catcher of approved quality in cupboard / ward robe shutters, including fixing with necessary screws etc. complete.
Double strip (horizontal type)</t>
  </si>
  <si>
    <t>9.129</t>
  </si>
  <si>
    <t>Providing and fixing cup board shutters 25 mm thick, with Pre-laminated flat pressed three layer particle board or graded wood particle board IS: 12823 marked, exterior grade (Grade | Type Il), having one side
decorative lamination and other side balancing lamination, including IInd class teak wood lipping of 25 mm wide x12 mm thick with necessary screws and bright finished stainless steel piano hinges, complete as per
direction of the Engineer-in-Charge.</t>
  </si>
  <si>
    <t>9.147.A4.2</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</si>
  <si>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window with two glazed &amp; one wire mesh panels with Aluminium channel for roller track, wool pile, nylon rollers with SS 304 body. 
Using R3 series with frame (98 mm &amp; above) x (40 mm &amp; above) &amp; both glazed and fly screen sash (30 mm &amp; above) x (55 mm &amp; above) with zinc alloy (Zamak) powder coated handle on every glazed panel along with multi-point locking system. (Height upto 1.8m).</t>
  </si>
  <si>
    <t>9.147.A4.3</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</si>
  <si>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window with two glazed &amp; one wire mesh panels with Aluminium channel for roller track, wool pile, nylon rollers with SS 304 body. 
Using R4 series with frame (115 mm &amp; above) x (45 mm &amp; above) &amp; both glazed and fly screen sash (44 mm &amp; above) x (55 mm &amp; above) with zinc alloy (zamak) powder coated handle on every glazed panel along with multipoint locking system. (Height above 1.8m)</t>
  </si>
  <si>
    <t>9.147.B3.2</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</si>
  <si>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door with two glazed &amp; one wire mesh panels with Aluminium channel for roller track, wool pile, zinc alloy (Zamak) powder coated handle on two panels along with multi-point locking system, adjustable nylon rollers with SS 304 body.
Using R4 series with frame (115 mm &amp; above) x (45 mm &amp; above) &amp; both glazed and fly screen sash (44 mm &amp; above) x (85 mm &amp; above). (Height above 2.5 metre).</t>
  </si>
  <si>
    <t>9.147.C2.3</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</si>
  <si>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Fixed window / ventilator with mullion / transom. 
Using R3 series with frame (55 mm &amp; above )x (45 mm &amp; above) &amp; mullion (55 mm &amp; above)x (65 mm &amp; above). (Height upto 2.5 metre)</t>
  </si>
  <si>
    <t>9.147.C2.4</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</si>
  <si>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Fixed window / ventilator with mullion / transom. 
Using R4 series with frame (64 mm &amp; above )x (50 mm &amp; above) &amp; mullion (64 mm &amp; above)x (70 mm &amp; above). (Height above 2.5 metre)</t>
  </si>
  <si>
    <t>9.165.2</t>
  </si>
  <si>
    <t>Providing and fixing bright /matt finished Stainless Steel handles of approved quality &amp; make with necessary screws etc all complete.
100mm</t>
  </si>
  <si>
    <t>SUB HEAD : 10.0 STEEL WORK</t>
  </si>
  <si>
    <t>10.16.2</t>
  </si>
  <si>
    <t>Steel work in built up tubular (round, square or rectangular hollow tubes etc.) trusses etc., including cutting, hoisting, fixing in position and applying a priming coat of approved steel primer, including welding and bolted with special shaped washers etc. complete. Hot finished seamless type tubes</t>
  </si>
  <si>
    <t>10.25.2</t>
  </si>
  <si>
    <t xml:space="preserve">Steel work welded in built up sections/ framed work, including cutting, hoisting, fixing in position and applying a priming coat of approved steel primer using structural steel etc. as required. In gratings, frames, guard bar, ladder, railings, brackets, gates and similar works
</t>
  </si>
  <si>
    <t>10.28</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</si>
  <si>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</si>
  <si>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SUB HEAD : 11.0 FLOORING</t>
  </si>
  <si>
    <t>11.23.5</t>
  </si>
  <si>
    <t>Marble stone flooring with 18 mm thick marble stone, as per sample of marble approved by Engineer-in-charge, over 20 mm (average) thick base of cement mortar 1:4 (1 cement : 4 coarse sand) laid and jointed with grey cement slurry, including rubbing and polishing complete with: Udaipur green marbles.</t>
  </si>
  <si>
    <t>11.24</t>
  </si>
  <si>
    <t xml:space="preserve">Extra for pre finished nosing to treads of steps of marble stone. </t>
  </si>
  <si>
    <t>11.25</t>
  </si>
  <si>
    <t>Extra for marble stone flooring in treads of steps and risers using single length up to 2.00 metre.</t>
  </si>
  <si>
    <t>11.37</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</si>
  <si>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</si>
  <si>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11.37A</t>
  </si>
  <si>
    <t>Providing and fixing 1st quality ceramic glazed floor tiles conforming to IS : 15622 (thickness to be specified by the manufacturer) of approved make in all colours, shades except burgundy, bottle green, black of any size as approved by Engineer-in-Charge in skirting, risers of steps and dados over 12 mm thick bed of cement Mortar 1:3 (1 cement: 3 coarse sand) and jointing with grey cement slurry @ 3.3kg per sqm including pointing in white cement mixed with pigment of matching shade complete.</t>
  </si>
  <si>
    <t>11.41A.2.1</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</si>
  <si>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600 mm </t>
  </si>
  <si>
    <t>11.41A.2.2</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</si>
  <si>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1200 mm </t>
  </si>
  <si>
    <t>11.41A.3.2</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</si>
  <si>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tiles Matt/Antiskid finish of size. 
Size of Tile 600 x 1200 mm </t>
  </si>
  <si>
    <t>11.55.1</t>
  </si>
  <si>
    <t xml:space="preserve">Providing and laying flamed finish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
Flamed finish granite stone slab Jet Black, Cherry Red, Elite Brown, Cat Eye or equivalent. </t>
  </si>
  <si>
    <t>SUB HEAD : 12.0 ROOFING</t>
  </si>
  <si>
    <t>12.21.1</t>
  </si>
  <si>
    <t>Providing gola 75x75 mm in cement concrete 1:2:4 (1 cement : 2 coarse sand : 4 stone aggregate 10 mm and down gauge), including finishing with  cement mortar 1:3 (1 cement : 3 fine sand) as per standard design :  In 75x75 mm deep chase.</t>
  </si>
  <si>
    <t>12.22</t>
  </si>
  <si>
    <t>Making khurras 45x45 cm with average minimum thickness of 5cm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</si>
  <si>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12.41.2</t>
  </si>
  <si>
    <t xml:space="preserve">Providing and fixing on wall face unplasticised Rigid PVC rain water pipes conforming to IS : 13592 Type A including jointing with seal ring conforming to IS : 5382 leaving 10 mm gap for thermal expansion.(i)Single socketed pipes. : 110 mm diameter </t>
  </si>
  <si>
    <t>12.42</t>
  </si>
  <si>
    <t>Providing and fixing on wall face unplasticised - PVC moulded fittings/ accessories for unplasticised Rigid PVC rain water pipes conforming to IS : 13592 Type A including jointing with seal ring conforming to IS :5382 leaving 10 mm gap for thermal expansion.</t>
  </si>
  <si>
    <t>12.42.1.2</t>
  </si>
  <si>
    <t>Coupler:110 mm</t>
  </si>
  <si>
    <t>12.42.3.2</t>
  </si>
  <si>
    <t>Single tee with door:110x110x110 mm</t>
  </si>
  <si>
    <t>12.42.5.2</t>
  </si>
  <si>
    <t xml:space="preserve">Bend 87.5° : 110 mm bend </t>
  </si>
  <si>
    <t>12.42.6.2</t>
  </si>
  <si>
    <t xml:space="preserve">Shoe (Plain) : 110 mm Shoe </t>
  </si>
  <si>
    <t>12.43.2</t>
  </si>
  <si>
    <t xml:space="preserve">Providing and fixing unplasticised -PVC pipe clips of approved design to unplasticised - PVC rain water pipes by means of 50x50x50mm hardwood plugs, screwed with M.S. screws of required length including cutting brick work and fixing in cement mortar 1:4 (1 cement : 4 coarse sand) and making good the wall etc. complete. : 110 mm </t>
  </si>
  <si>
    <t>12.45.3</t>
  </si>
  <si>
    <t>Providing and fixing false ceiling at all heights including providing and fixing of frame work made of special sections, power pressed from M.S. sheets and galvanized with zinc coating of 120 gms/sqm (both side inclusive) as per IS : 277 and consisting of angle cleats of size 25 mm wide x 1.6 mm thick with flanges of 27 mm and 37mm, at 1200 mm centre to centre, one flange fixed to the ceiling with dash fastener 12.5 mm dia x 50 mm long with 6 mm dia bolts, other flange of cleat fixed to the angle hangers of 25x10x0.50 mm of required length with nuts &amp; bolts of required size and other end of angle hanger fixed with intermediate G.]. channels 45x15x0.9 mm running at the spacing of 1200 mm centre to centre, to which the ceiling section 0.5 mm thick bottom wedge of 80 mm with tapered flanges of 26 mm each having lips of 10.5 mm, at 450 mm centre to centre, shall be fixed in a direction perpendicular to G.|. intermediate channel with connecting clips made out of 2.64 mm dia x 230 mm long G.I. wire at every junction, including fixing perimeter channels 0.5 mm thick 27 mm high having flanges of 20 mm and 30 mm long, the perimeter of ceiling fixed to wall/partition with the help of rawl plugs at 450 mm centre, with 25 mm long dry wall screws @ 230 mm interval, including fixing of gypsum board to ceiling section and perimeter channel with the help of dry wall screws of size 3.5 x 25 mm at 230 mm c/c, including jointing and finishing to a flush finish of tapered and square edges of the board with recommended jointing compound , jointing tapes , finishing with jointing compound in 3 layers covering upto 150 mm on both sides of joint and two coats of primer suitable for board, all as per manufacturer’s specification and also including the cost of making openings for light fittings, grills,diffusers, cutouts made with frame of perimeter channels suitably fixed, all complete as per drawings, specification and direction of the Engineer in Charge but excluding the cost of painting with :
12.5 mm thick tapered edge gypsum moisture resistant board</t>
  </si>
  <si>
    <t>12.46</t>
  </si>
  <si>
    <t xml:space="preserve">Providing and fixing to the inlet mouth of rain water pipe PTMT (an Engineering Thermoplastic) grating square (Slit) 150 mm square with a height of 8 mm and weighing not less than 100 gms. </t>
  </si>
  <si>
    <t>SUB HEAD : 13.0 FINISHING</t>
  </si>
  <si>
    <t>13.4.2</t>
  </si>
  <si>
    <t xml:space="preserve">12 mm cement plaster of mix : 1:6 (1 cement: 6 coarse sand) </t>
  </si>
  <si>
    <t>13.5.2</t>
  </si>
  <si>
    <t xml:space="preserve">15 mm cement plaster on rough side of single or half brick wall of mix : 1:6 (1 cement: 6 coarse sand) </t>
  </si>
  <si>
    <t>13.9.1</t>
  </si>
  <si>
    <t>Cement plaster 1:3 (1 cement: 3 coarse sand) finished with a floating coat of neat cement.:12 mm cement plaster</t>
  </si>
  <si>
    <t>13.11</t>
  </si>
  <si>
    <t xml:space="preserve">18 mm cement plaster in two coats under layer 12 mm thick cement plaster 1:5 (1 cement: 5 coarse sand) finished with a top layer 6mm thick cement plaster 1:6 (1 cement: 6 fine sand). </t>
  </si>
  <si>
    <t>13.16.1</t>
  </si>
  <si>
    <t>6 mm cement plaster of mix : 1:3 (1 cement: 3 fine sand)  Note: For Ceiling plaster and RCC exposed surfaces.</t>
  </si>
  <si>
    <t>13.21</t>
  </si>
  <si>
    <t>Extra for providing and mixing water proofing material in cement plaster work in proportion recommended by the manufacturers.</t>
  </si>
  <si>
    <t>Per bag of 50kg cement</t>
  </si>
  <si>
    <t>13.47.1</t>
  </si>
  <si>
    <t>Finishing walls with Premium Acrylic Smooth exterior paint with Silicone additives of required shade : New work (Two or more coats applied @ 1.43 ltr/ 10 sqm over and including priming coat of exterior primer applied @ 2.20 kg/ 10 sqm)</t>
  </si>
  <si>
    <t>13.85.1</t>
  </si>
  <si>
    <t xml:space="preserve">Applying priming coat : With ready mixed pink or Grey primer of approved brand and manufacture on wood work (hard and soft wood) </t>
  </si>
  <si>
    <t>13.61.1</t>
  </si>
  <si>
    <t xml:space="preserve">Painting with synthetic enamel paint of approved brand and manufacture to give an even shade : Two or more coats on new work. </t>
  </si>
  <si>
    <t>13.80</t>
  </si>
  <si>
    <t>Providing and applying white cement based putty of average thickness 1mm thick, of approved brand and manufacture over the plastered wall surface of to prepare the surface even and smooth complete.</t>
  </si>
  <si>
    <t>13.83.2</t>
  </si>
  <si>
    <t>Wall painting with premium acrylic emulsion paint of interior grade, having VOC (Volatile Organic Compound ) content less than 50 grams/ litre of approved brand and manufacture, including applying additional coats wherever required to achieve even shade and colour.
Two coats</t>
  </si>
  <si>
    <t>13.85.3</t>
  </si>
  <si>
    <t>Applying priming coats with primer of approved brand and manufacture,having low VOC (Volatile Organic Compound ) content.
With water thinnable cement primer on wall surface having VOC content less than 50 grams/litre</t>
  </si>
  <si>
    <t>13.114</t>
  </si>
  <si>
    <t>Melamine polishing on wood work (one or more coat).</t>
  </si>
  <si>
    <t>SUB HEAD : 17.0 SANITARY INSTALLATIONS</t>
  </si>
  <si>
    <t>17.7.4</t>
  </si>
  <si>
    <t>Providing and fixing wash basin with C.I. brackets, 15 mm C.P. brass pillar taps, 32 mm C.P. brass waste of standard pattern, including painting of fittings and brackets, cutting and making good the walls wherever require: White Vitreous China Flat back wash basin size 550x 400 mm with single 15 mm C.P. brass pillar tap</t>
  </si>
  <si>
    <t>17.10.1.2</t>
  </si>
  <si>
    <t>Providing and fixing Stainless Steel A ISI 304 (18/8) kitchen sink as per IS:13983 with C.I. brackets and stainless steel plug 40 mm,including painting of fittings and brackets, cutting and making good the walls wherever required :Kitchen sink with drain board :
17.10.1.2 510x1040 mm bowl depth 225 mm510x1040 mm bowl depth 200 mm</t>
  </si>
  <si>
    <t>17.22A</t>
  </si>
  <si>
    <t xml:space="preserve">17.22A Providing and fixing CP Brass 32 mm size Bottle Trap of approved quality &amp; make and as per the direction of Engineer-in-charge.
</t>
  </si>
  <si>
    <t>17.28.2</t>
  </si>
  <si>
    <t>Providing and fixing P.V.C. waste pipe for sink or wash basin including P.V.C. waste fittings complete.Flexible pipe:</t>
  </si>
  <si>
    <t>17.28.2.2</t>
  </si>
  <si>
    <t xml:space="preserve"> 40 mm dia </t>
  </si>
  <si>
    <t>17.31</t>
  </si>
  <si>
    <t>Providing and fixing 600x450 mm beveled edge mirror of superior glass (of approved quality) complete with 6 mm thick hard board ground fixed to wooden cleats with C.P. brass screws and washers complete.</t>
  </si>
  <si>
    <t>17.32.4</t>
  </si>
  <si>
    <t xml:space="preserve">Providing and fixing mirror of superior glass (of approved quality) and of required shape and size with plastic moulded frame of approved make and shade with 6 mm thick hard board backing : Rectangular shape1500X450 mm </t>
  </si>
  <si>
    <t>17.33</t>
  </si>
  <si>
    <t>Providing and fixing 600x120x5 mm glass shelf with edges round off, supported on anodised aluminium angle frame with C.P. brass brackets and guard rail complete fixed with 40 mm long screws, rawl plugs etc., complete.</t>
  </si>
  <si>
    <t>17.34.1</t>
  </si>
  <si>
    <t>Providing and fixing toilet paper holder :C.P. brass</t>
  </si>
  <si>
    <t>SUB HEAD : 18.0  WATER SUPPLY</t>
  </si>
  <si>
    <t>18.7</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</si>
  <si>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t>
  </si>
  <si>
    <t xml:space="preserve">18.7.3 </t>
  </si>
  <si>
    <t>25 mm nominal outer dia Pipes.</t>
  </si>
  <si>
    <t>18.8</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</si>
  <si>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</si>
  <si>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18.8.1</t>
  </si>
  <si>
    <t>15 mm nominal outer dia Pipes</t>
  </si>
  <si>
    <t>18.8.2</t>
  </si>
  <si>
    <t>20 mm nominal outer dia Pipes</t>
  </si>
  <si>
    <t>18.8.3</t>
  </si>
  <si>
    <t>25 mm nominal outer dia Pipes</t>
  </si>
  <si>
    <t>18.8.4</t>
  </si>
  <si>
    <t>32 mm nominal outer dia Pipes</t>
  </si>
  <si>
    <t>18.9</t>
  </si>
  <si>
    <t xml:space="preserve">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
External work
</t>
  </si>
  <si>
    <t>18.9.3</t>
  </si>
  <si>
    <t xml:space="preserve">18.9.3 25 mm nominal dia Pipes
</t>
  </si>
  <si>
    <t>18.9.4</t>
  </si>
  <si>
    <t>18.9.4 32 mm nominal dia Pipes</t>
  </si>
  <si>
    <t>18.9.5</t>
  </si>
  <si>
    <t>18.9.5 40 mm nominal dia Pipes</t>
  </si>
  <si>
    <t>18.9.6</t>
  </si>
  <si>
    <t xml:space="preserve">18.9.6 50 mm nominal dia Pipes
</t>
  </si>
  <si>
    <t>18.22.2</t>
  </si>
  <si>
    <t xml:space="preserve">Providing and fixing C.P. brass shower rose with 15 or 20 mm inlet :
150 mm diameter
</t>
  </si>
  <si>
    <t>18.48</t>
  </si>
  <si>
    <t xml:space="preserve">Providing and placing on terrace (at all floor levels) polyethylene water storage tank, ISI : 12701 marked, with cover and suitable locking arrangement and making necessary holes for inlet, outlet and overflow pipes but without fittings and the base support for tank. </t>
  </si>
  <si>
    <t>18.53.1</t>
  </si>
  <si>
    <t xml:space="preserve">Providing and fixing C.P. brass angle valve for basin mixer and geyser points of approved quality conforming to IS:8931, 15 mm nominal bore
</t>
  </si>
  <si>
    <t>18.53A</t>
  </si>
  <si>
    <t>Providing and fixing C.P. Brass extension nipple (size 15mmx50mm) of approved make and quality as per direction of Engineer-in-charge.</t>
  </si>
  <si>
    <t>SUB HEAD : 19.0 DRAINAGE</t>
  </si>
  <si>
    <t>19.4.1.1</t>
  </si>
  <si>
    <t xml:space="preserve">Providing and fixing square-mouth S.W. gully trap class SP-1 complete with C.I. grating brick masonry chamber with water tight C.I. cover with frame of 300 x300 mm size (inside) the weight of cover to be not less than 4.50 kg and frame to be not less than 2.70 kg as per standard design,  100x100 mm size P type : With common burnt clay F.P.S. (non modular) bricks of class designation 7.5 </t>
  </si>
  <si>
    <t>19.6</t>
  </si>
  <si>
    <t>Providing and laying non-pressure NP2 class (light duty) R.C.C. pipes with collars jointed with stiff mixture of cement mortar in the proportion of 1:2 (1 cement : 2 fine sand) including testing of joints etc. complete :</t>
  </si>
  <si>
    <t>19.6.4</t>
  </si>
  <si>
    <t>300 mm dia. R.C.C. pipe</t>
  </si>
  <si>
    <t>19.6.5</t>
  </si>
  <si>
    <t>450 mm dia. R.C.C. pipe</t>
  </si>
  <si>
    <t>19.7.1.1</t>
  </si>
  <si>
    <t>Constructing brick masonry manhole in cement mortar 1:4 ( 1 cement : 4 coarse sand ) with R.C.C. top slab with 1:1.5:3 mix (1 cement : 1.5 coarse sand (zone- III) : 3 graded stone aggregate 20 mm nominal size), foundation concrete 1:4:8 mix (1 cement : 4 coarse sand (zone- 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kg)-With common burnt clay F.P.S. (non modular) bricks of class designation 7.5</t>
  </si>
  <si>
    <t>SUB HEAD : 22.0 WATER PROOFING</t>
  </si>
  <si>
    <t>22.3</t>
  </si>
  <si>
    <t xml:space="preserve">Providing and laying water proofing treatment to vertical and horizontal surfaces of depressed portions of W.C., kitchen and the like consisting of:
(i) Ist course of applying cement slurry @ 4.4 kg/sqm mixed with water proofing compound conforming to IS : 2645 in recommended proportions including rounding off junction of vertical and horizontal surface.
(ii) IInd course of 20 mm cement plaster 1:3 (1 cement : 3 coarse sand) mixed with water proofing compound in recommended proportion including rounding off junction of vertical and horizontal surface.
(iii) IIIrd course of applying blown or residual bitumen applied hot at 1.7 kg. per sqm of area.
(iv) IVth course of 400 micron thick PVC sheet. (Overlaps at joints of PVC sheet should be 100 mm wide and pasted to each other with bitumen @ 1.7 kg/sqm).
</t>
  </si>
  <si>
    <t>22.6</t>
  </si>
  <si>
    <t>Providing and laying water proofing treatment on roofs of slabs by applying cement slurry mixed with water proofing cement compound consisting of applying:
(a) after surface preparation, first layer of slurry of cement @ 0.488 kg/ sqm mixed with water proofing cement compound @ 0.253 kg/sqm.
(b) laying second layer of Fibre glass cloth when the first layer is still green. Overlaps of joints of fibre cloth should not be less than 10 cm.
(c) third layer of 1.5 mm thickness consisting of slurry of cement @ 1.289kg/sqm mixed with water proofing cement compound @ 0.670 kg/sqm and coarse sand @ 1.289 kg/sqm. This will be allowed to air cure for 4 hours followed by water curing for 48 hours. The entire treatment will be taken upto 30 cm on parapet wall and tucked into groove in parapet all around.
(d) fourth and final layer of brick tiling with cement mortar (which will be paid for separately).
For the purpose of measurement the entire treated surface will be measured.</t>
  </si>
  <si>
    <t>22.7.1</t>
  </si>
  <si>
    <t>Providing and laying integral cement based water proofing treatment including preparation of surface as required for treatment of roofs,balconies,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 “All above operations to be done in order and as directed and specified by the Engineer-in-Charge”:
With average thickness of 120 mm and minimum thickness at khurra as 65 mm.</t>
  </si>
  <si>
    <t>26.86.5</t>
  </si>
  <si>
    <t>Providing and fixing factory made single extruded WPC (Wood Polymer Composite) solid door/window/Clerestory windows &amp; other Frames/ Chowkhat comprising of virgin PVC polymer of K value 58-60 (Suspension Grade), calcium carbonate and natural fibers (wood powder/ rice husk/ 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 mm tolerance in dimensions i.e depth and width of profile shall be acceptable. Variation in profile dimensions on plus side shall be acceptable but no extra payment
on this account shall be made.
26.86.5 Frame size 65 x 100 mm</t>
  </si>
  <si>
    <t>26.87.1</t>
  </si>
  <si>
    <t xml:space="preserve">26.87  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26.87.1 30 mm thick
</t>
  </si>
  <si>
    <t>TOTAL FOR SCHEDULE ITEMS -CIVIL</t>
  </si>
  <si>
    <t>DSR 2022</t>
  </si>
  <si>
    <t>DSR 2022-SCHEDULE ITEMS - ELECTRICAL</t>
  </si>
  <si>
    <t>1.10.3</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</si>
  <si>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t>
  </si>
  <si>
    <t>Point</t>
  </si>
  <si>
    <t>1.55.3</t>
  </si>
  <si>
    <t>Wiring for group controlled (looped) light point/fan point/exhaust fan point/  call bell point ( without independent switch etc.) with 1.5 sq. mm FRLS PVC insulated copper conductor single core cable in surface/ recessed PVC conduit,  and earthing the point with 1.5 sq. mm FRLS PVC insulated copper conductor single core cable etc. as required.
Group C</t>
  </si>
  <si>
    <t>Wiring for twin control light point with 1.5 sq.mm FRLS PVC insulated copper conductor single core cable in surface / recessed medium class PVC conduit, 2 way modular switch, modular plate, suitable GI box and earthing the point with 1.5 sq.mm FRLS PVC insulated copper conductor single core cable etc. as required.</t>
  </si>
  <si>
    <t>1.14.2</t>
  </si>
  <si>
    <t>Wiring for circuit/ submain wiring along with earth wire with the following sizes of FRLS PVC insulated copper conductor, single core cable in surface/ recessed medium class PVC conduit as required. 
2 X 2.5 sq. mm + 1 X 2.5 sq. mm earth wire</t>
  </si>
  <si>
    <t>1.14.3</t>
  </si>
  <si>
    <t>Wiring for circuit/ submain wiring along with earth wire with the following sizes of FRLS PVC insulated copper conductor, single core cable in surface/ recessed medium class PVC conduit as required. 
2 X 4 sq. mm + 1 X 4 sq. mm earth wire</t>
  </si>
  <si>
    <t>1.53.1</t>
  </si>
  <si>
    <t>Supplying and drawing of UTP 4 pair CAT 6 LAN Cable in the existing surface/ recessed Steel/ PVC conduit as required.
1 run of cable</t>
  </si>
  <si>
    <t>1.18.2</t>
  </si>
  <si>
    <t>Supplying and drawing following pair 0.5 mm dia FRLS PVC insulated annealed copper conductor, unarmored telephone cable in the existing surface/ recessed steel/ PVC conduit as required.
2 Pair</t>
  </si>
  <si>
    <t>Supplying and drawing co-axial TV cable RG-6 grade, 0.7 mm solid copper conductor PE insulated, shielded with fine tinned copper braid and protected with PVC sheath in the existing surface/ recessed steel/ PVC conduit as required.</t>
  </si>
  <si>
    <t>1.21.1</t>
  </si>
  <si>
    <t>Supplying and fixing of following sizes of medium class PVC conduit along with accessories in surface/recess including cutting the wall and making good the same in case of recessed conduit as required.
20 mm</t>
  </si>
  <si>
    <t>1.21.2</t>
  </si>
  <si>
    <t>Supplying and fixing of following sizes of medium class PVC conduit along with accessories in surface/recess including cutting the wall and making good the same in case of recessed conduit as required.
25 mm</t>
  </si>
  <si>
    <t>1.24.1</t>
  </si>
  <si>
    <t>Supplying and fixing following modular switch/ socket on the existing modular plate &amp; switch box including connections but excluding modular plate etc. as required.
5/6 A switch</t>
  </si>
  <si>
    <t>1.24.3</t>
  </si>
  <si>
    <t>Supplying and fixing following modular switch/ socket on the existing modular plate &amp; switch box including connections but excluding modular plate etc. as required.
15/16 A switch</t>
  </si>
  <si>
    <t>1.24.4</t>
  </si>
  <si>
    <t>Supplying and fixing following modular switch/ socket on the existing modular plate &amp; switch box including connections but excluding modular plate etc. as required.
3 pin 5/6 A socket outlet</t>
  </si>
  <si>
    <t>1.24.5</t>
  </si>
  <si>
    <t>Supplying and fixing following modular switch/ socket on the existing modular plate &amp; switch box including connections but excluding modular plate etc. as required.
6 pin 15/16 A socket outlet</t>
  </si>
  <si>
    <t>1.24.6</t>
  </si>
  <si>
    <t>Supplying and fixing following modular switch/ socket on the existing modular plate &amp; switch box including connections but excluding modular plate etc. as required.
Telephone socket outlet</t>
  </si>
  <si>
    <t>1.24.7</t>
  </si>
  <si>
    <t>Supplying and fixing following modular switch/ socket on the existing modular plate &amp; switch box including connections but excluding modular plate etc. as required.
TV antenna socket outlet</t>
  </si>
  <si>
    <t>1.24.8</t>
  </si>
  <si>
    <t>Supplying and fixing following modular switch/ socket on the existing modular plate &amp; switch box including connections but excluding modular plate etc. as required.
Bell push</t>
  </si>
  <si>
    <t>Supplying and fixing two module stepped type electronic fan regulator on the existing modular plate switch box including connections but excluding modular plate etc. as required.</t>
  </si>
  <si>
    <t>1.27.1</t>
  </si>
  <si>
    <t xml:space="preserve">Supplying and fixing following size/ modules, GI box alongwith modular base &amp; cover plate for modular switches in recess etc.as required.
1 or 2 Module (75mmX75mm)
</t>
  </si>
  <si>
    <t>1.27.2</t>
  </si>
  <si>
    <t xml:space="preserve">Supplying and fixing following size/ modules, GI box alongwith modular base &amp; cover plate for modular switches in recess etc.as required.
3 Module (100mmX75mm)
</t>
  </si>
  <si>
    <t>1.27.3</t>
  </si>
  <si>
    <t xml:space="preserve">Supplying and fixing following size/ modules, GI box alongwith modular base &amp; cover plate for modular switches in recess etc.as required.
4 Module (125mmX75mm)
</t>
  </si>
  <si>
    <t>1.27.4</t>
  </si>
  <si>
    <t xml:space="preserve">Supplying and fixing following size/ modules, GI box alongwith modular base &amp; cover plate for modular switches in recess etc.as required.
6 Module (200mmX75mm)
</t>
  </si>
  <si>
    <t>1.14.4</t>
  </si>
  <si>
    <t>Wiring for circuit/ submain wiring alongwith earth wire with the following sizes of FRLS PVC insulated copper conductor, single core cable in surface/ recessed medium class PVC conduit as required.
2 X 6 sq. mm + 1 X 6 sq. mm earth wire</t>
  </si>
  <si>
    <t>2.5.3</t>
  </si>
  <si>
    <t>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
12 way (4 + 36), Double door</t>
  </si>
  <si>
    <t>2.10.1</t>
  </si>
  <si>
    <t>Supplying and fixing 5 A to 32 A rating, 240/415 V, 10 kA, "C" curve, miniature circuit breaker suitable for inductive load of following poles in the existing MCB DB complete with connections, testing and commissioning etc. as required.
Single pole</t>
  </si>
  <si>
    <t>2.10.3</t>
  </si>
  <si>
    <t>Supplying and fixing 5 A to 32 A rating, 240/415 V, 10 kA, "C" curve, miniature circuit breaker suitable for inductive load of following poles in the existing MCB DB complete with connections, testing and commissioning etc. as required.
Double pole</t>
  </si>
  <si>
    <t>2.2.14</t>
  </si>
  <si>
    <t>Providing and fixing following rating and breaking capacity and pole MCCB with thermomagnetic release and terminal spreaders in existing cubicle panel board including drilling holes in cubicle panel, making connections, etc. as required.
125 A,36KA,FPMCCB</t>
  </si>
  <si>
    <t>9.1.23</t>
  </si>
  <si>
    <t>Supplying and making end termination with brass compression gland and aluminium lugs for following size of PVC insulated and PVC sheathed / XLPE aluminium conductor cable of 1.1 KV grade as required.
3½ X 70 sq. mm (38mm)</t>
  </si>
  <si>
    <t>TOTAL FOR SCHEDULE ITEMS - ELECTRICAL</t>
  </si>
  <si>
    <t>Total of Schedule (CIVIL and E&amp; M) Items as per DSR 2021 excluding Rebate</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</si>
  <si>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</si>
  <si>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</si>
  <si>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</si>
  <si>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</si>
  <si>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</si>
  <si>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</si>
  <si>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</si>
  <si>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</si>
  <si>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</si>
  <si>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</si>
  <si>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</si>
  <si>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</si>
  <si>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10= 8 x 9</t>
  </si>
  <si>
    <t>11 = Appl GST% of 10</t>
  </si>
  <si>
    <t xml:space="preserve">A </t>
  </si>
  <si>
    <t>NON-SCHEDULE ITEMS: CIVIL</t>
  </si>
  <si>
    <t>NS_1</t>
  </si>
  <si>
    <t>Diluting &amp; injecting chemical emulsion for   anti termite</t>
  </si>
  <si>
    <t>Diluting and injecting chemical emulsion (to be supplied under other item) for PRE-CONSTRUCTIONAL anti-termite treatment and creating a continuous chemical barrier under and around the columns pits, wall trenches, basement excavation, along the external perimeter of retaining wall, expansion joints, over top surface consolidated earth on which apron is to be laid, surroundings of pipes and conduits etc., complete as per specifications.  Chlorpyriphos/ Lindane emulsifiable concentrate 20% with 1% concentration. (cost of Chlorpyriphos/ Lindane emulsifiable concentrate shall be paid separately. Basement floor slab area of the building only shall be measured for payment)</t>
  </si>
  <si>
    <t>NS_2</t>
  </si>
  <si>
    <t>Terracotta clay Jali</t>
  </si>
  <si>
    <t>Providing and fixing Terracotta Clay Jali block of size 200 - 220 x 200 - 220 x 60 - 65 mm  in terracotta red colour fixing and finishing with cement based high polymer modified quick-set tile adhesive (Water based) conforming to IS: 15477, in average 3 mm thickness and finish the joints with exterior tiles adhesive grout materials with matching pigments in required pattern and design and fixing properly in cut-outs at any height and as per the directed by engineer incharge.
Make : GLO, Nuvocotto or Equivalent.</t>
  </si>
  <si>
    <t>NS_3</t>
  </si>
  <si>
    <t>Clay brick tiles for exterior cladding</t>
  </si>
  <si>
    <t xml:space="preserve">Providing AND fixing machine moulded Clay Brick tiles cladding made up of terracotta colour of size 220-240 x 70-80 x 8-10 mm with the water absorbtion less that 14% to be fixed with cement based high polymer modified quick-set tile adhesive (Water based) conforming to IS: 15477, in average 6 mm average thickness on wall and 7-10 mm thick groove making by required spacer in proper alignment with grouting with white colour/matching pigment exterior tile grout material  in required pattern and design and fixing properly on the Exterior walls in proper aligment to give aesthetic texture design as per architectural drawing and at any height  as per the directions of  engineer - incharge. 
Make : LT/ J.J.B/  J.m.B/  Pioneer Bricks    </t>
  </si>
  <si>
    <t>NS_4</t>
  </si>
  <si>
    <t>Exterior texture paint like Precast concrete pattern</t>
  </si>
  <si>
    <t>Providing  and  applying  Texture  paint (in concrete texture )  with  finishing  with,primer,  texture  material , exterior colour paint of  approved make  in 3 to 4 millimeter  thickness on plastered surface, including Tape  Grooves  10-12 mm thickness  or  as  required or as per direction engineer in charge,  in  all  position including preparing the surface, scaffolding at any height etc. complete. the following steps to be carried out.
1) Prepairing and cleaning of the plastered surface.
2) Apply exterior water based cement primer on plastered suface (Make asian paint or equivalent).
3) Apply textural materials by trowel 1st coat (make asian paint archi concrete texture or equivalent).
4) after drying of 1st coat making groove by tape 12 mm  width and hole like precast concrete pattern of size as per drawings/manufacturere drawings and as per direction of engineer in charge.
5) Apply Texture materials (make Asian paint archi concrete or equivalent) 2nd coat and making texture like precast concrete pattern.
6) Apply protective coat on texture 1st coat of make asian paint royal play protective coat or equivalent.
7) Apply tinted protective coat make asian paint royal play or equivalent with the help of sponge and roller to give desired texture.
8) after drying remove all the tapes carefully and make sure the texture doest peel off.
9) apply dark colour in grooves and holes carefully and make sure groove paint will not  effect the texture.</t>
  </si>
  <si>
    <t>NS_5</t>
  </si>
  <si>
    <t>CNC cut alumunium pannels for Duct</t>
  </si>
  <si>
    <t>Designing, Supplying, Assembling / fabricating, Installation, finishing, testing and fixing in position of 4mm thick 6063 T6 Aluminium with Laser / CNC Cut Elevational Panels (Jali design) of approved make, color, shape, size &amp; design and to have monotonous span without joint as per  specifications &amp; standards with a warranty of 10 years. Fixing of the same to be done on a supporting frame of 50 mm X 50 mm X 3 mm M.S tube and fixed to building structure as per design through 50mmX50mmX mm 5 mm MS angle cleat prefixed to masonry slab or columns with Hilti make anchor fastener along with all related hardware and fixtures. The panel should then be fixed on the M.S. Tube as per architectural drawings or as directed by Engineer-in-charge. Each panel should be riveted on substructure maintaining a gap of 6mm on all the sides between each Panel for Air circulation and expansion and contraction as per installation specifications provided by the Designer/Contractor. The cost shall include all expenses related to storage, material handling, lifting, freight, labour, scaffolding etc as directed by Engineer-in-charge. The product composition to be Aluminium with extended exterior coatings and with a warranty for coating of 10 years. The assmbly to be fixed using 19mm SS 316 (10mm or 20mm), Coloured 22mm Wafer Head Screws, Aluminium rivets etc complete to the satisfaction of the Architect &amp; Engineer in charge and as per directions.  
(M.S. Work to be paid separately).</t>
  </si>
  <si>
    <t>NS_6</t>
  </si>
  <si>
    <t>Polycarbonated Sheet for Pergolas and Porch Dome</t>
  </si>
  <si>
    <t xml:space="preserve">Providing fixing &amp; Installation of Atrium Skylights / domes to be made out of coloured Multi-cell heavy duty Polycarbonate Sheets with U.V coating of Lexan or equivalent approved make, 16mm thk of approved colour &amp; design including necessary fixing arrangements, assessories, hardware, bolts etc complete as per manufactures specifications &amp; installation standards as per the technical specifications. (M.S. Work to be paid separately).
</t>
  </si>
  <si>
    <t>NS_7</t>
  </si>
  <si>
    <t>Sunken filling with 40 mm dia pipe spout</t>
  </si>
  <si>
    <t>Providing and placing  cinder/brick bat or any light weight water absorbing materials  filling  to the sunk floors in toilets/kitchen sunks, well compacted carefully by hand beating to required slopes including consolidation,making hole or core to the beam/wall for providing 40mm dia PVC drain (spout pipe) pipe of required length, pipe should be fixed properly to the beam or wall with water proofing compound with cover the inlet pipe mouth with SS jali and packing with 40/20/10 mm stone aggregate with sufficent quantity. For toilet and Kitchen sunkun portions.</t>
  </si>
  <si>
    <t>Cum</t>
  </si>
  <si>
    <t>NS_8</t>
  </si>
  <si>
    <t>filling in plith floor</t>
  </si>
  <si>
    <t xml:space="preserve">Supplying and filling in plinth with crushed stone sand / river sand under floors, including watering, ramming, consolidating and dressing complete. </t>
  </si>
  <si>
    <t>NS_9</t>
  </si>
  <si>
    <t>Brick work up to plinth</t>
  </si>
  <si>
    <t>Brick work with common burnt clay F.P.S. (non modular) bricks of class designation 7.5 (75kg/sq.cm)in foundation and plinth in Cement mortar 1:6 (1 cement : 6 coarse sand).
Note: Fly ash brick of same class confirming to relevant IS code can also be used if clay bricks of designated class are not available.</t>
  </si>
  <si>
    <t>NS_10</t>
  </si>
  <si>
    <t>Brick work above plinth</t>
  </si>
  <si>
    <t>Brick work with common burnt clay F.P.S. (non modular) bricks of class designation 7.5 (75kg/sq,cm) in superstructure above plinth level up to floor V level in all shapes and sizes in : Cement mortar 1:6 (1 cement : 6 coarse sand) 
Note: Fly ash brick of same class confirming to relevant IS code can also be used if clay bricks of designated class are not available.</t>
  </si>
  <si>
    <t>NS_11</t>
  </si>
  <si>
    <t>half Brick work above plinth</t>
  </si>
  <si>
    <t>Half brick masonry with common burnt clay F.P.S. (non modular) bricks of class designation 7.5 (75kg/sq,cm) in superstructure above plinth level up to floor V level. Cement mortar 1:4 (1 cement :4 coarse sand).
Note: Fly ash brick of same class confirming to relevant IS code can also be used if clay bricks of designated class are not available.</t>
  </si>
  <si>
    <t>NS_12</t>
  </si>
  <si>
    <t>Chicken wire mesh for plaster</t>
  </si>
  <si>
    <t xml:space="preserve">Providing &amp; fixing chicken wire mesh  24 gauge at junctions of RCC and masonry walls including fixing in position, scaffolding etc. complete as directed by Engineer-in-charge. </t>
  </si>
  <si>
    <t>NS_13</t>
  </si>
  <si>
    <t>Vetrifeid wall tiles size 600X600</t>
  </si>
  <si>
    <t xml:space="preserve">Providing and laying ist quality Vitrified wall tiles in different sizes (thickness to be specified by the manufacturer) with water absorption less than 0.08% and conforming to 1S:15622, of approved brand &amp; manufacturer, in all colours and shade, in skirting, riser, and dado laid on 12 mm thick cement mortar 1:3 (1 cement: 3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600 mm </t>
  </si>
  <si>
    <t>NS_14</t>
  </si>
  <si>
    <t>Vetrifeid wall tiles size 600X1200</t>
  </si>
  <si>
    <t xml:space="preserve">Providing and laying Vitrified wall tiles in different sizes (thickness to be specified by the manufacturer) with water absorption less than 0.08% and conforming to 1S:15622, of approved brand &amp; manufacturer, in all colours and shade, in skirting, riser and dado laid on 12 mm thick cement mortar 1:3 (1 cement: 3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1200 mm </t>
  </si>
  <si>
    <t>NS_15</t>
  </si>
  <si>
    <t>Vetrifeid wall tiles size 600X1200 antiskid</t>
  </si>
  <si>
    <t>NS_16</t>
  </si>
  <si>
    <t>SWR pipe 110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</si>
  <si>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110mm outer dia.</t>
  </si>
  <si>
    <t>NS_17</t>
  </si>
  <si>
    <t>SWR pipe 75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</si>
  <si>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75mm outer dia.</t>
  </si>
  <si>
    <t>NS_18</t>
  </si>
  <si>
    <t>Nahani/floor Trap</t>
  </si>
  <si>
    <t>Providing, fixing, testing and commissioning uPVC SWR self cleaning Nahani trap, plain floor trap/ Multi floor trap etc.  of 110 mm dia inlet and 75 mm outlet nominal dia. including fixing PVC reducer of 110mm dia. to 75 mm dia. and jointing with adhessive solvent cement including cost of cutting and making good the walls and floors at all levels etc. complete.</t>
  </si>
  <si>
    <t>NS_19</t>
  </si>
  <si>
    <t>SWR Pipe 160 mm</t>
  </si>
  <si>
    <t>Providing and fixing soil, waste and vent pipes with unplsticised rigid PVC 160mm dia pipes conforming IS 13592 Type B. all complete as directed by the Engineer in charge.</t>
  </si>
  <si>
    <t>NS_20</t>
  </si>
  <si>
    <t>Window SS jali for sliding</t>
  </si>
  <si>
    <t>Providing and fixing stainless steel 304 grade mesh of average width of aperture 1.4 mm and nominal dia of wire 0.50 mm to uPVC/aluminium windows with suitable beading/clips a as per drawings and as directed by engineer in charge. The uPVC/aluminium section of windows shall be measured under relevant items. Actual area of mesh provided shall be measured for payment.</t>
  </si>
  <si>
    <t>NS_21</t>
  </si>
  <si>
    <t>wall Mixer for normal Toilets</t>
  </si>
  <si>
    <t xml:space="preserve">Providing &amp; Fixing CP Brass Wall mixture of Jaguar Model No. 5281 or equivalent models from other specified brands with standard length bend for overhead shower.
</t>
  </si>
  <si>
    <t>NS_22</t>
  </si>
  <si>
    <t>Soap Dish for normal Toilets</t>
  </si>
  <si>
    <t>Providing and fixing C.P. brass Soap dish Jaguar Model 1131N or equivalent of approved brands including required screws, rawl plugs etc. complete.</t>
  </si>
  <si>
    <t>NS_23</t>
  </si>
  <si>
    <t>Towel Rail for normal toilets</t>
  </si>
  <si>
    <t>P&amp;F CP towel rail 600mm long, 20mm dia of Jaguar Model 1111NN or equivalent of other approved brands</t>
  </si>
  <si>
    <t>NS_24</t>
  </si>
  <si>
    <t>Kitchen Sink tape</t>
  </si>
  <si>
    <t>P&amp;F CP Brass wall mounted two in one Sink cock with regular swinging spout &amp; operating knob on right hand side with wall flanges. 15mm Nominal Bore. The Jaguar Make model No. SOL-CHR-6347NSE / Parryware model No. T4635A or equivalent from other specified brands.</t>
  </si>
  <si>
    <t>NS_25</t>
  </si>
  <si>
    <t>Tap for washing Machine</t>
  </si>
  <si>
    <t xml:space="preserve">Providing and fixing CP Brass Tap of reputed brand suitable for fixing of washing machine. </t>
  </si>
  <si>
    <t>NS_26</t>
  </si>
  <si>
    <t>Parking Tiles</t>
  </si>
  <si>
    <t>Providing and laying parking tiles  of minimum 25m thickness over cement mortar bas  1:4 (1 cement : 4 Coarse sand).  The tiles shall be of reputed brand like Eurocon or equivalent and having minimum compressive strength of 30 N/Sqmm.</t>
  </si>
  <si>
    <t>NS_27</t>
  </si>
  <si>
    <t>MS sheet box for ceiling Fan</t>
  </si>
  <si>
    <t>Providing and fixing circular/ Hexagonal cast iron or M.S. sheet box for ceiling fan clamp with its top surface hacked for proper bonding, top lid shall be screwed into the  M.S. sheet box . Clamp shall be made of 12mm dia M.S. bar bent to shape.</t>
  </si>
  <si>
    <t>NS_28</t>
  </si>
  <si>
    <t>Stop Coack with Fiitings</t>
  </si>
  <si>
    <t>Providing and fixing premium quality  CP Brass concelead stop coack chrome finish with fitting sleeve, operating lever &amp; adjustable wall flange with seal with Concealed Body of Flush Cock Suitable for 25mm Pipe Line with Protection Cap of standard shape as approved quality with all fittings and fixtures complete including cutting and making good the walls  complete to  in all respect as per manufacturers specification and direction of Engineer-in-charge. Make : Jaquar model :FUS-CHR-29083K + ALD-081 or equivalant.</t>
  </si>
  <si>
    <t>NS_29</t>
  </si>
  <si>
    <t>WC europian floor mounted with cistern</t>
  </si>
  <si>
    <t>Providing and fixing white vitreous china pedestal type water closet (European type W.C. pan) with seat and lid, 10 litre low level white P.V.C. flushing cistern, including flush pipe, with dual flush system, conforming to IS : 7231, with all fittings and fixtures complete including cutting and making good the walls and floors wherever required : W.C. pan with ISI marked white solid plastic seat and lid . Make : Hindware model :Cube standard closet -20092 +sleek fresh dual flush tank-510411 or equivalant.</t>
  </si>
  <si>
    <t>NS_30</t>
  </si>
  <si>
    <t>Two way bib cock with health fucet</t>
  </si>
  <si>
    <t>Providing and fixing CP Brass 2 way Bib cock with wall flange and Health faucet, flexible hose pipe and wall hook complete. Jaguar FLR-CHR-5041 for Bib cock &amp; ALD-CHR-563 for health facet or equivalent model of approved brands.</t>
  </si>
  <si>
    <t>NS_31</t>
  </si>
  <si>
    <t>CPVC Ball Valve 25 mm dia</t>
  </si>
  <si>
    <t>Providing and fixing CPVC Ball Valve 25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</si>
  <si>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NS_32</t>
  </si>
  <si>
    <t>CPVC Ball Valve 32 mm dia</t>
  </si>
  <si>
    <t>Providing and fixing CPVC Ball Valve 32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</si>
  <si>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NS_33</t>
  </si>
  <si>
    <t>CPVC Ball Valve 40 mm dia</t>
  </si>
  <si>
    <t>Providing and fixing CPVC Ball Valve 40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</si>
  <si>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NS_34</t>
  </si>
  <si>
    <t>CPVC Ball Valve 50 mm dia</t>
  </si>
  <si>
    <t>Providing and fixing CPVC Ball Valve 50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</si>
  <si>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NS_35</t>
  </si>
  <si>
    <t>SS jali for nahani for toilet with cockrage trap</t>
  </si>
  <si>
    <t xml:space="preserve">Providing and fixing 125 mm dia  stainless (SS304)  matt finsh steel jali (grating) with or without hole consisting  four piece system with  Cockroach Trap, and frame thickness 1mm &amp; grating thickness 1.5 mm for waste pipe of floor or Nahani trap complete   in all respect as per manufacturers specification and direction of Engineer-in-charge. Make : Nirali/Lipka/ Viking/Roca/Jaquar/Kohler or equivalent. </t>
  </si>
  <si>
    <t>VIP Room sanitary fitting</t>
  </si>
  <si>
    <t>NS_36</t>
  </si>
  <si>
    <t>Shower Enclosure with toughen glass</t>
  </si>
  <si>
    <t>Providing and fixing Shower enclosure wall to wall enclosure 8-10 mm thickness toughen glass with 2 fixed glass and 1 openeable door between two fixed glass with accesosaries in chrome finish with all other fittings and fixtures complete including cuttings and making good the wall and floor wherever required as per Manufacturers specification and direction of Engineer-in-charge.
Make- Jaquar model:Model No-1130-G, Height-1950 W:1601 to 2000 and suit to site conditions.
code-JSE-CHR-130G1620H19X or equivalent.</t>
  </si>
  <si>
    <t>NS_37</t>
  </si>
  <si>
    <t xml:space="preserve">Wall Mixer with shower system </t>
  </si>
  <si>
    <t xml:space="preserve">Providing  and  fixing premium quality C.P.  brass  (shower system) Shower mixer with diverter cover plate chrome finish,including conceled body for single lever high flow diverter with button assembly diverter, bathtub spout with button attachment for hand shower 105 mm dia round shape single flow with air effect (ABS body &amp; Face plate chrome plated) with rubit cleaning system with flexible tube 12 mm dia &amp; 1.5 meter long with nuts with hand shower,with wall bracket for hand shower,overhead shower 240 dia round shape withshower arm 400 mm long  and all other fittings and fixtures complete all chrome finish including cuttings and making good the walls and floor wherever required as per  approved quality  &amp; as per manufacturers specification and direction of Engineer-in-charge. Make : Jaquar model : OPP-CHR-15079NKPM + ALD-079N + SPJ-CHR-85463 + HSH-CHR-1715 + SHA-CHR-549D12 + SHA-CHR-555 + SHA-CHR-455L400 + OHS-CHR-1623  or equivalant. </t>
  </si>
  <si>
    <t>NS_38</t>
  </si>
  <si>
    <t>Table top Wash Basin all fittings</t>
  </si>
  <si>
    <t xml:space="preserve">Providing and fixing premium quality over-counter thin rim table top wash basin of any shape minimum size 500X380X120 mm including  Pillar cock Faucet  with  Click Clack Waste coupling, over flow hole,  standard C.P. bottel trap, union, Long Braided Hose and all chrome finish and making necessary holes for fixing of pillar coack with all other fittings and fixtures complete including cuttings and making good the walls and floor wherever required as per manufacturers specification and direction of Engineer-in-charge.  Make : Jaquar model :JDS-WHT-25937 + ALD-CHR-729 + ALD-CHR-769L300X190 + OPP-CHR-15001PM + ALD-CHR-803AB or equivalant. </t>
  </si>
  <si>
    <t>NS_39</t>
  </si>
  <si>
    <t>Wall Hung WC with all fittings</t>
  </si>
  <si>
    <t xml:space="preserve">Providing and fixing premium quality white vitreous china wall hung type rimless back to wall water closet (European type W.C. pan) with seat and lid, 5-6 litre low level combined flushing cistern conceled in wall with control plate , with all fittings and fixtures complete including cutting and making good the walls and floors wherever required  as per manufacturers specification and direction of Engineer-in-charge.  Make : Jaquar model : Rimless- back to wall with single piece conceled Cistern and control plate alive For OPS-WHT-15955P180UFSM + JCS-WHT-2431P + JCP-CHR-852415   or equivalant. </t>
  </si>
  <si>
    <t>NS_40</t>
  </si>
  <si>
    <t>Bib Cock</t>
  </si>
  <si>
    <t xml:space="preserve">Providing  and  fixing premium quality C.P.  brass  bib cock with cover plate as per  approved quality 15 mm nominal bore  &amp; as per manufacturers specification and direction of Engineer-in-charge. Make : Jaquar model : OPP-CHR-15037PM  or equivalant. </t>
  </si>
  <si>
    <t>NS_41</t>
  </si>
  <si>
    <t>Angle Valve</t>
  </si>
  <si>
    <t xml:space="preserve">Providing  and  fixing premium quality C.P.  brass  angle  valve with cover plate  for  WCs, Wash  basin, health Faucet  etc as per  approved quality 15 mm nominal bore  &amp; as per manufacturers specification and direction of Engineer-in-charge. Make : Jaquar model : OPP-CHR-15053PM  or equivalant </t>
  </si>
  <si>
    <t>NS_42</t>
  </si>
  <si>
    <t>Health Fucet</t>
  </si>
  <si>
    <t xml:space="preserve">Providing and fixing premium quality  C.P. health Faucet  of approved quality and make of the required length of flexible pipe upto the angle cock, clamp to hold the same, fixing on the wall / Glazed tiles with S.S screws etc complete in all respect as per manufacturers specification and direction of Engineer-in-charge. Make : Jaquar model : ALD-CHR-573  or equivalant  </t>
  </si>
  <si>
    <t>NS_43</t>
  </si>
  <si>
    <t>Toilet paper Holder</t>
  </si>
  <si>
    <t xml:space="preserve">Providing and fixing   premium quality C.P. Toilet Paper Holder  of standard shape and size  complete in all respect as per manufacturers specification and direction of Engineer-in-charge. Make :  Jaquar  Model: AKP-CHR-35753PS or equivalent.  </t>
  </si>
  <si>
    <t>NS_44</t>
  </si>
  <si>
    <t>Towel Holder</t>
  </si>
  <si>
    <t xml:space="preserve">Providing and fixing   premium quality C.P. swivel towel holder twin type of standard shape and size complete in all respect as per manufacturers specification and direction of Engineer-in-charge. Make : Jaquar Model : ACN-1115S or equivalent.  </t>
  </si>
  <si>
    <t>NS_45</t>
  </si>
  <si>
    <t>Grab Bar</t>
  </si>
  <si>
    <t xml:space="preserve">Providing and fixing   premium quality C.P. Grab Bar 450 mm long of standard shape and size  complete in all respect as per manufacturers specification and direction of Engineer-in-charge. Make :  Jaquar  Model: AHS-CHR-1503 or equivalent.  </t>
  </si>
  <si>
    <t>NS_46</t>
  </si>
  <si>
    <t>Coat Hook</t>
  </si>
  <si>
    <t>Providing and fixing   premium quality  CP Brass coat hook of standard shape as approved quality and colour complete in all respect as per manufacturers specification and direction of Engineer-in-charge. Make : Jaquar model : AKP-35761P or equivalant.</t>
  </si>
  <si>
    <t>NS_47</t>
  </si>
  <si>
    <t>Towel rack</t>
  </si>
  <si>
    <t xml:space="preserve">Providing and fixing   premium quality C.P. towel Rack  of standard shape and size  complete in all respect as per manufacturers specification and direction of Engineer-in-charge. Make : Jaquar Model : AHS-CHR-1581H or equivalent.  </t>
  </si>
  <si>
    <t>NS_48</t>
  </si>
  <si>
    <t>Soap Dish Holder</t>
  </si>
  <si>
    <t>Providing and fixing   premium quality  CP Brass Soap Dish holder of standard shape as approved quality and colour complete in all respect as per manufacturers specification and direction of Engineer-in-charge. Make : Jaquar model : AKP-CHR-35731P or equivalant.</t>
  </si>
  <si>
    <t>NS_49</t>
  </si>
  <si>
    <t>Tumbler Holder</t>
  </si>
  <si>
    <t>Providing and fixing   premium quality  CP Brass Tumbler holder of standard shape as approved quality and colour complete in all respect as per manufacturers specification and direction of Engineer-in-charge. Make : Jaquar model : AKP-CHR-35741P or equivalant.</t>
  </si>
  <si>
    <t>NS_50</t>
  </si>
  <si>
    <t>Soap Dispenser</t>
  </si>
  <si>
    <t>Providing and fixing   premium quality  CP Brass  Soap dispenser with glass bottle of standard shape as approved quality and colour complete in all respect as per manufacturers specification and direction of Engineer-in-charge. Make : Jaquar model : AKP-35735P or equivalant.</t>
  </si>
  <si>
    <t>NS_51</t>
  </si>
  <si>
    <t>Shower Basket large</t>
  </si>
  <si>
    <t>Providing and fixing   premium quality  CP Brass shower basket large chrome finish of standard shape as approved quality and colour complete in all respect as per manufacturers specification and direction of Engineer-in-charge. Make : Jaquar model :ACN-CHR-1179N or equivalant.</t>
  </si>
  <si>
    <t>NS_52</t>
  </si>
  <si>
    <t>Providing and fixing premium quality  CP Brass concelead stop coack chrome finish with fitting sleeve, operating lever &amp; adjustable wall flange with seal with Concealed Body of Flush Cock Suitable for 25mm Pipe Line with Protection Cap of standard shape as approved quality with all fittings and fixtures complete including cutting and making good the walls  complete to  in all respect as per manufacturers specification and direction of Engineer-in-charge. Make : Jaquar model :OPP-CHR-15083KPM + ALD-081 or equivalant.</t>
  </si>
  <si>
    <t>NS_53</t>
  </si>
  <si>
    <t>LED Mirror with touch sensor</t>
  </si>
  <si>
    <t>Providing and fixing premium quality Led Brightner Led Mirror With Touch Sensor (3 Lights Integrated) size 18 inch X 24 Inch in oval/rectangular/rect-semi circular shape as approved by engineer-in-charge, Glass materials saint-gobin or equivalent mirror with PVC/Alumunium frame materials with smart one touch on/off with led light in three colours and  quality with all fittings and fixtures complete including cutting and making good the walls  complete to  in all respect as per manufacturers specification and direction of Engineer-in-charge. Make : Mirrorwala/accent mirror or Equivalent.</t>
  </si>
  <si>
    <t>NS_54</t>
  </si>
  <si>
    <t>Floor Long drain floor Jali</t>
  </si>
  <si>
    <t>Providing and fixing 600X75X32 mm AISI 304 grade stainless steel matt finsh steel long floor drains consisting with tile inserting, drain cover, tray,cockroch trap and side hole (consisting in 5 parts) with jali in bottom of channel for waste pipe of floor or Nahani trap complete   in all respect as per manufacturers specification and direction of Engineer-in-charge. Make : Nirali/Lipka/ Viking/Roca/Jaquar/Kohler or equivalent. Make Lipka article no-1056 (weight not less than 1.2kg)</t>
  </si>
  <si>
    <t>Executive toilet sanitary fittings</t>
  </si>
  <si>
    <t>NS_55</t>
  </si>
  <si>
    <t>Wall Mixer with shower system with fittings</t>
  </si>
  <si>
    <t xml:space="preserve">Providing  and  fixing premium quality C.P.  brass  wall mixer with provision of both hand shower and overhead shower complete with 115 mm long bend pipe on upper side, connecting legs &amp; wall flanges,overhead shower 200 dia round shape single flow with shower arm 400 mm long chrome finish  and all other fittings and fixtures complete all chrome finish including cuttings and making good the walls and floor wherever required as per  approved quality  &amp; as per manufacturers specification and direction of Engineer-in-charge. Make : Jaquar model :FUS-CHR-29281 + SHA-CHR-455L400 + OHS-CHR-1613  or equivalant. </t>
  </si>
  <si>
    <t>NS_56</t>
  </si>
  <si>
    <t xml:space="preserve">Providing and fixing premium quality over-counter table top wash basin of any shape minimum size 600X440X165 mm including  Pillar cock Faucet  with  Click Clack Waste coupling, over flow hole,  standard C.P. bottel trap, union, Long Braided Hose and all chrome finish and making necessary holes for fixing of pillar coack with all other fittings and fixtures complete including cuttings and making good the walls and floor wherever required as per manufacturers specification and direction of Engineer-in-charge.  Make : Jaquar model :OPS-WHT-15931PM + ALD-CHR-729 + ALD-CHR-769L300X190 + FUS-CHR-29001+ ALD-CHR-803AB or equivalant. </t>
  </si>
  <si>
    <t>NS_57</t>
  </si>
  <si>
    <t>WC Floor mounted with cistern</t>
  </si>
  <si>
    <t xml:space="preserve">Providing and fixing premium quality white vitreous china floor mounted  water closet (European type W.C. pan) with seat and lid, 5-6 litre low level combined dual flushing cistern conceled in wall with control plate , with all fittings and fixtures complete including cutting and making good the walls and floors wherever required  as per manufacturers specification and direction of Engineer-in-charge.  Make : Jaquar model : ARS-WHT-39751P180UFSMZ  or equivalant. </t>
  </si>
  <si>
    <t>NS_58</t>
  </si>
  <si>
    <t xml:space="preserve">Providing  and  fixing premium quality C.P.  brass  bib cock with cover plate as per  approved quality 15 mm nominal bore  &amp; as per manufacturers specification and direction of Engineer-in-charge. Make : Jaquar model : FUS-CHR-29037  or equivalant. </t>
  </si>
  <si>
    <t>NS_59</t>
  </si>
  <si>
    <t xml:space="preserve">Providing  and  fixing premium quality C.P.  brass  angle  valve with cover plate  for  WCs, Wash  basin, health Faucet  etc as per  approved quality 15 mm nominal bore  &amp; as per manufacturers specification and direction of Engineer-in-charge. Make : Jaquar model : FUS-CHR-29083K  or equivalant </t>
  </si>
  <si>
    <t>NS_60</t>
  </si>
  <si>
    <t>NS_61</t>
  </si>
  <si>
    <t>NS_62</t>
  </si>
  <si>
    <t>Towel Ring</t>
  </si>
  <si>
    <t xml:space="preserve">Providing and fixing   premium quality C.P. Towel ring square with round flange  of standard shape and size complete in all respect as per manufacturers specification and direction of Engineer-in-charge. Make : Jaquar Model : ACN-CHR-1121N or equivalent.  </t>
  </si>
  <si>
    <t>NS_63</t>
  </si>
  <si>
    <t>NS_64</t>
  </si>
  <si>
    <t>NS_65</t>
  </si>
  <si>
    <t xml:space="preserve">Providing and fixing   premium quality C.P. towel Rack  600 mm long of standard shape and size  complete in all respect as per manufacturers specification and direction of Engineer-in-charge. Make : Jaquar Model :ACN-1181FHS or equivalent.  </t>
  </si>
  <si>
    <t>NS_66</t>
  </si>
  <si>
    <t>Soap dish Holder</t>
  </si>
  <si>
    <t>NS_67</t>
  </si>
  <si>
    <t>NS_68</t>
  </si>
  <si>
    <t>NS_69</t>
  </si>
  <si>
    <t>Shower Basket small</t>
  </si>
  <si>
    <t>Providing and fixing   premium quality  CP Brass shower basket small chrome finish of standard shape as approved quality and colour complete in all respect as per manufacturers specification and direction of Engineer-in-charge. Make : Jaquar model :ACN-CHR-1177N or equivalant.</t>
  </si>
  <si>
    <t>NS_70</t>
  </si>
  <si>
    <t>TOTAL FOR NON-SCHEDULE ITEMS: CIVIL</t>
  </si>
  <si>
    <t>B</t>
  </si>
  <si>
    <t>NON-SCHEDULE ITEMS:ELECTRICAL</t>
  </si>
  <si>
    <t>6W Bulkhead Reading light</t>
  </si>
  <si>
    <t xml:space="preserve">Supply, installation, connection, testing and commissioning of Bulkhead Reading Light fitting suitable for upto LED upto 6W fixed on wall.( Similar to Philips1H BW02) </t>
  </si>
  <si>
    <t>7W to 9W LED above Mirror light</t>
  </si>
  <si>
    <t>Supplying and erecting LED mirror light with integrated driver including 7W to 9W lamp with polycarbonate housing and opal diffuser to be fixed above mirror or as required on clamps complete   .( Similar to Murphy 6W 3-IN-1 Rose Gold Finish Mirror Light)</t>
  </si>
  <si>
    <t>5W LED Decorative wall mount light</t>
  </si>
  <si>
    <t>Supplying and erecting decorative indoor Wall Mount 5W LED luminaire Fitting ( Similar to Murphy MLDL-COB-CURVED-2WAY-WW-01)</t>
  </si>
  <si>
    <t>15W LED Down Light</t>
  </si>
  <si>
    <t>Supply, installation, connection, testing and commissioning of LED square / circular 15W down lighter having pressure die-cast aluminium housing, opal translucent cover, mounting arrangement with board for surface type or spring loaded mounting clips for flush type complete.  ( Similar to Murphy MLDL-CBLS-15CW-1)</t>
  </si>
  <si>
    <t>Ceiling Fan</t>
  </si>
  <si>
    <t>Supply, installation, connection, testing and commissioning of Five Star Rated Energy Saving Ceiling Fan (4'/1200 mm dia) along with necessary hardware &amp; accessories, etc. ( Similar to Havells Aspire FSCAPSTMSB48)</t>
  </si>
  <si>
    <t>LED Strip Light 5W/m</t>
  </si>
  <si>
    <t>Supply, installation, connection, testing and commissioning of LED strip light 5W/m for surface type or flush type. ( Similar to Murphy LED ROPE LIGHT 120 LED Warm White)</t>
  </si>
  <si>
    <t>60W LED Outdoor light</t>
  </si>
  <si>
    <t>Supply, installation, connection, testing and commissioning of 60W LED Outdoor Compound  Wall Light.Outdoor Compound ( Similar to Inventaa Bloom LED Gate Light Warm White)</t>
  </si>
  <si>
    <t>5W LED outdoor Light</t>
  </si>
  <si>
    <t>Supplying and erecting decorative Outdoor Wall Mount 5W LED luminaire Fitting ( Similar to Murphy MLDL-COB-CURVED-4WAY-WW-01)</t>
  </si>
  <si>
    <t>Exaust Fan Light duty 250V</t>
  </si>
  <si>
    <t>Supply, installation, connection, testing and commissioning of Exhaust fan of light duty250 V A.C. 50 cycles 225mm. 1400 RPM rust proof body &amp; blades, wiremesh, duly erected in an approved manner and marking .( Similar to Havells Ventil Air DX 250mm)</t>
  </si>
  <si>
    <t>Exaust Fan Heavy duty 250V</t>
  </si>
  <si>
    <t>Supply, installation, connection, testing and commissioning of Exhaust fan of heavy duty250 V A.C. 50 cycles 450mm. 1400 RPM rust proof body &amp; blades, wiremesh, duly erected in an approved manner and marking. ( Similar to Havells Turboforce 450mm)</t>
  </si>
  <si>
    <t>Call bell</t>
  </si>
  <si>
    <t xml:space="preserve">Supply, installation, connection, testing and commissioning of Ding Dong / electronic musical type call bell with heavy duty coil suitable to operate on 230V A.C. supply erected on polished double wooden block/sunmica block of suitable size. ( Similar to Panasonic Penta Ding Dong Door Bell) </t>
  </si>
  <si>
    <t>Telephone cable 0.9/0.6 Sq.mm</t>
  </si>
  <si>
    <t>Supplying &amp; erecting 10 pairs x 0.5 mm dia PVC insulated armoured telephone cable 0.9/0.6 sq.mm  PVC Sheathed solid tinned copper conductor cable laid in provided trench/ cable tray   .</t>
  </si>
  <si>
    <t>20Pair Telephone Box</t>
  </si>
  <si>
    <t>Supply, installation, testing and commissioning of indoor type 20 Pair telephone distribution box with suitable S.S. frame for mounting tag module, Krone module and incorporated in 16 SWG MS box with proper lockable cover. The box should be fixed on wall with suitable fasteners including painting &amp; earthing. This also includes fixing the cable, distribution chart sufficient space for the cables, wires etc.  .</t>
  </si>
  <si>
    <t>32 Extensions</t>
  </si>
  <si>
    <t>Supplying and installing, testing &amp; commissioning of 32 extensions complete.( Similar to  EPABX CCL 232 Epabx)</t>
  </si>
  <si>
    <t>Push button telephone with caller ID</t>
  </si>
  <si>
    <t>Supplying, installing, testing &amp; commissioning approved type Push button telephone instrument desk top/wall mount with caller ID unit of approved make   . ( Similar to Beetel M59)</t>
  </si>
  <si>
    <t>Push button telephone</t>
  </si>
  <si>
    <t>Supplying, installing, testing &amp; commissioning approved type Push button telephone instrument desk top/wall mount unit of approved make   .( Similar to Beetel B17)</t>
  </si>
  <si>
    <t>12U wall mounted network rack</t>
  </si>
  <si>
    <t>Supply &amp; installation of 12U wall mounted network rack alongwith all necessary hardware &amp; accessories, etc.complete as required   .</t>
  </si>
  <si>
    <t>24 port Gigabit L2 switch</t>
  </si>
  <si>
    <t>Supplying and fixing 24-port Pure-Gigabit L2 Managed Switch, 12 Gigabit SFP slots, 4 Combo Gigabit LAN ports in provided U Rack complete.  ( Similar to TP-LINK TL-SG5412F)</t>
  </si>
  <si>
    <t>TV cable RG-11</t>
  </si>
  <si>
    <t>Supplying and drawing co-axial TV cable RG-11 grade,  solid copper conductor PE insulated, shielded with fine tinned copper braid and protected with PVC sheath in the existing surface/ recessed steel/ PVC conduit   .</t>
  </si>
  <si>
    <t>4-way Splitter box for TV</t>
  </si>
  <si>
    <t>Supply &amp; installation of 4-way Splitter box for TV cable termination including all necessary hardware, accessories, etc.  .</t>
  </si>
  <si>
    <t>T8 LED 20W  4 feet tube ligh</t>
  </si>
  <si>
    <t>Supply, installation, connection, testing and commissioning of T8 LED 20W  4 feet tube light fitting with aluminium housing, heat sink, integrated HF electronic driver complete (THD&lt;15%)( including lamp). ( Similar to Philips Slimline Super Bright LED Tube Light 919415920162)</t>
  </si>
  <si>
    <t xml:space="preserve"> FRLS, 3½  C x  70 sq.mm</t>
  </si>
  <si>
    <t>Supply, laying and testing of 1.1 kV grade, XLPE , FRLS, 3½  C x  70 sq.mm aluminium conductor armoud cable with continuous 5.48 sq mm (12 SWG) G.I. earth wire on already installed cable trays or drawn in pipes , with neccessory hardwares etc.  .</t>
  </si>
  <si>
    <t>LA Spike</t>
  </si>
  <si>
    <t>Supplying &amp; erecting conventional spike type air termination suitable to carry lightning stroke made up of heavy gauge 40 mm dia copper pipe of standard length with 5 Nos. copper spikes fixed on copper ball as air terminals duly threaded in copper pipe erected on provided foundation in an approved manner,and accessories required to complete   .</t>
  </si>
  <si>
    <t>EARTH PIT</t>
  </si>
  <si>
    <t>Supply, Installation, Testing and commissioning of UL Certified / CPRI Tested Maintenance Free GI Earth Pit With 76 mm pipe in pipe technology 3 mtr long + BFC 25KG fill up the excavated earth with required quantity having 300X300mm brick masonary chamber with MS coverplate for inspection. (Civil Work paid seperately)</t>
  </si>
  <si>
    <t>25 x 6 mm GI strip earth</t>
  </si>
  <si>
    <t xml:space="preserve"> Supply, Installation, Testing and commissioning of 25 x 6 mm GI strip earth strip on wall, underground with nut, bolt, clamp etc with neccessory fixing arrangement   .</t>
  </si>
  <si>
    <t>32x 6 mm GI strips earth</t>
  </si>
  <si>
    <t xml:space="preserve"> Supply, Installation, Testing and commissioning of 32x 6 mm GI strips earth strip on wall, underground with nut, bolt, clamp etc with neccessory fixing arrangement   .</t>
  </si>
  <si>
    <t>AC 2TR</t>
  </si>
  <si>
    <t xml:space="preserve">Supplying, installing, testing and commissioning split type variable speed inverter technology room Air conditioning unit 2 TR capacity having ISEER minimum 4.50 suitable to operate on 250V, 50 cycles, A.C. supply having 1 no. of air handling unit hi-wall/ floor mounting type complete with Refrigerants R410 A /R32 and copper condenser at position. as per technical specifications </t>
  </si>
  <si>
    <t>Set</t>
  </si>
  <si>
    <t>AC 1.5TR</t>
  </si>
  <si>
    <t>Supplying, installing, testing and commissioning split type variable speed Inverter technology room Air conditioning unit 1.5 TR capacity having ISEER minimum 4.50 suitable to operate on250V, 50 cycles, A.C. supply having 1 no of air handling unit hiwall / floor mounting type complete with refrigerant R410 A/R32 and copper condensor at position. as per technical specifications</t>
  </si>
  <si>
    <t>6W LED Study Table Lamp</t>
  </si>
  <si>
    <t>Supply, installation, connection, testing and commissioning of 6W LED Study Table Lamp suitable for Table standing. ( Similar to Philips Orbit Desk Light 919215850922)</t>
  </si>
  <si>
    <t>Gyser 10L capacity</t>
  </si>
  <si>
    <t>Supply, installation, connection, testing and commissioning of Storage Water Heater 10L - Free Standard Installation &amp; Pipes, 5 Star Rated, ABS Body Vertical Geyser ( Similar toRacold BUONO PRO 10L)</t>
  </si>
  <si>
    <t>TOTAL FOR NON-SCHEDULE ITEMS: SECURITY POST (Electrical)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</si>
  <si>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</si>
  <si>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</si>
  <si>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</si>
  <si>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</si>
  <si>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</si>
  <si>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</si>
  <si>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</si>
  <si>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</si>
  <si>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</si>
  <si>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</si>
  <si>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</si>
  <si>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</si>
  <si>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</si>
  <si>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</si>
  <si>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</si>
  <si>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</si>
  <si>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</si>
  <si>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</si>
  <si>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</si>
  <si>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</si>
  <si>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</si>
  <si>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</si>
  <si>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</si>
  <si>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</si>
  <si>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</si>
  <si>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</si>
  <si>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</si>
  <si>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</si>
  <si>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</si>
  <si>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</si>
  <si>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</si>
  <si>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</si>
  <si>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</si>
  <si>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</si>
  <si>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</si>
  <si>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</si>
  <si>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</si>
  <si>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</si>
  <si>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</si>
  <si>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</si>
  <si>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</si>
  <si>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</si>
  <si>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</si>
  <si>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</si>
  <si>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</si>
  <si>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</si>
  <si>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</si>
  <si>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</si>
  <si>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</si>
  <si>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</si>
  <si>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</si>
  <si>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</si>
  <si>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</si>
  <si>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</si>
  <si>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</si>
  <si>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</si>
  <si>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</si>
  <si>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Specification No: Ref: SR-I/C&amp;M/WC-3810/2024/RFx-5002003832(SR1/NT/S-MISC/DOM/B00/24/11239) (Pkg-A)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</si>
</sst>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 numFmtId="177" formatCode="yyyy/mm/dd;@"/>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20"/>
      <name val="Book Antiqua"/>
      <family val="1"/>
    </font>
    <font>
      <b/>
      <sz val="18"/>
      <name val="Book Antiqua"/>
      <family val="1"/>
    </font>
    <font>
      <b/>
      <sz val="16"/>
      <color theme="1"/>
      <name val="Book Antiqua"/>
      <family val="1"/>
    </font>
    <font>
      <b/>
      <sz val="11"/>
      <color theme="1"/>
      <name val="Book Antiqua"/>
      <family val="1"/>
    </font>
    <font>
      <sz val="12"/>
      <color theme="1"/>
      <name val="Arial"/>
      <family val="2"/>
    </font>
    <font>
      <b/>
      <sz val="14"/>
      <name val="Arial"/>
      <family val="2"/>
    </font>
    <font>
      <sz val="12"/>
      <color rgb="FF0000FF"/>
      <name val="Book Antiqua"/>
      <family val="1"/>
    </font>
  </fonts>
  <fills count="12">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
      <patternFill patternType="solid">
        <fgColor rgb="FF92D050"/>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52">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cellStyleXfs>
  <cellXfs count="416">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5" fillId="0" borderId="0" xfId="0" applyFont="1" applyAlignment="1">
      <alignment vertical="top"/>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42" fillId="0" borderId="18" xfId="7" applyFont="1" applyBorder="1" applyAlignment="1" applyProtection="1">
      <alignment horizontal="center"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4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2" fontId="5"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30" fillId="8" borderId="18" xfId="0" applyFont="1" applyFill="1" applyBorder="1" applyAlignment="1">
      <alignment horizontal="center" vertical="top" wrapText="1"/>
    </xf>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10" fontId="54" fillId="0" borderId="18" xfId="0" applyNumberFormat="1" applyFont="1" applyBorder="1" applyAlignment="1">
      <alignment horizontal="center" vertical="center"/>
    </xf>
    <xf numFmtId="164" fontId="45" fillId="7" borderId="18" xfId="7" applyFont="1" applyFill="1" applyBorder="1" applyAlignment="1" applyProtection="1">
      <alignment horizontal="center" vertical="center"/>
    </xf>
    <xf numFmtId="164" fontId="5" fillId="7" borderId="18" xfId="7" applyFont="1" applyFill="1" applyBorder="1" applyProtection="1"/>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56" fillId="0" borderId="18" xfId="0" applyFont="1" applyBorder="1" applyAlignment="1">
      <alignment horizontal="center" vertical="center" wrapText="1"/>
    </xf>
    <xf numFmtId="0" fontId="42" fillId="9" borderId="18" xfId="0" applyFont="1" applyFill="1" applyBorder="1" applyAlignment="1" applyProtection="1">
      <alignment horizontal="center"/>
      <protection locked="0"/>
    </xf>
    <xf numFmtId="0" fontId="42" fillId="9" borderId="18" xfId="0" applyFont="1" applyFill="1" applyBorder="1" applyProtection="1">
      <protection locked="0"/>
    </xf>
    <xf numFmtId="0" fontId="42" fillId="9" borderId="18" xfId="0" applyFont="1" applyFill="1" applyBorder="1" applyAlignment="1" applyProtection="1">
      <alignment vertical="center"/>
      <protection locked="0"/>
    </xf>
    <xf numFmtId="10" fontId="53" fillId="9" borderId="18" xfId="0" applyNumberFormat="1" applyFont="1" applyFill="1" applyBorder="1" applyAlignment="1" applyProtection="1">
      <alignment vertical="center" wrapText="1"/>
      <protection locked="0"/>
    </xf>
    <xf numFmtId="0" fontId="5" fillId="0" borderId="18" xfId="0" applyFont="1" applyBorder="1" applyAlignment="1">
      <alignment horizontal="center" vertical="top"/>
    </xf>
    <xf numFmtId="0" fontId="58"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8" xfId="0"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0" fontId="42" fillId="9" borderId="44" xfId="0" applyFont="1" applyFill="1" applyBorder="1" applyAlignment="1" applyProtection="1">
      <alignment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30" fillId="7" borderId="18" xfId="0" applyFont="1" applyFill="1" applyBorder="1" applyAlignment="1">
      <alignment horizontal="center" vertical="top" wrapText="1"/>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0" fontId="42" fillId="7" borderId="18" xfId="0" applyFont="1" applyFill="1" applyBorder="1"/>
    <xf numFmtId="0" fontId="58" fillId="7" borderId="18" xfId="0" applyFont="1" applyFill="1" applyBorder="1" applyAlignment="1">
      <alignment horizontal="justify" vertical="center" wrapText="1"/>
    </xf>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164" fontId="43" fillId="7" borderId="18" xfId="7" applyFont="1" applyFill="1" applyBorder="1" applyAlignment="1" applyProtection="1">
      <alignment vertical="top"/>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6" fillId="10" borderId="54" xfId="0" applyFont="1" applyFill="1" applyBorder="1" applyAlignment="1">
      <alignment horizontal="center" vertical="top" wrapText="1"/>
    </xf>
    <xf numFmtId="0" fontId="20" fillId="10" borderId="54" xfId="0" applyFont="1" applyFill="1" applyBorder="1" applyAlignment="1">
      <alignment horizontal="justify" vertical="top" wrapText="1"/>
    </xf>
    <xf numFmtId="164" fontId="42" fillId="11" borderId="18" xfId="7" applyFont="1" applyFill="1" applyBorder="1" applyAlignment="1" applyProtection="1">
      <alignment vertical="center"/>
    </xf>
    <xf numFmtId="2" fontId="42" fillId="11" borderId="18" xfId="0" applyNumberFormat="1" applyFont="1" applyFill="1" applyBorder="1" applyAlignment="1">
      <alignment vertical="top"/>
    </xf>
    <xf numFmtId="0" fontId="57" fillId="0" borderId="18" xfId="0" applyFont="1" applyBorder="1" applyAlignment="1">
      <alignment horizontal="center" vertical="top"/>
    </xf>
    <xf numFmtId="0" fontId="20" fillId="10" borderId="54" xfId="0" applyFont="1" applyFill="1" applyBorder="1" applyAlignment="1">
      <alignment horizontal="center" vertical="center"/>
    </xf>
    <xf numFmtId="2" fontId="20" fillId="10" borderId="54" xfId="0" applyNumberFormat="1" applyFont="1" applyFill="1" applyBorder="1" applyAlignment="1">
      <alignment horizontal="center" vertical="center" wrapText="1"/>
    </xf>
    <xf numFmtId="0" fontId="20" fillId="10" borderId="54" xfId="0" applyFont="1" applyFill="1" applyBorder="1" applyAlignment="1">
      <alignment horizontal="center" vertical="center" wrapText="1"/>
    </xf>
    <xf numFmtId="0" fontId="20" fillId="0" borderId="54" xfId="0" applyFont="1" applyBorder="1" applyAlignment="1">
      <alignment horizontal="center" vertical="center"/>
    </xf>
    <xf numFmtId="0" fontId="42" fillId="0" borderId="0" xfId="0" applyFont="1" applyAlignment="1">
      <alignment vertical="center"/>
    </xf>
    <xf numFmtId="0" fontId="42" fillId="8" borderId="18" xfId="0" applyFont="1" applyFill="1" applyBorder="1" applyAlignment="1">
      <alignment horizontal="center" vertical="center"/>
    </xf>
    <xf numFmtId="0" fontId="42" fillId="7" borderId="18" xfId="0" applyFont="1" applyFill="1" applyBorder="1" applyAlignment="1">
      <alignment horizontal="center" vertical="center"/>
    </xf>
    <xf numFmtId="0" fontId="20" fillId="10" borderId="54" xfId="0" applyFont="1" applyFill="1" applyBorder="1" applyAlignment="1">
      <alignment horizontal="left" vertical="top" wrapText="1"/>
    </xf>
    <xf numFmtId="0" fontId="6" fillId="0" borderId="18" xfId="0" applyFont="1" applyBorder="1" applyAlignment="1">
      <alignment horizontal="justify" vertical="top" wrapText="1"/>
    </xf>
    <xf numFmtId="0" fontId="6" fillId="10" borderId="54" xfId="0" applyFont="1" applyFill="1" applyBorder="1" applyAlignment="1">
      <alignment horizontal="center" vertical="center" wrapText="1"/>
    </xf>
    <xf numFmtId="0" fontId="11" fillId="0" borderId="18" xfId="26" applyBorder="1" applyAlignment="1">
      <alignment horizontal="center" vertical="center" wrapText="1"/>
    </xf>
    <xf numFmtId="0" fontId="20" fillId="0" borderId="18" xfId="0" applyFont="1" applyBorder="1" applyAlignment="1">
      <alignment horizontal="justify" vertical="center" wrapText="1"/>
    </xf>
    <xf numFmtId="0" fontId="42" fillId="11" borderId="0" xfId="0" applyFont="1" applyFill="1" applyAlignment="1">
      <alignment vertical="center"/>
    </xf>
    <xf numFmtId="0" fontId="6" fillId="0" borderId="18" xfId="0" applyFont="1" applyBorder="1" applyAlignment="1">
      <alignment horizontal="center" vertical="top" wrapText="1"/>
    </xf>
    <xf numFmtId="49" fontId="30" fillId="10" borderId="54" xfId="0" applyNumberFormat="1" applyFont="1" applyFill="1" applyBorder="1" applyAlignment="1">
      <alignment horizontal="center" vertical="center" wrapText="1"/>
    </xf>
    <xf numFmtId="1" fontId="20" fillId="10" borderId="54" xfId="0" applyNumberFormat="1" applyFont="1" applyFill="1" applyBorder="1" applyAlignment="1">
      <alignment horizontal="center" vertical="center"/>
    </xf>
    <xf numFmtId="164" fontId="6" fillId="7" borderId="18" xfId="7" applyFont="1" applyFill="1" applyBorder="1" applyAlignment="1">
      <alignment horizontal="center" vertical="center" wrapText="1"/>
    </xf>
    <xf numFmtId="0" fontId="3" fillId="0" borderId="18" xfId="0" applyFont="1" applyBorder="1" applyAlignment="1">
      <alignment horizontal="center" vertical="center"/>
    </xf>
    <xf numFmtId="1" fontId="57" fillId="0" borderId="18" xfId="49" applyNumberFormat="1" applyFont="1" applyBorder="1" applyAlignment="1">
      <alignment horizontal="center" vertical="center" wrapText="1"/>
    </xf>
    <xf numFmtId="0" fontId="7" fillId="0" borderId="18" xfId="0" applyFont="1" applyBorder="1" applyAlignment="1">
      <alignment horizontal="left" vertical="center" wrapText="1"/>
    </xf>
    <xf numFmtId="0" fontId="5" fillId="0" borderId="14" xfId="0" applyFont="1" applyBorder="1" applyAlignment="1">
      <alignment horizontal="left" vertical="center"/>
    </xf>
    <xf numFmtId="0" fontId="6" fillId="7" borderId="18" xfId="0" applyFont="1" applyFill="1" applyBorder="1" applyAlignment="1">
      <alignment horizontal="left" vertical="center" wrapText="1"/>
    </xf>
    <xf numFmtId="0" fontId="20" fillId="10" borderId="54" xfId="0" applyFont="1" applyFill="1" applyBorder="1" applyAlignment="1">
      <alignment horizontal="left" vertical="center" wrapText="1"/>
    </xf>
    <xf numFmtId="0" fontId="6" fillId="10" borderId="54" xfId="0" applyFont="1" applyFill="1" applyBorder="1" applyAlignment="1">
      <alignment horizontal="left" vertical="center" wrapText="1"/>
    </xf>
    <xf numFmtId="0" fontId="6" fillId="8" borderId="18" xfId="0" applyFont="1" applyFill="1" applyBorder="1" applyAlignment="1">
      <alignment horizontal="left" vertical="center" wrapText="1"/>
    </xf>
    <xf numFmtId="0" fontId="0" fillId="0" borderId="0" xfId="0" applyAlignment="1" applyProtection="1">
      <alignment horizontal="left" vertical="center"/>
      <protection hidden="1"/>
    </xf>
    <xf numFmtId="177" fontId="3" fillId="0" borderId="0" xfId="0" applyNumberFormat="1" applyFont="1" applyProtection="1">
      <protection hidden="1"/>
    </xf>
    <xf numFmtId="0" fontId="59" fillId="0" borderId="0" xfId="39" applyFont="1" applyAlignment="1">
      <alignment horizontal="center" vertical="center" wrapText="1"/>
    </xf>
    <xf numFmtId="0" fontId="49" fillId="0" borderId="0" xfId="39" applyFont="1" applyAlignment="1">
      <alignment horizontal="center" vertical="center" wrapText="1"/>
    </xf>
    <xf numFmtId="0" fontId="49" fillId="5" borderId="0" xfId="39" applyFont="1" applyFill="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55" fillId="0" borderId="18" xfId="0" applyFont="1" applyBorder="1" applyAlignment="1">
      <alignment horizontal="right" vertical="center"/>
    </xf>
    <xf numFmtId="0" fontId="43" fillId="0" borderId="18" xfId="0" applyFont="1" applyBorder="1" applyAlignment="1">
      <alignment horizontal="right" vertical="center"/>
    </xf>
    <xf numFmtId="0" fontId="43" fillId="7" borderId="18" xfId="0" applyFont="1" applyFill="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Normal="100" zoomScaleSheetLayoutView="100" workbookViewId="0">
      <selection activeCell="I12" sqref="I1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325" t="s">
        <v>0</v>
      </c>
      <c r="B1" s="326"/>
      <c r="C1" s="326"/>
      <c r="D1" s="124"/>
    </row>
    <row r="2" spans="1:4" ht="32.25" customHeight="1">
      <c r="A2" s="327" t="s">
        <v>948</v>
      </c>
      <c r="B2" s="327"/>
      <c r="C2" s="327"/>
      <c r="D2" s="123"/>
    </row>
    <row r="3" spans="1:4" ht="20.25" customHeight="1">
      <c r="A3" s="328" t="s">
        <v>1</v>
      </c>
      <c r="B3" s="328"/>
      <c r="C3" s="328"/>
    </row>
    <row r="4" spans="1:4" ht="17.25" thickBot="1">
      <c r="A4" s="85"/>
      <c r="B4" s="85"/>
      <c r="C4" s="86"/>
    </row>
    <row r="5" spans="1:4" ht="32.25" customHeight="1">
      <c r="A5" s="87" t="s">
        <v>2</v>
      </c>
      <c r="B5" s="88"/>
      <c r="C5" s="113" t="s">
        <v>3</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4</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5</v>
      </c>
      <c r="B14" s="106"/>
      <c r="C14" s="116"/>
      <c r="D14" s="84" t="b">
        <f>ISBLANK(C14)</f>
        <v>1</v>
      </c>
    </row>
    <row r="15" spans="1:4">
      <c r="A15" s="105" t="s">
        <v>6</v>
      </c>
      <c r="B15" s="152" t="s">
        <v>7</v>
      </c>
      <c r="C15" s="115"/>
      <c r="D15" s="84" t="b">
        <f>ISBLANK(C15)</f>
        <v>1</v>
      </c>
    </row>
    <row r="16" spans="1:4">
      <c r="A16" s="103"/>
      <c r="B16" s="86"/>
      <c r="C16" s="104"/>
    </row>
    <row r="17" spans="1:5">
      <c r="A17" s="105" t="s">
        <v>8</v>
      </c>
      <c r="B17" s="106"/>
      <c r="C17" s="116"/>
      <c r="D17" s="84" t="b">
        <f>ISBLANK(C17)</f>
        <v>1</v>
      </c>
    </row>
    <row r="18" spans="1:5">
      <c r="A18" s="105" t="s">
        <v>9</v>
      </c>
      <c r="B18" s="106"/>
      <c r="C18" s="117"/>
      <c r="D18" s="84" t="b">
        <f>ISBLANK(C18)</f>
        <v>1</v>
      </c>
    </row>
    <row r="19" spans="1:5">
      <c r="A19" s="107"/>
      <c r="B19" s="108"/>
      <c r="C19" s="109"/>
    </row>
    <row r="20" spans="1:5">
      <c r="A20" s="105" t="s">
        <v>10</v>
      </c>
      <c r="B20" s="106"/>
      <c r="C20" s="122"/>
      <c r="D20" s="84" t="b">
        <f>ISBLANK(C20)</f>
        <v>1</v>
      </c>
    </row>
    <row r="21" spans="1:5" ht="22.5" customHeight="1" thickBot="1">
      <c r="A21" s="110" t="s">
        <v>11</v>
      </c>
      <c r="B21" s="111"/>
      <c r="C21" s="118"/>
      <c r="D21" s="84" t="b">
        <f>ISBLANK(C21)</f>
        <v>1</v>
      </c>
      <c r="E21" s="154" t="str">
        <f>IF(COUNTIF(D9:D21,"TRUE"),"False","Sheet OK")</f>
        <v>False</v>
      </c>
    </row>
    <row r="22" spans="1:5" ht="36.75" customHeight="1">
      <c r="C22" s="129" t="str">
        <f>IF(E21="False","ENTER DETAILS","Sheet OK")</f>
        <v>ENTER DETAILS</v>
      </c>
      <c r="D22" s="129"/>
      <c r="E22" s="129"/>
    </row>
  </sheetData>
  <sheetProtection formatColumns="0" formatRows="0" selectLockedCells="1"/>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12</v>
      </c>
    </row>
    <row r="2" spans="1:9" ht="15.75">
      <c r="A2" s="75"/>
      <c r="B2" s="75"/>
      <c r="C2" s="75"/>
      <c r="D2" s="75"/>
      <c r="E2" s="75"/>
    </row>
    <row r="3" spans="1:9" ht="63.75" customHeight="1">
      <c r="A3" s="331" t="e">
        <f>#REF!</f>
        <v>#REF!</v>
      </c>
      <c r="B3" s="331"/>
      <c r="C3" s="331"/>
      <c r="D3" s="331"/>
      <c r="E3" s="331"/>
      <c r="F3" s="54"/>
      <c r="G3" s="54"/>
      <c r="H3" s="54"/>
    </row>
    <row r="4" spans="1:9" ht="20.100000000000001" customHeight="1">
      <c r="A4" s="72"/>
      <c r="H4" s="22"/>
      <c r="I4" s="23"/>
    </row>
    <row r="5" spans="1:9" ht="20.100000000000001" customHeight="1">
      <c r="A5" s="332" t="s">
        <v>13</v>
      </c>
      <c r="B5" s="332"/>
      <c r="C5" s="332"/>
      <c r="D5" s="332"/>
      <c r="E5" s="332"/>
      <c r="F5" s="24"/>
      <c r="H5" s="22"/>
      <c r="I5" s="23"/>
    </row>
    <row r="6" spans="1:9" ht="20.100000000000001" customHeight="1">
      <c r="A6" s="76"/>
      <c r="H6" s="22"/>
      <c r="I6" s="23"/>
    </row>
    <row r="7" spans="1:9" ht="20.100000000000001" customHeight="1">
      <c r="A7" s="63" t="s">
        <v>14</v>
      </c>
      <c r="E7" s="65" t="s">
        <v>14</v>
      </c>
      <c r="H7" s="22"/>
      <c r="I7" s="23"/>
    </row>
    <row r="8" spans="1:9" ht="36" customHeight="1">
      <c r="A8" s="333" t="e">
        <f>#REF!</f>
        <v>#REF!</v>
      </c>
      <c r="B8" s="333"/>
      <c r="C8" s="333"/>
      <c r="D8" s="333"/>
      <c r="E8" s="66" t="e">
        <f>#REF!</f>
        <v>#REF!</v>
      </c>
      <c r="H8" s="22"/>
      <c r="I8" s="23"/>
    </row>
    <row r="9" spans="1:9">
      <c r="A9" s="77" t="s">
        <v>15</v>
      </c>
      <c r="B9" s="334" t="e">
        <f>#REF!</f>
        <v>#REF!</v>
      </c>
      <c r="C9" s="334"/>
      <c r="D9" s="334"/>
      <c r="E9" s="66" t="e">
        <f>#REF!</f>
        <v>#REF!</v>
      </c>
      <c r="H9" s="22"/>
      <c r="I9" s="23"/>
    </row>
    <row r="10" spans="1:9">
      <c r="A10" s="77" t="s">
        <v>16</v>
      </c>
      <c r="B10" s="329" t="e">
        <f>#REF!</f>
        <v>#REF!</v>
      </c>
      <c r="C10" s="329"/>
      <c r="D10" s="329"/>
      <c r="E10" s="66" t="e">
        <f>#REF!</f>
        <v>#REF!</v>
      </c>
      <c r="H10" s="22"/>
      <c r="I10" s="23"/>
    </row>
    <row r="11" spans="1:9">
      <c r="B11" s="329" t="e">
        <f>#REF!</f>
        <v>#REF!</v>
      </c>
      <c r="C11" s="329"/>
      <c r="D11" s="329"/>
      <c r="E11" s="66" t="e">
        <f>#REF!</f>
        <v>#REF!</v>
      </c>
    </row>
    <row r="12" spans="1:9">
      <c r="A12" s="76"/>
      <c r="B12" s="329" t="e">
        <f>#REF!</f>
        <v>#REF!</v>
      </c>
      <c r="C12" s="329"/>
      <c r="D12" s="329"/>
      <c r="E12" s="78" t="e">
        <f>#REF!</f>
        <v>#REF!</v>
      </c>
    </row>
    <row r="13" spans="1:9" ht="20.100000000000001" customHeight="1">
      <c r="A13" s="76"/>
      <c r="B13" s="79"/>
      <c r="C13" s="79"/>
      <c r="D13" s="79"/>
      <c r="E13" s="62"/>
    </row>
    <row r="14" spans="1:9" ht="20.100000000000001" customHeight="1">
      <c r="A14" s="67" t="s">
        <v>17</v>
      </c>
    </row>
    <row r="15" spans="1:9" ht="20.100000000000001" customHeight="1">
      <c r="A15" s="76"/>
    </row>
    <row r="16" spans="1:9" ht="24.75" customHeight="1">
      <c r="A16" s="330" t="s">
        <v>18</v>
      </c>
      <c r="B16" s="330"/>
      <c r="C16" s="330"/>
      <c r="D16" s="330"/>
      <c r="E16" s="33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19</v>
      </c>
      <c r="B24" s="81">
        <f>'Name of Bidder'!C20</f>
        <v>0</v>
      </c>
      <c r="C24" s="82"/>
      <c r="D24" s="69" t="s">
        <v>20</v>
      </c>
      <c r="E24" s="83">
        <f>'Name of Bidder'!C17</f>
        <v>0</v>
      </c>
    </row>
    <row r="25" spans="1:5" ht="33" customHeight="1">
      <c r="A25" s="68" t="s">
        <v>21</v>
      </c>
      <c r="B25" s="83">
        <f>'Name of Bidder'!C21</f>
        <v>0</v>
      </c>
      <c r="C25" s="82"/>
      <c r="D25" s="69" t="s">
        <v>22</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54" t="s">
        <v>23</v>
      </c>
      <c r="B1" s="355"/>
      <c r="C1" s="355"/>
      <c r="D1" s="355"/>
      <c r="E1" s="355"/>
      <c r="F1" s="355"/>
      <c r="G1" s="355"/>
      <c r="H1" s="355"/>
      <c r="I1" s="356"/>
    </row>
    <row r="2" spans="1:9" ht="31.5" customHeight="1">
      <c r="A2" s="18" t="s">
        <v>24</v>
      </c>
      <c r="B2" s="350" t="s">
        <v>25</v>
      </c>
      <c r="C2" s="350"/>
      <c r="D2" s="350"/>
      <c r="E2" s="350"/>
      <c r="F2" s="350"/>
      <c r="G2" s="350"/>
      <c r="H2" s="350"/>
      <c r="I2" s="351"/>
    </row>
    <row r="3" spans="1:9" ht="36" customHeight="1">
      <c r="A3" s="18" t="s">
        <v>26</v>
      </c>
      <c r="B3" s="350" t="s">
        <v>27</v>
      </c>
      <c r="C3" s="350"/>
      <c r="D3" s="350"/>
      <c r="E3" s="350"/>
      <c r="F3" s="350"/>
      <c r="G3" s="350"/>
      <c r="H3" s="350"/>
      <c r="I3" s="351"/>
    </row>
    <row r="4" spans="1:9" ht="36" customHeight="1">
      <c r="A4" s="18" t="s">
        <v>28</v>
      </c>
      <c r="B4" s="350" t="s">
        <v>29</v>
      </c>
      <c r="C4" s="350"/>
      <c r="D4" s="350"/>
      <c r="E4" s="350"/>
      <c r="F4" s="350"/>
      <c r="G4" s="350"/>
      <c r="H4" s="350"/>
      <c r="I4" s="351"/>
    </row>
    <row r="5" spans="1:9" ht="36" customHeight="1">
      <c r="A5" s="18" t="s">
        <v>30</v>
      </c>
      <c r="B5" s="350" t="s">
        <v>31</v>
      </c>
      <c r="C5" s="350"/>
      <c r="D5" s="350"/>
      <c r="E5" s="350"/>
      <c r="F5" s="350"/>
      <c r="G5" s="350"/>
      <c r="H5" s="350"/>
      <c r="I5" s="351"/>
    </row>
    <row r="6" spans="1:9" ht="19.5" customHeight="1">
      <c r="A6" s="19" t="s">
        <v>32</v>
      </c>
      <c r="B6" s="352" t="s">
        <v>33</v>
      </c>
      <c r="C6" s="352"/>
      <c r="D6" s="352"/>
      <c r="E6" s="352"/>
      <c r="F6" s="352"/>
      <c r="G6" s="352"/>
      <c r="H6" s="352"/>
      <c r="I6" s="353"/>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38" t="s">
        <v>34</v>
      </c>
      <c r="B35" s="338"/>
      <c r="C35" s="338"/>
      <c r="D35" s="338"/>
      <c r="E35" s="338"/>
      <c r="F35" s="338"/>
      <c r="G35" s="338"/>
      <c r="H35" s="338"/>
      <c r="I35" s="338"/>
      <c r="J35" s="1"/>
    </row>
    <row r="36" spans="1:16" ht="15.75">
      <c r="A36" s="336" t="s">
        <v>35</v>
      </c>
      <c r="B36" s="336"/>
      <c r="C36" s="336"/>
      <c r="D36" s="336"/>
      <c r="E36" s="336"/>
      <c r="F36" s="336"/>
      <c r="G36" s="336"/>
      <c r="H36" s="336"/>
      <c r="I36" s="336"/>
      <c r="J36" s="1"/>
      <c r="K36" s="58">
        <f>'Name of Bidder'!C14</f>
        <v>0</v>
      </c>
      <c r="O36" s="55" t="e">
        <f>'Name of Bidder'!#REF!</f>
        <v>#REF!</v>
      </c>
    </row>
    <row r="37" spans="1:16" ht="18.75">
      <c r="A37" s="335" t="s">
        <v>36</v>
      </c>
      <c r="B37" s="335"/>
      <c r="C37" s="335"/>
      <c r="D37" s="335"/>
      <c r="E37" s="335"/>
      <c r="F37" s="335"/>
      <c r="G37" s="335"/>
      <c r="H37" s="335"/>
      <c r="I37" s="335"/>
      <c r="J37" s="1"/>
      <c r="K37" s="58">
        <f>'Name of Bidder'!C15</f>
        <v>0</v>
      </c>
      <c r="O37" s="55" t="e">
        <f>'Name of Bidder'!#REF!</f>
        <v>#REF!</v>
      </c>
    </row>
    <row r="38" spans="1:16" ht="36" customHeight="1">
      <c r="A38" s="339" t="s">
        <v>37</v>
      </c>
      <c r="B38" s="339"/>
      <c r="C38" s="339"/>
      <c r="D38" s="339"/>
      <c r="E38" s="339"/>
      <c r="F38" s="339"/>
      <c r="G38" s="339"/>
      <c r="H38" s="339"/>
      <c r="I38" s="339"/>
      <c r="J38" s="1"/>
      <c r="K38" s="58" t="e">
        <f>'Name of Bidder'!#REF!</f>
        <v>#REF!</v>
      </c>
      <c r="O38" s="55" t="e">
        <f>'Name of Bidder'!#REF!</f>
        <v>#REF!</v>
      </c>
    </row>
    <row r="39" spans="1:16" ht="18.75">
      <c r="A39" s="335" t="s">
        <v>38</v>
      </c>
      <c r="B39" s="335"/>
      <c r="C39" s="335"/>
      <c r="D39" s="335"/>
      <c r="E39" s="335"/>
      <c r="F39" s="335"/>
      <c r="G39" s="335"/>
      <c r="H39" s="335"/>
      <c r="I39" s="335"/>
      <c r="J39" s="1"/>
      <c r="K39" s="58" t="e">
        <f>'Name of Bidder'!#REF!</f>
        <v>#REF!</v>
      </c>
      <c r="O39" s="55" t="e">
        <f>'Name of Bidder'!#REF!</f>
        <v>#REF!</v>
      </c>
    </row>
    <row r="40" spans="1:16" ht="15.75">
      <c r="A40" s="336" t="s">
        <v>39</v>
      </c>
      <c r="B40" s="336"/>
      <c r="C40" s="336"/>
      <c r="D40" s="336"/>
      <c r="E40" s="336"/>
      <c r="F40" s="336"/>
      <c r="G40" s="336"/>
      <c r="H40" s="336"/>
      <c r="I40" s="336"/>
      <c r="J40" s="1"/>
    </row>
    <row r="41" spans="1:16" ht="18.75" customHeight="1">
      <c r="A41" s="337">
        <f>'Name of Bidder'!C9</f>
        <v>0</v>
      </c>
      <c r="B41" s="337"/>
      <c r="C41" s="337"/>
      <c r="D41" s="337"/>
      <c r="E41" s="337"/>
      <c r="F41" s="337"/>
      <c r="G41" s="337"/>
      <c r="H41" s="337"/>
      <c r="I41" s="337"/>
      <c r="J41" s="1"/>
      <c r="K41" s="59" t="e">
        <f>'Name of Bidder'!#REF!</f>
        <v>#REF!</v>
      </c>
      <c r="M41" s="55" t="s">
        <v>40</v>
      </c>
      <c r="P41" s="55" t="s">
        <v>41</v>
      </c>
    </row>
    <row r="42" spans="1:16" ht="15.75" hidden="1">
      <c r="A42" s="336" t="e">
        <f>IF(#REF! = "Individual Firm", " ", " and ")</f>
        <v>#REF!</v>
      </c>
      <c r="B42" s="336"/>
      <c r="C42" s="336"/>
      <c r="D42" s="336"/>
      <c r="E42" s="336"/>
      <c r="F42" s="336"/>
      <c r="G42" s="336"/>
      <c r="H42" s="336"/>
      <c r="I42" s="336"/>
      <c r="J42" s="1"/>
    </row>
    <row r="43" spans="1:16" ht="15.75" hidden="1">
      <c r="A43" s="336" t="e">
        <f xml:space="preserve"> IF(#REF!= "Individual Firm", "",#REF!)</f>
        <v>#REF!</v>
      </c>
      <c r="B43" s="336"/>
      <c r="C43" s="336"/>
      <c r="D43" s="336"/>
      <c r="E43" s="336"/>
      <c r="F43" s="336"/>
      <c r="G43" s="336"/>
      <c r="H43" s="336"/>
      <c r="I43" s="336"/>
      <c r="J43" s="1"/>
    </row>
    <row r="44" spans="1:16" ht="39.950000000000003" hidden="1" customHeight="1">
      <c r="A44" s="339" t="e">
        <f>IF(#REF!= "Sole Bidder", "", "having its Registered Office at "&amp;IF(#REF!=1,#REF!&amp;" "&amp;#REF!&amp;" "&amp;#REF!,IF(#REF!=2,#REF!&amp;" &amp; "&amp;#REF!&amp;" "&amp;#REF!&amp;" and " &amp;#REF!&amp;" &amp; "&amp;#REF!&amp;" "&amp;#REF! &amp;IF(#REF!=2," respectively",""))))</f>
        <v>#REF!</v>
      </c>
      <c r="B44" s="339"/>
      <c r="C44" s="339"/>
      <c r="D44" s="339"/>
      <c r="E44" s="339"/>
      <c r="F44" s="339"/>
      <c r="G44" s="339"/>
      <c r="H44" s="339"/>
      <c r="I44" s="339"/>
      <c r="J44" s="1"/>
    </row>
    <row r="45" spans="1:16" ht="15.75">
      <c r="A45" s="336" t="s">
        <v>42</v>
      </c>
      <c r="B45" s="336"/>
      <c r="C45" s="336"/>
      <c r="D45" s="336"/>
      <c r="E45" s="336"/>
      <c r="F45" s="336"/>
      <c r="G45" s="336"/>
      <c r="H45" s="336"/>
      <c r="I45" s="336"/>
      <c r="J45" s="1"/>
    </row>
    <row r="46" spans="1:16" ht="18.75">
      <c r="A46" s="335" t="s">
        <v>43</v>
      </c>
      <c r="B46" s="335"/>
      <c r="C46" s="335"/>
      <c r="D46" s="335"/>
      <c r="E46" s="335"/>
      <c r="F46" s="335"/>
      <c r="G46" s="335"/>
      <c r="H46" s="335"/>
      <c r="I46" s="335"/>
      <c r="J46" s="1"/>
    </row>
    <row r="47" spans="1:16" ht="18.75">
      <c r="A47" s="335" t="s">
        <v>44</v>
      </c>
      <c r="B47" s="335"/>
      <c r="C47" s="335"/>
      <c r="D47" s="335"/>
      <c r="E47" s="335"/>
      <c r="F47" s="335"/>
      <c r="G47" s="335"/>
      <c r="H47" s="335"/>
      <c r="I47" s="335"/>
      <c r="J47" s="1"/>
    </row>
    <row r="48" spans="1:16" ht="69" customHeight="1">
      <c r="A48" s="347" t="e">
        <f>"POWERGRID intends to award, under laid-down organisational procedures, contract(s) for " &amp;#REF!</f>
        <v>#REF!</v>
      </c>
      <c r="B48" s="347"/>
      <c r="C48" s="347"/>
      <c r="D48" s="347"/>
      <c r="E48" s="347"/>
      <c r="F48" s="347"/>
      <c r="G48" s="347"/>
      <c r="H48" s="347"/>
      <c r="I48" s="34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40" t="s">
        <v>45</v>
      </c>
      <c r="B51" s="340"/>
      <c r="C51" s="340"/>
      <c r="D51" s="340"/>
      <c r="E51" s="344" t="s">
        <v>45</v>
      </c>
      <c r="F51" s="344"/>
      <c r="G51" s="344"/>
      <c r="H51" s="344"/>
      <c r="I51" s="344"/>
      <c r="J51" s="1"/>
    </row>
    <row r="52" spans="1:10" ht="33" customHeight="1">
      <c r="A52" s="342" t="s">
        <v>46</v>
      </c>
      <c r="B52" s="342"/>
      <c r="C52" s="342"/>
      <c r="D52" s="342"/>
      <c r="E52" s="343" t="s">
        <v>47</v>
      </c>
      <c r="F52" s="343"/>
      <c r="G52" s="343"/>
      <c r="H52" s="343"/>
      <c r="I52" s="343"/>
      <c r="J52" s="1"/>
    </row>
    <row r="53" spans="1:10" ht="22.5" customHeight="1">
      <c r="A53" s="56" t="s">
        <v>13</v>
      </c>
      <c r="B53" s="5"/>
      <c r="C53" s="5"/>
      <c r="D53" s="5"/>
      <c r="E53" s="5"/>
      <c r="F53" s="5"/>
      <c r="G53" s="5"/>
      <c r="H53" s="5"/>
      <c r="I53" s="57" t="s">
        <v>48</v>
      </c>
      <c r="J53" s="1"/>
    </row>
    <row r="54" spans="1:10" ht="100.5" customHeight="1">
      <c r="A54" s="348" t="e">
        <f>#REF! &amp; " Package and Specification Number " &amp;#REF! &amp; " POWERGRID values full compliance with all relevant laws and regulations, and the principles of economical use of resources, and of fairness and transparency in its relations with its Bidders/ Contractors."</f>
        <v>#REF!</v>
      </c>
      <c r="B54" s="348"/>
      <c r="C54" s="348"/>
      <c r="D54" s="348"/>
      <c r="E54" s="348"/>
      <c r="F54" s="348"/>
      <c r="G54" s="348"/>
      <c r="H54" s="348"/>
      <c r="I54" s="348"/>
    </row>
    <row r="55" spans="1:10" ht="8.1" customHeight="1">
      <c r="A55" s="7"/>
      <c r="B55" s="8"/>
      <c r="C55" s="8"/>
      <c r="D55" s="8"/>
      <c r="E55" s="8"/>
      <c r="F55" s="8"/>
      <c r="G55" s="8"/>
      <c r="H55" s="8"/>
      <c r="I55" s="8"/>
    </row>
    <row r="56" spans="1:10" ht="35.25" customHeight="1">
      <c r="A56" s="345" t="s">
        <v>49</v>
      </c>
      <c r="B56" s="345"/>
      <c r="C56" s="345"/>
      <c r="D56" s="345"/>
      <c r="E56" s="345"/>
      <c r="F56" s="345"/>
      <c r="G56" s="345"/>
      <c r="H56" s="345"/>
      <c r="I56" s="345"/>
    </row>
    <row r="57" spans="1:10" ht="8.1" customHeight="1">
      <c r="A57" s="9"/>
      <c r="B57" s="8"/>
      <c r="C57" s="8"/>
      <c r="D57" s="8"/>
      <c r="E57" s="8"/>
      <c r="F57" s="8"/>
      <c r="G57" s="8"/>
      <c r="H57" s="8"/>
      <c r="I57" s="8"/>
    </row>
    <row r="58" spans="1:10" ht="15.75">
      <c r="A58" s="346" t="s">
        <v>50</v>
      </c>
      <c r="B58" s="346"/>
      <c r="C58" s="346"/>
      <c r="D58" s="346"/>
      <c r="E58" s="346"/>
      <c r="F58" s="346"/>
      <c r="G58" s="346"/>
      <c r="H58" s="346"/>
      <c r="I58" s="346"/>
    </row>
    <row r="59" spans="1:10" ht="8.1" customHeight="1">
      <c r="A59" s="9"/>
      <c r="B59" s="8"/>
      <c r="C59" s="8"/>
      <c r="D59" s="8"/>
      <c r="E59" s="8"/>
      <c r="F59" s="8"/>
      <c r="G59" s="8"/>
      <c r="H59" s="8"/>
      <c r="I59" s="8"/>
    </row>
    <row r="60" spans="1:10" ht="16.5">
      <c r="A60" s="341" t="s">
        <v>51</v>
      </c>
      <c r="B60" s="341"/>
      <c r="C60" s="341"/>
      <c r="D60" s="341"/>
      <c r="E60" s="341"/>
      <c r="F60" s="341"/>
      <c r="G60" s="341"/>
      <c r="H60" s="341"/>
      <c r="I60" s="341"/>
    </row>
    <row r="61" spans="1:10" ht="8.1" customHeight="1">
      <c r="A61" s="10"/>
      <c r="B61" s="8"/>
      <c r="C61" s="8"/>
      <c r="D61" s="8"/>
      <c r="E61" s="8"/>
      <c r="F61" s="8"/>
      <c r="G61" s="8"/>
      <c r="H61" s="8"/>
      <c r="I61" s="8"/>
    </row>
    <row r="62" spans="1:10" ht="37.5" customHeight="1">
      <c r="A62" s="11" t="s">
        <v>52</v>
      </c>
      <c r="B62" s="340" t="s">
        <v>53</v>
      </c>
      <c r="C62" s="340"/>
      <c r="D62" s="340"/>
      <c r="E62" s="340"/>
      <c r="F62" s="340"/>
      <c r="G62" s="340"/>
      <c r="H62" s="340"/>
      <c r="I62" s="340"/>
    </row>
    <row r="63" spans="1:10" ht="8.1" customHeight="1">
      <c r="A63" s="9"/>
      <c r="B63" s="8"/>
      <c r="C63" s="8"/>
      <c r="D63" s="8"/>
      <c r="E63" s="8"/>
      <c r="F63" s="8"/>
      <c r="G63" s="8"/>
      <c r="H63" s="8"/>
      <c r="I63" s="8"/>
    </row>
    <row r="64" spans="1:10" ht="79.5" customHeight="1">
      <c r="A64" s="8"/>
      <c r="B64" s="11" t="s">
        <v>54</v>
      </c>
      <c r="C64" s="340" t="s">
        <v>55</v>
      </c>
      <c r="D64" s="340"/>
      <c r="E64" s="340"/>
      <c r="F64" s="340"/>
      <c r="G64" s="340"/>
      <c r="H64" s="340"/>
      <c r="I64" s="340"/>
    </row>
    <row r="65" spans="1:10" ht="8.1" customHeight="1">
      <c r="A65" s="8"/>
      <c r="B65" s="11"/>
      <c r="C65" s="4"/>
      <c r="D65" s="4"/>
      <c r="E65" s="4"/>
      <c r="F65" s="4"/>
      <c r="G65" s="4"/>
      <c r="H65" s="4"/>
      <c r="I65" s="4"/>
    </row>
    <row r="66" spans="1:10" ht="109.5" customHeight="1">
      <c r="A66" s="8"/>
      <c r="B66" s="11" t="s">
        <v>56</v>
      </c>
      <c r="C66" s="340" t="s">
        <v>57</v>
      </c>
      <c r="D66" s="340"/>
      <c r="E66" s="340"/>
      <c r="F66" s="340"/>
      <c r="G66" s="340"/>
      <c r="H66" s="340"/>
      <c r="I66" s="340"/>
    </row>
    <row r="67" spans="1:10" ht="8.1" customHeight="1">
      <c r="A67" s="8"/>
      <c r="B67" s="11"/>
      <c r="C67" s="73"/>
      <c r="D67" s="4"/>
      <c r="E67" s="4"/>
      <c r="F67" s="4"/>
      <c r="G67" s="4"/>
      <c r="H67" s="4"/>
      <c r="I67" s="4"/>
    </row>
    <row r="68" spans="1:10" ht="50.25" customHeight="1">
      <c r="A68" s="8"/>
      <c r="B68" s="11" t="s">
        <v>58</v>
      </c>
      <c r="C68" s="340" t="s">
        <v>59</v>
      </c>
      <c r="D68" s="340"/>
      <c r="E68" s="340"/>
      <c r="F68" s="340"/>
      <c r="G68" s="340"/>
      <c r="H68" s="340"/>
      <c r="I68" s="340"/>
    </row>
    <row r="69" spans="1:10" ht="15.75">
      <c r="A69" s="9"/>
      <c r="B69" s="8"/>
      <c r="C69" s="8"/>
      <c r="D69" s="8"/>
      <c r="E69" s="8"/>
      <c r="F69" s="8"/>
      <c r="G69" s="8"/>
      <c r="H69" s="8"/>
      <c r="I69" s="8"/>
    </row>
    <row r="70" spans="1:10" ht="87" customHeight="1">
      <c r="A70" s="11" t="s">
        <v>60</v>
      </c>
      <c r="B70" s="340" t="s">
        <v>61</v>
      </c>
      <c r="C70" s="340"/>
      <c r="D70" s="340"/>
      <c r="E70" s="340"/>
      <c r="F70" s="340"/>
      <c r="G70" s="340"/>
      <c r="H70" s="340"/>
      <c r="I70" s="340"/>
    </row>
    <row r="71" spans="1:10" ht="8.1" customHeight="1">
      <c r="A71" s="10"/>
      <c r="B71" s="8"/>
      <c r="C71" s="8"/>
      <c r="D71" s="8"/>
      <c r="E71" s="8"/>
      <c r="F71" s="8"/>
      <c r="G71" s="8"/>
      <c r="H71" s="8"/>
      <c r="I71" s="8"/>
    </row>
    <row r="72" spans="1:10" ht="16.5">
      <c r="A72" s="341" t="s">
        <v>62</v>
      </c>
      <c r="B72" s="341"/>
      <c r="C72" s="341"/>
      <c r="D72" s="341"/>
      <c r="E72" s="341"/>
      <c r="F72" s="341"/>
      <c r="G72" s="341"/>
      <c r="H72" s="341"/>
      <c r="I72" s="341"/>
    </row>
    <row r="73" spans="1:10" ht="16.5">
      <c r="A73" s="10"/>
      <c r="B73" s="8"/>
      <c r="C73" s="8"/>
      <c r="D73" s="8"/>
      <c r="E73" s="8"/>
      <c r="F73" s="8"/>
      <c r="G73" s="8"/>
      <c r="H73" s="8"/>
      <c r="I73" s="8"/>
    </row>
    <row r="74" spans="1:10" ht="49.5" customHeight="1">
      <c r="A74" s="11" t="s">
        <v>52</v>
      </c>
      <c r="B74" s="340" t="s">
        <v>63</v>
      </c>
      <c r="C74" s="340"/>
      <c r="D74" s="340"/>
      <c r="E74" s="340"/>
      <c r="F74" s="340"/>
      <c r="G74" s="340"/>
      <c r="H74" s="340"/>
      <c r="I74" s="340"/>
    </row>
    <row r="75" spans="1:10" ht="45" customHeight="1">
      <c r="A75" s="4"/>
      <c r="B75" s="5"/>
      <c r="C75" s="5"/>
      <c r="D75" s="5"/>
      <c r="E75" s="5"/>
      <c r="F75" s="4"/>
      <c r="G75" s="5"/>
      <c r="H75" s="5"/>
      <c r="I75" s="5"/>
      <c r="J75" s="1"/>
    </row>
    <row r="76" spans="1:10" ht="21" customHeight="1">
      <c r="A76" s="340" t="s">
        <v>45</v>
      </c>
      <c r="B76" s="340"/>
      <c r="C76" s="340"/>
      <c r="D76" s="340"/>
      <c r="E76" s="344" t="s">
        <v>45</v>
      </c>
      <c r="F76" s="344"/>
      <c r="G76" s="344"/>
      <c r="H76" s="344"/>
      <c r="I76" s="344"/>
      <c r="J76" s="1"/>
    </row>
    <row r="77" spans="1:10" ht="33" customHeight="1">
      <c r="A77" s="342" t="s">
        <v>46</v>
      </c>
      <c r="B77" s="342"/>
      <c r="C77" s="342"/>
      <c r="D77" s="342"/>
      <c r="E77" s="343" t="s">
        <v>47</v>
      </c>
      <c r="F77" s="343"/>
      <c r="G77" s="343"/>
      <c r="H77" s="343"/>
      <c r="I77" s="343"/>
      <c r="J77" s="1"/>
    </row>
    <row r="78" spans="1:10" ht="20.25" customHeight="1">
      <c r="A78" s="56" t="s">
        <v>13</v>
      </c>
      <c r="B78" s="5"/>
      <c r="C78" s="5"/>
      <c r="D78" s="5"/>
      <c r="E78" s="5"/>
      <c r="F78" s="5"/>
      <c r="G78" s="5"/>
      <c r="H78" s="5"/>
      <c r="I78" s="57" t="s">
        <v>64</v>
      </c>
      <c r="J78" s="1"/>
    </row>
    <row r="79" spans="1:10" ht="36" customHeight="1">
      <c r="A79" s="349" t="s">
        <v>65</v>
      </c>
      <c r="B79" s="349"/>
      <c r="C79" s="349"/>
      <c r="D79" s="349"/>
      <c r="E79" s="349"/>
      <c r="F79" s="349"/>
      <c r="G79" s="349"/>
      <c r="H79" s="349"/>
      <c r="I79" s="349"/>
      <c r="J79" s="1"/>
    </row>
    <row r="80" spans="1:10" ht="125.25" customHeight="1">
      <c r="A80" s="8"/>
      <c r="B80" s="11" t="s">
        <v>66</v>
      </c>
      <c r="C80" s="340" t="s">
        <v>67</v>
      </c>
      <c r="D80" s="340"/>
      <c r="E80" s="340"/>
      <c r="F80" s="340"/>
      <c r="G80" s="340"/>
      <c r="H80" s="340"/>
      <c r="I80" s="340"/>
    </row>
    <row r="81" spans="1:10" ht="9.9499999999999993" customHeight="1">
      <c r="A81" s="8"/>
      <c r="B81" s="12"/>
      <c r="C81" s="9"/>
      <c r="D81" s="9"/>
      <c r="E81" s="9"/>
      <c r="F81" s="9"/>
      <c r="G81" s="9"/>
      <c r="H81" s="9"/>
      <c r="I81" s="9"/>
    </row>
    <row r="82" spans="1:10" ht="112.5" customHeight="1">
      <c r="A82" s="8"/>
      <c r="B82" s="11" t="s">
        <v>56</v>
      </c>
      <c r="C82" s="340" t="s">
        <v>68</v>
      </c>
      <c r="D82" s="340"/>
      <c r="E82" s="340"/>
      <c r="F82" s="340"/>
      <c r="G82" s="340"/>
      <c r="H82" s="340"/>
      <c r="I82" s="340"/>
    </row>
    <row r="83" spans="1:10" ht="9.9499999999999993" customHeight="1">
      <c r="A83" s="8"/>
      <c r="B83" s="11"/>
      <c r="C83" s="13"/>
      <c r="D83" s="13"/>
      <c r="E83" s="13"/>
      <c r="F83" s="13"/>
      <c r="G83" s="13"/>
      <c r="H83" s="13"/>
      <c r="I83" s="13"/>
    </row>
    <row r="84" spans="1:10" ht="134.25" customHeight="1">
      <c r="A84" s="8"/>
      <c r="B84" s="11" t="s">
        <v>58</v>
      </c>
      <c r="C84" s="340" t="s">
        <v>69</v>
      </c>
      <c r="D84" s="340"/>
      <c r="E84" s="340"/>
      <c r="F84" s="340"/>
      <c r="G84" s="340"/>
      <c r="H84" s="340"/>
      <c r="I84" s="340"/>
    </row>
    <row r="85" spans="1:10" ht="9.9499999999999993" customHeight="1">
      <c r="A85" s="8"/>
      <c r="B85" s="11"/>
      <c r="C85" s="13"/>
      <c r="D85" s="13"/>
      <c r="E85" s="13"/>
      <c r="F85" s="13"/>
      <c r="G85" s="13"/>
      <c r="H85" s="13"/>
      <c r="I85" s="13"/>
    </row>
    <row r="86" spans="1:10" ht="94.5" customHeight="1">
      <c r="A86" s="8"/>
      <c r="B86" s="11" t="s">
        <v>70</v>
      </c>
      <c r="C86" s="340" t="s">
        <v>71</v>
      </c>
      <c r="D86" s="340"/>
      <c r="E86" s="340"/>
      <c r="F86" s="340"/>
      <c r="G86" s="340"/>
      <c r="H86" s="340"/>
      <c r="I86" s="340"/>
    </row>
    <row r="87" spans="1:10" ht="9.9499999999999993" customHeight="1">
      <c r="A87" s="8"/>
      <c r="B87" s="11"/>
      <c r="C87" s="13"/>
      <c r="D87" s="13"/>
      <c r="E87" s="13"/>
      <c r="F87" s="13"/>
      <c r="G87" s="13"/>
      <c r="H87" s="13"/>
      <c r="I87" s="13"/>
    </row>
    <row r="88" spans="1:10" ht="81.75" customHeight="1">
      <c r="A88" s="8"/>
      <c r="B88" s="11" t="s">
        <v>72</v>
      </c>
      <c r="C88" s="340" t="s">
        <v>73</v>
      </c>
      <c r="D88" s="340"/>
      <c r="E88" s="340"/>
      <c r="F88" s="340"/>
      <c r="G88" s="340"/>
      <c r="H88" s="340"/>
      <c r="I88" s="340"/>
    </row>
    <row r="89" spans="1:10" ht="9.9499999999999993" customHeight="1">
      <c r="A89" s="8"/>
      <c r="B89" s="11"/>
      <c r="C89" s="13"/>
      <c r="D89" s="13"/>
      <c r="E89" s="13"/>
      <c r="F89" s="13"/>
      <c r="G89" s="13"/>
      <c r="H89" s="13"/>
      <c r="I89" s="13"/>
    </row>
    <row r="90" spans="1:10" ht="72" customHeight="1">
      <c r="A90" s="8"/>
      <c r="B90" s="11" t="s">
        <v>74</v>
      </c>
      <c r="C90" s="340" t="s">
        <v>75</v>
      </c>
      <c r="D90" s="340"/>
      <c r="E90" s="340"/>
      <c r="F90" s="340"/>
      <c r="G90" s="340"/>
      <c r="H90" s="340"/>
      <c r="I90" s="340"/>
    </row>
    <row r="91" spans="1:10" ht="8.1" customHeight="1">
      <c r="A91" s="8"/>
      <c r="B91" s="13"/>
      <c r="C91" s="13"/>
      <c r="D91" s="13"/>
      <c r="E91" s="13"/>
      <c r="F91" s="13"/>
      <c r="G91" s="13"/>
      <c r="H91" s="13"/>
      <c r="I91" s="13"/>
    </row>
    <row r="92" spans="1:10" ht="53.25" customHeight="1">
      <c r="A92" s="11" t="s">
        <v>60</v>
      </c>
      <c r="B92" s="340" t="s">
        <v>76</v>
      </c>
      <c r="C92" s="340"/>
      <c r="D92" s="340"/>
      <c r="E92" s="340"/>
      <c r="F92" s="340"/>
      <c r="G92" s="340"/>
      <c r="H92" s="340"/>
      <c r="I92" s="340"/>
    </row>
    <row r="93" spans="1:10" ht="62.25" customHeight="1">
      <c r="A93" s="4"/>
      <c r="B93" s="5"/>
      <c r="C93" s="5"/>
      <c r="D93" s="5"/>
      <c r="E93" s="5"/>
      <c r="F93" s="4"/>
      <c r="G93" s="5"/>
      <c r="H93" s="5"/>
      <c r="I93" s="5"/>
      <c r="J93" s="1"/>
    </row>
    <row r="94" spans="1:10" ht="21" customHeight="1">
      <c r="A94" s="340" t="s">
        <v>45</v>
      </c>
      <c r="B94" s="340"/>
      <c r="C94" s="340"/>
      <c r="D94" s="340"/>
      <c r="E94" s="344" t="s">
        <v>45</v>
      </c>
      <c r="F94" s="344"/>
      <c r="G94" s="344"/>
      <c r="H94" s="344"/>
      <c r="I94" s="344"/>
      <c r="J94" s="1"/>
    </row>
    <row r="95" spans="1:10" ht="33" customHeight="1">
      <c r="A95" s="342" t="s">
        <v>46</v>
      </c>
      <c r="B95" s="342"/>
      <c r="C95" s="342"/>
      <c r="D95" s="342"/>
      <c r="E95" s="343" t="s">
        <v>47</v>
      </c>
      <c r="F95" s="343"/>
      <c r="G95" s="343"/>
      <c r="H95" s="343"/>
      <c r="I95" s="343"/>
      <c r="J95" s="1"/>
    </row>
    <row r="96" spans="1:10" ht="20.25" customHeight="1">
      <c r="A96" s="56" t="s">
        <v>13</v>
      </c>
      <c r="B96" s="5"/>
      <c r="C96" s="5"/>
      <c r="D96" s="5"/>
      <c r="E96" s="5"/>
      <c r="F96" s="5"/>
      <c r="G96" s="5"/>
      <c r="H96" s="5"/>
      <c r="I96" s="57" t="s">
        <v>77</v>
      </c>
      <c r="J96" s="1"/>
    </row>
    <row r="97" spans="1:10" ht="27.75" customHeight="1">
      <c r="A97" s="341" t="s">
        <v>78</v>
      </c>
      <c r="B97" s="341"/>
      <c r="C97" s="341"/>
      <c r="D97" s="341"/>
      <c r="E97" s="341"/>
      <c r="F97" s="341"/>
      <c r="G97" s="341"/>
      <c r="H97" s="341"/>
      <c r="I97" s="341"/>
    </row>
    <row r="98" spans="1:10" ht="21.75" customHeight="1">
      <c r="A98" s="9"/>
      <c r="B98" s="340"/>
      <c r="C98" s="340"/>
      <c r="D98" s="340"/>
      <c r="E98" s="340"/>
      <c r="F98" s="340"/>
      <c r="G98" s="340"/>
      <c r="H98" s="340"/>
      <c r="I98" s="340"/>
    </row>
    <row r="99" spans="1:10" ht="85.5" customHeight="1">
      <c r="A99" s="11" t="s">
        <v>52</v>
      </c>
      <c r="B99" s="340" t="s">
        <v>79</v>
      </c>
      <c r="C99" s="340"/>
      <c r="D99" s="340"/>
      <c r="E99" s="340"/>
      <c r="F99" s="340"/>
      <c r="G99" s="340"/>
      <c r="H99" s="340"/>
      <c r="I99" s="340"/>
    </row>
    <row r="100" spans="1:10" ht="15.75">
      <c r="A100" s="56"/>
      <c r="B100" s="5"/>
      <c r="C100" s="5"/>
      <c r="D100" s="5"/>
      <c r="E100" s="5"/>
      <c r="F100" s="5"/>
      <c r="G100" s="5"/>
      <c r="H100" s="5"/>
      <c r="I100" s="57"/>
      <c r="J100" s="1"/>
    </row>
    <row r="101" spans="1:10" ht="165.75" customHeight="1">
      <c r="A101" s="11" t="s">
        <v>60</v>
      </c>
      <c r="B101" s="340" t="s">
        <v>80</v>
      </c>
      <c r="C101" s="340"/>
      <c r="D101" s="340"/>
      <c r="E101" s="340"/>
      <c r="F101" s="340"/>
      <c r="G101" s="340"/>
      <c r="H101" s="340"/>
      <c r="I101" s="340"/>
    </row>
    <row r="102" spans="1:10" ht="18" customHeight="1">
      <c r="A102" s="11"/>
      <c r="B102" s="9"/>
      <c r="C102" s="9"/>
      <c r="D102" s="9"/>
      <c r="E102" s="9"/>
      <c r="F102" s="9"/>
      <c r="G102" s="9"/>
      <c r="H102" s="9"/>
      <c r="I102" s="9"/>
    </row>
    <row r="103" spans="1:10" ht="62.25" customHeight="1">
      <c r="A103" s="11" t="s">
        <v>81</v>
      </c>
      <c r="B103" s="340" t="s">
        <v>82</v>
      </c>
      <c r="C103" s="340"/>
      <c r="D103" s="340"/>
      <c r="E103" s="340"/>
      <c r="F103" s="340"/>
      <c r="G103" s="340"/>
      <c r="H103" s="340"/>
      <c r="I103" s="340"/>
    </row>
    <row r="104" spans="1:10" ht="15" customHeight="1">
      <c r="A104" s="9"/>
      <c r="B104" s="8"/>
      <c r="C104" s="8"/>
      <c r="D104" s="8"/>
      <c r="E104" s="8"/>
      <c r="F104" s="8"/>
      <c r="G104" s="8"/>
      <c r="H104" s="8"/>
      <c r="I104" s="8"/>
    </row>
    <row r="105" spans="1:10" ht="29.25" customHeight="1">
      <c r="A105" s="341" t="s">
        <v>83</v>
      </c>
      <c r="B105" s="341"/>
      <c r="C105" s="341"/>
      <c r="D105" s="341"/>
      <c r="E105" s="341"/>
      <c r="F105" s="341"/>
      <c r="G105" s="341"/>
      <c r="H105" s="341"/>
      <c r="I105" s="341"/>
    </row>
    <row r="106" spans="1:10" ht="29.25" customHeight="1">
      <c r="A106" s="10"/>
      <c r="B106" s="8"/>
      <c r="C106" s="8"/>
      <c r="D106" s="8"/>
      <c r="E106" s="8"/>
      <c r="F106" s="8"/>
      <c r="G106" s="8"/>
      <c r="H106" s="8"/>
      <c r="I106" s="8"/>
    </row>
    <row r="107" spans="1:10" ht="54.75" customHeight="1">
      <c r="A107" s="11" t="s">
        <v>52</v>
      </c>
      <c r="B107" s="345" t="s">
        <v>84</v>
      </c>
      <c r="C107" s="345"/>
      <c r="D107" s="345"/>
      <c r="E107" s="345"/>
      <c r="F107" s="345"/>
      <c r="G107" s="345"/>
      <c r="H107" s="345"/>
      <c r="I107" s="345"/>
    </row>
    <row r="108" spans="1:10" ht="15" customHeight="1">
      <c r="A108" s="11"/>
      <c r="B108" s="8"/>
      <c r="C108" s="8"/>
      <c r="D108" s="8"/>
      <c r="E108" s="8"/>
      <c r="F108" s="8"/>
      <c r="G108" s="8"/>
      <c r="H108" s="8"/>
      <c r="I108" s="8"/>
    </row>
    <row r="109" spans="1:10" ht="66.75" customHeight="1">
      <c r="A109" s="11" t="s">
        <v>60</v>
      </c>
      <c r="B109" s="345" t="s">
        <v>85</v>
      </c>
      <c r="C109" s="345"/>
      <c r="D109" s="345"/>
      <c r="E109" s="345"/>
      <c r="F109" s="345"/>
      <c r="G109" s="345"/>
      <c r="H109" s="345"/>
      <c r="I109" s="345"/>
    </row>
    <row r="110" spans="1:10" ht="15" customHeight="1">
      <c r="A110" s="9"/>
      <c r="B110" s="8"/>
      <c r="C110" s="8"/>
      <c r="D110" s="8"/>
      <c r="E110" s="8"/>
      <c r="F110" s="8"/>
      <c r="G110" s="8"/>
      <c r="H110" s="8"/>
      <c r="I110" s="8"/>
    </row>
    <row r="111" spans="1:10" ht="25.5" customHeight="1">
      <c r="A111" s="341" t="s">
        <v>86</v>
      </c>
      <c r="B111" s="341"/>
      <c r="C111" s="341"/>
      <c r="D111" s="341"/>
      <c r="E111" s="341"/>
      <c r="F111" s="341"/>
      <c r="G111" s="341"/>
      <c r="H111" s="341"/>
      <c r="I111" s="341"/>
    </row>
    <row r="112" spans="1:10" ht="22.5" customHeight="1">
      <c r="A112" s="10"/>
      <c r="B112" s="8"/>
      <c r="C112" s="8"/>
      <c r="D112" s="8"/>
      <c r="E112" s="8"/>
      <c r="F112" s="8"/>
      <c r="G112" s="8"/>
      <c r="H112" s="8"/>
      <c r="I112" s="8"/>
    </row>
    <row r="113" spans="1:10" ht="58.5" customHeight="1">
      <c r="A113" s="11" t="s">
        <v>52</v>
      </c>
      <c r="B113" s="345" t="s">
        <v>87</v>
      </c>
      <c r="C113" s="345"/>
      <c r="D113" s="345"/>
      <c r="E113" s="345"/>
      <c r="F113" s="345"/>
      <c r="G113" s="345"/>
      <c r="H113" s="345"/>
      <c r="I113" s="34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40" t="s">
        <v>45</v>
      </c>
      <c r="B116" s="340"/>
      <c r="C116" s="340"/>
      <c r="D116" s="340"/>
      <c r="E116" s="344" t="s">
        <v>45</v>
      </c>
      <c r="F116" s="344"/>
      <c r="G116" s="344"/>
      <c r="H116" s="344"/>
      <c r="I116" s="344"/>
      <c r="J116" s="1"/>
    </row>
    <row r="117" spans="1:10" ht="33" customHeight="1">
      <c r="A117" s="342" t="s">
        <v>46</v>
      </c>
      <c r="B117" s="342"/>
      <c r="C117" s="342"/>
      <c r="D117" s="342"/>
      <c r="E117" s="343" t="s">
        <v>47</v>
      </c>
      <c r="F117" s="343"/>
      <c r="G117" s="343"/>
      <c r="H117" s="343"/>
      <c r="I117" s="343"/>
      <c r="J117" s="1"/>
    </row>
    <row r="118" spans="1:10" ht="19.5" customHeight="1">
      <c r="A118" s="56" t="s">
        <v>13</v>
      </c>
      <c r="B118" s="5"/>
      <c r="C118" s="5"/>
      <c r="D118" s="5"/>
      <c r="E118" s="5"/>
      <c r="F118" s="5"/>
      <c r="G118" s="5"/>
      <c r="H118" s="5"/>
      <c r="I118" s="57" t="s">
        <v>88</v>
      </c>
    </row>
    <row r="119" spans="1:10" ht="60.75" customHeight="1">
      <c r="A119" s="11" t="s">
        <v>60</v>
      </c>
      <c r="B119" s="345" t="s">
        <v>89</v>
      </c>
      <c r="C119" s="345"/>
      <c r="D119" s="345"/>
      <c r="E119" s="345"/>
      <c r="F119" s="345"/>
      <c r="G119" s="345"/>
      <c r="H119" s="345"/>
      <c r="I119" s="345"/>
    </row>
    <row r="120" spans="1:10" ht="15.95" customHeight="1">
      <c r="A120" s="9"/>
      <c r="B120" s="8"/>
      <c r="C120" s="8"/>
      <c r="D120" s="8"/>
      <c r="E120" s="8"/>
      <c r="F120" s="8"/>
      <c r="G120" s="8"/>
      <c r="H120" s="8"/>
      <c r="I120" s="8"/>
    </row>
    <row r="121" spans="1:10" ht="26.25" customHeight="1">
      <c r="A121" s="341" t="s">
        <v>90</v>
      </c>
      <c r="B121" s="341"/>
      <c r="C121" s="341"/>
      <c r="D121" s="341"/>
      <c r="E121" s="341"/>
      <c r="F121" s="341"/>
      <c r="G121" s="341"/>
      <c r="H121" s="341"/>
      <c r="I121" s="341"/>
    </row>
    <row r="122" spans="1:10" ht="24.75" customHeight="1">
      <c r="A122" s="9"/>
      <c r="B122" s="8"/>
      <c r="C122" s="8"/>
      <c r="D122" s="8"/>
      <c r="E122" s="8"/>
      <c r="F122" s="8"/>
      <c r="G122" s="8"/>
      <c r="H122" s="8"/>
      <c r="I122" s="8"/>
    </row>
    <row r="123" spans="1:10" ht="39.75" customHeight="1">
      <c r="A123" s="11" t="s">
        <v>52</v>
      </c>
      <c r="B123" s="345" t="s">
        <v>91</v>
      </c>
      <c r="C123" s="345"/>
      <c r="D123" s="345"/>
      <c r="E123" s="345"/>
      <c r="F123" s="345"/>
      <c r="G123" s="345"/>
      <c r="H123" s="345"/>
      <c r="I123" s="345"/>
    </row>
    <row r="124" spans="1:10" ht="25.5" customHeight="1">
      <c r="A124" s="8"/>
      <c r="B124" s="8"/>
      <c r="C124" s="8"/>
      <c r="D124" s="8"/>
      <c r="E124" s="8"/>
      <c r="F124" s="8"/>
      <c r="G124" s="8"/>
      <c r="H124" s="8"/>
      <c r="I124" s="8"/>
      <c r="J124" s="1"/>
    </row>
    <row r="125" spans="1:10" ht="43.5" customHeight="1">
      <c r="A125" s="11" t="s">
        <v>60</v>
      </c>
      <c r="B125" s="345" t="s">
        <v>92</v>
      </c>
      <c r="C125" s="345"/>
      <c r="D125" s="345"/>
      <c r="E125" s="345"/>
      <c r="F125" s="345"/>
      <c r="G125" s="345"/>
      <c r="H125" s="345"/>
      <c r="I125" s="345"/>
    </row>
    <row r="126" spans="1:10" ht="21.75" customHeight="1">
      <c r="A126" s="10"/>
      <c r="B126" s="8"/>
      <c r="C126" s="8"/>
      <c r="D126" s="8"/>
      <c r="E126" s="8"/>
      <c r="F126" s="8"/>
      <c r="G126" s="8"/>
      <c r="H126" s="8"/>
      <c r="I126" s="8"/>
    </row>
    <row r="127" spans="1:10" ht="25.5" customHeight="1">
      <c r="A127" s="341" t="s">
        <v>93</v>
      </c>
      <c r="B127" s="341"/>
      <c r="C127" s="341"/>
      <c r="D127" s="341"/>
      <c r="E127" s="341"/>
      <c r="F127" s="341"/>
      <c r="G127" s="341"/>
      <c r="H127" s="341"/>
      <c r="I127" s="341"/>
    </row>
    <row r="128" spans="1:10" ht="23.25" customHeight="1">
      <c r="A128" s="9"/>
      <c r="B128" s="8"/>
      <c r="C128" s="8"/>
      <c r="D128" s="8"/>
      <c r="E128" s="8"/>
      <c r="F128" s="8"/>
      <c r="G128" s="8"/>
      <c r="H128" s="8"/>
      <c r="I128" s="8"/>
    </row>
    <row r="129" spans="1:10" ht="88.5" customHeight="1">
      <c r="A129" s="345" t="s">
        <v>94</v>
      </c>
      <c r="B129" s="345"/>
      <c r="C129" s="345"/>
      <c r="D129" s="345"/>
      <c r="E129" s="345"/>
      <c r="F129" s="345"/>
      <c r="G129" s="345"/>
      <c r="H129" s="345"/>
      <c r="I129" s="345"/>
    </row>
    <row r="130" spans="1:10" ht="26.25" customHeight="1">
      <c r="A130" s="8"/>
      <c r="B130" s="8"/>
      <c r="C130" s="8"/>
      <c r="D130" s="8"/>
      <c r="E130" s="8"/>
      <c r="F130" s="8"/>
      <c r="G130" s="8"/>
      <c r="H130" s="8"/>
      <c r="I130" s="8"/>
    </row>
    <row r="131" spans="1:10" ht="21.75" customHeight="1">
      <c r="A131" s="341" t="s">
        <v>95</v>
      </c>
      <c r="B131" s="341"/>
      <c r="C131" s="341"/>
      <c r="D131" s="341"/>
      <c r="E131" s="341"/>
      <c r="F131" s="341"/>
      <c r="G131" s="341"/>
      <c r="H131" s="341"/>
      <c r="I131" s="341"/>
    </row>
    <row r="132" spans="1:10" ht="25.5" customHeight="1">
      <c r="A132" s="10"/>
      <c r="B132" s="8"/>
      <c r="C132" s="8"/>
      <c r="D132" s="8"/>
      <c r="E132" s="8"/>
      <c r="F132" s="8"/>
      <c r="G132" s="8"/>
      <c r="H132" s="8"/>
      <c r="I132" s="8"/>
    </row>
    <row r="133" spans="1:10" ht="69" customHeight="1">
      <c r="A133" s="11" t="s">
        <v>52</v>
      </c>
      <c r="B133" s="345" t="s">
        <v>96</v>
      </c>
      <c r="C133" s="345"/>
      <c r="D133" s="345"/>
      <c r="E133" s="345"/>
      <c r="F133" s="345"/>
      <c r="G133" s="345"/>
      <c r="H133" s="345"/>
      <c r="I133" s="345"/>
    </row>
    <row r="134" spans="1:10" ht="21" customHeight="1">
      <c r="A134" s="11"/>
      <c r="B134" s="345"/>
      <c r="C134" s="345"/>
      <c r="D134" s="345"/>
      <c r="E134" s="345"/>
      <c r="F134" s="345"/>
      <c r="G134" s="345"/>
      <c r="H134" s="345"/>
      <c r="I134" s="345"/>
    </row>
    <row r="135" spans="1:10" ht="191.25" customHeight="1">
      <c r="A135" s="11" t="s">
        <v>60</v>
      </c>
      <c r="B135" s="345" t="s">
        <v>97</v>
      </c>
      <c r="C135" s="345"/>
      <c r="D135" s="345"/>
      <c r="E135" s="345"/>
      <c r="F135" s="345"/>
      <c r="G135" s="345"/>
      <c r="H135" s="345"/>
      <c r="I135" s="34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40" t="s">
        <v>45</v>
      </c>
      <c r="B138" s="340"/>
      <c r="C138" s="340"/>
      <c r="D138" s="340"/>
      <c r="E138" s="344" t="s">
        <v>45</v>
      </c>
      <c r="F138" s="344"/>
      <c r="G138" s="344"/>
      <c r="H138" s="344"/>
      <c r="I138" s="344"/>
      <c r="J138" s="1"/>
    </row>
    <row r="139" spans="1:10" ht="37.5" customHeight="1">
      <c r="A139" s="342" t="s">
        <v>46</v>
      </c>
      <c r="B139" s="342"/>
      <c r="C139" s="342"/>
      <c r="D139" s="342"/>
      <c r="E139" s="343" t="s">
        <v>47</v>
      </c>
      <c r="F139" s="343"/>
      <c r="G139" s="343"/>
      <c r="H139" s="343"/>
      <c r="I139" s="343"/>
      <c r="J139" s="1"/>
    </row>
    <row r="140" spans="1:10" ht="20.25" customHeight="1">
      <c r="A140" s="56" t="s">
        <v>13</v>
      </c>
      <c r="B140" s="5"/>
      <c r="C140" s="5"/>
      <c r="D140" s="5"/>
      <c r="E140" s="5"/>
      <c r="F140" s="5"/>
      <c r="G140" s="5"/>
      <c r="H140" s="5"/>
      <c r="I140" s="57" t="s">
        <v>98</v>
      </c>
      <c r="J140" s="1"/>
    </row>
    <row r="141" spans="1:10" ht="70.5" customHeight="1">
      <c r="A141" s="11" t="s">
        <v>81</v>
      </c>
      <c r="B141" s="345" t="s">
        <v>99</v>
      </c>
      <c r="C141" s="345"/>
      <c r="D141" s="345"/>
      <c r="E141" s="345"/>
      <c r="F141" s="345"/>
      <c r="G141" s="345"/>
      <c r="H141" s="345"/>
      <c r="I141" s="345"/>
    </row>
    <row r="142" spans="1:10" ht="31.5" customHeight="1">
      <c r="A142" s="11"/>
      <c r="B142" s="345"/>
      <c r="C142" s="345"/>
      <c r="D142" s="345"/>
      <c r="E142" s="345"/>
      <c r="F142" s="345"/>
      <c r="G142" s="345"/>
      <c r="H142" s="345"/>
      <c r="I142" s="345"/>
    </row>
    <row r="143" spans="1:10" ht="141.75" customHeight="1">
      <c r="A143" s="11" t="s">
        <v>100</v>
      </c>
      <c r="B143" s="345" t="s">
        <v>101</v>
      </c>
      <c r="C143" s="345"/>
      <c r="D143" s="345"/>
      <c r="E143" s="345"/>
      <c r="F143" s="345"/>
      <c r="G143" s="345"/>
      <c r="H143" s="345"/>
      <c r="I143" s="345"/>
    </row>
    <row r="144" spans="1:10" ht="22.5" customHeight="1">
      <c r="A144" s="9"/>
      <c r="B144" s="345"/>
      <c r="C144" s="345"/>
      <c r="D144" s="345"/>
      <c r="E144" s="345"/>
      <c r="F144" s="345"/>
      <c r="G144" s="345"/>
      <c r="H144" s="345"/>
      <c r="I144" s="345"/>
    </row>
    <row r="145" spans="1:10" ht="74.25" customHeight="1">
      <c r="A145" s="11" t="s">
        <v>102</v>
      </c>
      <c r="B145" s="345" t="s">
        <v>103</v>
      </c>
      <c r="C145" s="345"/>
      <c r="D145" s="345"/>
      <c r="E145" s="345"/>
      <c r="F145" s="345"/>
      <c r="G145" s="345"/>
      <c r="H145" s="345"/>
      <c r="I145" s="34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104</v>
      </c>
      <c r="B148" s="345" t="s">
        <v>105</v>
      </c>
      <c r="C148" s="345"/>
      <c r="D148" s="345"/>
      <c r="E148" s="345"/>
      <c r="F148" s="345"/>
      <c r="G148" s="345"/>
      <c r="H148" s="345"/>
      <c r="I148" s="345"/>
    </row>
    <row r="149" spans="1:10" ht="15.95" customHeight="1">
      <c r="A149" s="11"/>
      <c r="B149" s="345"/>
      <c r="C149" s="345"/>
      <c r="D149" s="345"/>
      <c r="E149" s="345"/>
      <c r="F149" s="345"/>
      <c r="G149" s="345"/>
      <c r="H149" s="345"/>
      <c r="I149" s="345"/>
    </row>
    <row r="150" spans="1:10" ht="90" customHeight="1">
      <c r="A150" s="11" t="s">
        <v>106</v>
      </c>
      <c r="B150" s="345" t="s">
        <v>107</v>
      </c>
      <c r="C150" s="345"/>
      <c r="D150" s="345"/>
      <c r="E150" s="345"/>
      <c r="F150" s="345"/>
      <c r="G150" s="345"/>
      <c r="H150" s="345"/>
      <c r="I150" s="345"/>
    </row>
    <row r="151" spans="1:10" ht="15.95" customHeight="1">
      <c r="A151" s="11"/>
      <c r="B151" s="8"/>
      <c r="C151" s="8"/>
      <c r="D151" s="8"/>
      <c r="E151" s="8"/>
      <c r="F151" s="8"/>
      <c r="G151" s="8"/>
      <c r="H151" s="8"/>
      <c r="I151" s="8"/>
    </row>
    <row r="152" spans="1:10" ht="111.75" customHeight="1">
      <c r="A152" s="11" t="s">
        <v>108</v>
      </c>
      <c r="B152" s="345" t="s">
        <v>109</v>
      </c>
      <c r="C152" s="345"/>
      <c r="D152" s="345"/>
      <c r="E152" s="345"/>
      <c r="F152" s="345"/>
      <c r="G152" s="345"/>
      <c r="H152" s="345"/>
      <c r="I152" s="34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40" t="s">
        <v>45</v>
      </c>
      <c r="B155" s="340"/>
      <c r="C155" s="340"/>
      <c r="D155" s="340"/>
      <c r="E155" s="344" t="s">
        <v>45</v>
      </c>
      <c r="F155" s="344"/>
      <c r="G155" s="344"/>
      <c r="H155" s="344"/>
      <c r="I155" s="344"/>
      <c r="J155" s="1"/>
    </row>
    <row r="156" spans="1:10" ht="33" customHeight="1">
      <c r="A156" s="342" t="s">
        <v>46</v>
      </c>
      <c r="B156" s="342"/>
      <c r="C156" s="342"/>
      <c r="D156" s="342"/>
      <c r="E156" s="343" t="s">
        <v>47</v>
      </c>
      <c r="F156" s="343"/>
      <c r="G156" s="343"/>
      <c r="H156" s="343"/>
      <c r="I156" s="343"/>
      <c r="J156" s="1"/>
    </row>
    <row r="157" spans="1:10" ht="27" customHeight="1">
      <c r="A157" s="56" t="s">
        <v>13</v>
      </c>
      <c r="B157" s="5"/>
      <c r="C157" s="5"/>
      <c r="D157" s="5"/>
      <c r="E157" s="5"/>
      <c r="F157" s="5"/>
      <c r="G157" s="5"/>
      <c r="H157" s="5"/>
      <c r="I157" s="57" t="s">
        <v>110</v>
      </c>
      <c r="J157" s="1"/>
    </row>
    <row r="158" spans="1:10" ht="21" customHeight="1">
      <c r="A158" s="11" t="s">
        <v>111</v>
      </c>
      <c r="B158" s="345" t="s">
        <v>112</v>
      </c>
      <c r="C158" s="345"/>
      <c r="D158" s="345"/>
      <c r="E158" s="345"/>
      <c r="F158" s="345"/>
      <c r="G158" s="345"/>
      <c r="H158" s="345"/>
      <c r="I158" s="345"/>
    </row>
    <row r="159" spans="1:10" ht="30" customHeight="1">
      <c r="A159" s="11"/>
      <c r="B159" s="8"/>
      <c r="C159" s="8"/>
      <c r="D159" s="8"/>
      <c r="E159" s="8"/>
      <c r="F159" s="8"/>
      <c r="G159" s="8"/>
      <c r="H159" s="8"/>
      <c r="I159" s="8"/>
    </row>
    <row r="160" spans="1:10" ht="74.25" customHeight="1">
      <c r="A160" s="11" t="s">
        <v>113</v>
      </c>
      <c r="B160" s="345" t="s">
        <v>114</v>
      </c>
      <c r="C160" s="345"/>
      <c r="D160" s="345"/>
      <c r="E160" s="345"/>
      <c r="F160" s="345"/>
      <c r="G160" s="345"/>
      <c r="H160" s="345"/>
      <c r="I160" s="345"/>
    </row>
    <row r="161" spans="1:10" ht="13.5" customHeight="1">
      <c r="A161" s="9"/>
      <c r="B161" s="8"/>
      <c r="C161" s="8"/>
      <c r="D161" s="8"/>
      <c r="E161" s="8"/>
      <c r="F161" s="8"/>
      <c r="G161" s="8"/>
      <c r="H161" s="8"/>
      <c r="I161" s="8"/>
    </row>
    <row r="162" spans="1:10" ht="16.5">
      <c r="A162" s="341" t="s">
        <v>115</v>
      </c>
      <c r="B162" s="341"/>
      <c r="C162" s="341"/>
      <c r="D162" s="341"/>
      <c r="E162" s="341"/>
      <c r="F162" s="341"/>
      <c r="G162" s="341"/>
      <c r="H162" s="341"/>
      <c r="I162" s="341"/>
    </row>
    <row r="163" spans="1:10" ht="30" customHeight="1">
      <c r="A163" s="9"/>
      <c r="B163" s="8"/>
      <c r="C163" s="8"/>
      <c r="D163" s="8"/>
      <c r="E163" s="8"/>
      <c r="F163" s="8"/>
      <c r="G163" s="8"/>
      <c r="H163" s="8"/>
      <c r="I163" s="8"/>
    </row>
    <row r="164" spans="1:10" ht="60" customHeight="1">
      <c r="A164" s="345" t="s">
        <v>116</v>
      </c>
      <c r="B164" s="345"/>
      <c r="C164" s="345"/>
      <c r="D164" s="345"/>
      <c r="E164" s="345"/>
      <c r="F164" s="345"/>
      <c r="G164" s="345"/>
      <c r="H164" s="345"/>
      <c r="I164" s="345"/>
    </row>
    <row r="165" spans="1:10" ht="11.25" customHeight="1">
      <c r="A165" s="10"/>
      <c r="B165" s="8"/>
      <c r="C165" s="8"/>
      <c r="D165" s="8"/>
      <c r="E165" s="8"/>
      <c r="F165" s="8"/>
      <c r="G165" s="8"/>
      <c r="H165" s="8"/>
      <c r="I165" s="8"/>
    </row>
    <row r="166" spans="1:10" ht="27.75" customHeight="1">
      <c r="A166" s="341" t="s">
        <v>117</v>
      </c>
      <c r="B166" s="341"/>
      <c r="C166" s="341"/>
      <c r="D166" s="341"/>
      <c r="E166" s="341"/>
      <c r="F166" s="341"/>
      <c r="G166" s="341"/>
      <c r="H166" s="341"/>
      <c r="I166" s="341"/>
    </row>
    <row r="167" spans="1:10" ht="12.75" customHeight="1">
      <c r="A167" s="9"/>
      <c r="B167" s="8"/>
      <c r="C167" s="8"/>
      <c r="D167" s="8"/>
      <c r="E167" s="8"/>
      <c r="F167" s="8"/>
      <c r="G167" s="8"/>
      <c r="H167" s="8"/>
      <c r="I167" s="8"/>
    </row>
    <row r="168" spans="1:10" ht="74.25" customHeight="1">
      <c r="A168" s="11" t="s">
        <v>52</v>
      </c>
      <c r="B168" s="345" t="s">
        <v>118</v>
      </c>
      <c r="C168" s="345"/>
      <c r="D168" s="345"/>
      <c r="E168" s="345"/>
      <c r="F168" s="345"/>
      <c r="G168" s="345"/>
      <c r="H168" s="345"/>
      <c r="I168" s="345"/>
    </row>
    <row r="169" spans="1:10" ht="23.25" customHeight="1">
      <c r="A169" s="12"/>
      <c r="B169" s="8"/>
      <c r="C169" s="8"/>
      <c r="D169" s="8"/>
      <c r="E169" s="8"/>
      <c r="F169" s="8"/>
      <c r="G169" s="8"/>
      <c r="H169" s="8"/>
      <c r="I169" s="8"/>
    </row>
    <row r="170" spans="1:10" ht="36" customHeight="1">
      <c r="A170" s="11" t="s">
        <v>60</v>
      </c>
      <c r="B170" s="345" t="s">
        <v>119</v>
      </c>
      <c r="C170" s="345"/>
      <c r="D170" s="345"/>
      <c r="E170" s="345"/>
      <c r="F170" s="345"/>
      <c r="G170" s="345"/>
      <c r="H170" s="345"/>
      <c r="I170" s="345"/>
    </row>
    <row r="171" spans="1:10" ht="21" customHeight="1">
      <c r="J171" s="1"/>
    </row>
    <row r="172" spans="1:10">
      <c r="J172" s="1"/>
    </row>
    <row r="173" spans="1:10" ht="52.5" customHeight="1">
      <c r="A173" s="11" t="s">
        <v>81</v>
      </c>
      <c r="B173" s="345" t="s">
        <v>120</v>
      </c>
      <c r="C173" s="345"/>
      <c r="D173" s="345"/>
      <c r="E173" s="345"/>
      <c r="F173" s="345"/>
      <c r="G173" s="345"/>
      <c r="H173" s="345"/>
      <c r="I173" s="345"/>
    </row>
    <row r="174" spans="1:10" ht="20.25" customHeight="1">
      <c r="A174" s="11"/>
      <c r="B174" s="8"/>
      <c r="C174" s="8"/>
      <c r="D174" s="8"/>
      <c r="E174" s="8"/>
      <c r="F174" s="8"/>
      <c r="G174" s="8"/>
      <c r="H174" s="8"/>
      <c r="I174" s="8"/>
    </row>
    <row r="175" spans="1:10" ht="40.5" customHeight="1">
      <c r="A175" s="11" t="s">
        <v>100</v>
      </c>
      <c r="B175" s="345" t="s">
        <v>121</v>
      </c>
      <c r="C175" s="345"/>
      <c r="D175" s="345"/>
      <c r="E175" s="345"/>
      <c r="F175" s="345"/>
      <c r="G175" s="345"/>
      <c r="H175" s="345"/>
      <c r="I175" s="345"/>
    </row>
    <row r="176" spans="1:10" ht="21.75" customHeight="1">
      <c r="A176" s="11"/>
      <c r="B176" s="8"/>
      <c r="C176" s="8"/>
      <c r="D176" s="8"/>
      <c r="E176" s="8"/>
      <c r="F176" s="8"/>
      <c r="G176" s="8"/>
      <c r="H176" s="8"/>
      <c r="I176" s="8"/>
    </row>
    <row r="177" spans="1:10" ht="88.5" customHeight="1">
      <c r="A177" s="11" t="s">
        <v>102</v>
      </c>
      <c r="B177" s="345" t="s">
        <v>122</v>
      </c>
      <c r="C177" s="345"/>
      <c r="D177" s="345"/>
      <c r="E177" s="345"/>
      <c r="F177" s="345"/>
      <c r="G177" s="345"/>
      <c r="H177" s="345"/>
      <c r="I177" s="345"/>
    </row>
    <row r="178" spans="1:10" ht="18" customHeight="1">
      <c r="A178" s="11"/>
      <c r="B178" s="8"/>
      <c r="C178" s="8"/>
      <c r="D178" s="8"/>
      <c r="E178" s="8"/>
      <c r="F178" s="8"/>
      <c r="G178" s="8"/>
      <c r="H178" s="8"/>
      <c r="I178" s="8"/>
    </row>
    <row r="179" spans="1:10" ht="63" customHeight="1">
      <c r="A179" s="11" t="s">
        <v>123</v>
      </c>
      <c r="B179" s="345" t="s">
        <v>124</v>
      </c>
      <c r="C179" s="345"/>
      <c r="D179" s="345"/>
      <c r="E179" s="345"/>
      <c r="F179" s="345"/>
      <c r="G179" s="345"/>
      <c r="H179" s="345"/>
      <c r="I179" s="34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40" t="s">
        <v>45</v>
      </c>
      <c r="B182" s="340"/>
      <c r="C182" s="340"/>
      <c r="D182" s="340"/>
      <c r="E182" s="344" t="s">
        <v>45</v>
      </c>
      <c r="F182" s="344"/>
      <c r="G182" s="344"/>
      <c r="H182" s="344"/>
      <c r="I182" s="344"/>
      <c r="J182" s="1"/>
    </row>
    <row r="183" spans="1:10" ht="33" customHeight="1">
      <c r="A183" s="342" t="s">
        <v>46</v>
      </c>
      <c r="B183" s="342"/>
      <c r="C183" s="342"/>
      <c r="D183" s="342"/>
      <c r="E183" s="343" t="s">
        <v>47</v>
      </c>
      <c r="F183" s="343"/>
      <c r="G183" s="343"/>
      <c r="H183" s="343"/>
      <c r="I183" s="343"/>
      <c r="J183" s="1"/>
    </row>
    <row r="184" spans="1:10" ht="22.5" customHeight="1">
      <c r="A184" s="56" t="s">
        <v>13</v>
      </c>
      <c r="B184" s="5"/>
      <c r="C184" s="5"/>
      <c r="D184" s="5"/>
      <c r="E184" s="5"/>
      <c r="F184" s="5"/>
      <c r="G184" s="5"/>
      <c r="H184" s="5"/>
      <c r="I184" s="57" t="s">
        <v>125</v>
      </c>
      <c r="J184" s="1"/>
    </row>
    <row r="185" spans="1:10" ht="53.25" customHeight="1">
      <c r="A185" s="11" t="s">
        <v>104</v>
      </c>
      <c r="B185" s="345" t="s">
        <v>126</v>
      </c>
      <c r="C185" s="345"/>
      <c r="D185" s="345"/>
      <c r="E185" s="345"/>
      <c r="F185" s="345"/>
      <c r="G185" s="345"/>
      <c r="H185" s="345"/>
      <c r="I185" s="34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127</v>
      </c>
      <c r="C188" s="14"/>
      <c r="D188" s="14"/>
      <c r="E188" s="14"/>
      <c r="F188" s="14" t="s">
        <v>127</v>
      </c>
      <c r="G188" s="14"/>
      <c r="H188" s="14"/>
      <c r="I188" s="14"/>
    </row>
    <row r="189" spans="1:10" ht="35.25" customHeight="1">
      <c r="A189" s="8"/>
      <c r="B189" s="357" t="s">
        <v>46</v>
      </c>
      <c r="C189" s="357"/>
      <c r="D189" s="357"/>
      <c r="E189" s="357"/>
      <c r="F189" s="358" t="s">
        <v>47</v>
      </c>
      <c r="G189" s="357"/>
      <c r="H189" s="357"/>
      <c r="I189" s="357"/>
    </row>
    <row r="190" spans="1:10" ht="21.95" customHeight="1">
      <c r="A190" s="8"/>
      <c r="B190" s="15"/>
      <c r="C190" s="9"/>
      <c r="D190" s="9"/>
      <c r="E190" s="9"/>
      <c r="F190" s="16"/>
      <c r="G190" s="16"/>
      <c r="H190" s="16"/>
      <c r="I190" s="16"/>
    </row>
    <row r="191" spans="1:10" ht="21.95" customHeight="1">
      <c r="A191" s="8"/>
      <c r="B191" s="340" t="s">
        <v>128</v>
      </c>
      <c r="C191" s="340"/>
      <c r="D191" s="340"/>
      <c r="E191" s="340"/>
      <c r="F191" s="340" t="s">
        <v>128</v>
      </c>
      <c r="G191" s="340"/>
      <c r="H191" s="340"/>
      <c r="I191" s="34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129</v>
      </c>
      <c r="C194" s="17"/>
      <c r="D194" s="5"/>
      <c r="E194" s="5"/>
      <c r="F194" s="349" t="str">
        <f>"Name : "&amp;'Name of Bidder'!C17</f>
        <v xml:space="preserve">Name : </v>
      </c>
      <c r="G194" s="349"/>
      <c r="H194" s="349"/>
      <c r="I194" s="349"/>
    </row>
    <row r="195" spans="1:9" ht="21.95" customHeight="1">
      <c r="A195" s="8"/>
      <c r="B195" s="5" t="s">
        <v>22</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40" t="s">
        <v>130</v>
      </c>
      <c r="C197" s="340"/>
      <c r="D197" s="340"/>
      <c r="E197" s="340"/>
      <c r="F197" s="340" t="s">
        <v>130</v>
      </c>
      <c r="G197" s="340"/>
      <c r="H197" s="340"/>
      <c r="I197" s="340"/>
    </row>
    <row r="198" spans="1:9" ht="21.95" customHeight="1">
      <c r="A198" s="8"/>
      <c r="B198" s="5" t="s">
        <v>129</v>
      </c>
      <c r="C198" s="5"/>
      <c r="D198" s="5"/>
      <c r="E198" s="5"/>
      <c r="F198" s="5" t="s">
        <v>129</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340" t="s">
        <v>131</v>
      </c>
      <c r="C201" s="340"/>
      <c r="D201" s="340"/>
      <c r="E201" s="340"/>
      <c r="F201" s="340" t="s">
        <v>131</v>
      </c>
      <c r="G201" s="340"/>
      <c r="H201" s="340"/>
      <c r="I201" s="340"/>
    </row>
    <row r="202" spans="1:9" ht="21.95" customHeight="1">
      <c r="A202" s="8"/>
      <c r="B202" s="5" t="s">
        <v>129</v>
      </c>
      <c r="C202" s="5"/>
      <c r="D202" s="5"/>
      <c r="E202" s="5"/>
      <c r="F202" s="5" t="s">
        <v>129</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13</v>
      </c>
      <c r="B223" s="5"/>
      <c r="C223" s="5"/>
      <c r="D223" s="5"/>
      <c r="E223" s="5"/>
      <c r="F223" s="5"/>
      <c r="G223" s="5"/>
      <c r="H223" s="5"/>
      <c r="I223" s="57" t="s">
        <v>132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133</v>
      </c>
    </row>
    <row r="3" spans="1:27" ht="13.5" hidden="1" thickBot="1">
      <c r="A3" s="366">
        <v>155885</v>
      </c>
      <c r="B3" s="367"/>
      <c r="C3" s="32"/>
      <c r="D3" s="33"/>
      <c r="E3" s="32"/>
      <c r="F3" s="366">
        <v>4960</v>
      </c>
      <c r="G3" s="367"/>
      <c r="H3" s="32"/>
      <c r="I3" s="33"/>
      <c r="K3" s="366">
        <v>10352</v>
      </c>
      <c r="L3" s="367"/>
      <c r="M3" s="32"/>
      <c r="N3" s="33"/>
      <c r="P3" s="366">
        <v>691647</v>
      </c>
      <c r="Q3" s="367"/>
      <c r="R3" s="32"/>
      <c r="S3" s="33"/>
      <c r="U3" s="31" t="s">
        <v>134</v>
      </c>
    </row>
    <row r="4" spans="1:27" hidden="1">
      <c r="A4" s="361"/>
      <c r="B4" s="362"/>
      <c r="C4" s="32"/>
      <c r="D4" s="33"/>
      <c r="E4" s="32"/>
      <c r="F4" s="34"/>
      <c r="G4" s="32"/>
      <c r="H4" s="32"/>
      <c r="I4" s="33"/>
      <c r="K4" s="34"/>
      <c r="L4" s="32"/>
      <c r="M4" s="32"/>
      <c r="N4" s="33"/>
      <c r="P4" s="34"/>
      <c r="Q4" s="32"/>
      <c r="R4" s="32"/>
      <c r="S4" s="33"/>
      <c r="U4" s="31" t="s">
        <v>135</v>
      </c>
    </row>
    <row r="5" spans="1:27" hidden="1">
      <c r="A5" s="34"/>
      <c r="B5" s="35"/>
      <c r="C5" s="35"/>
      <c r="D5" s="36"/>
      <c r="E5" s="35"/>
      <c r="F5" s="34"/>
      <c r="G5" s="35"/>
      <c r="H5" s="35"/>
      <c r="I5" s="36"/>
      <c r="K5" s="34"/>
      <c r="L5" s="35"/>
      <c r="M5" s="35"/>
      <c r="N5" s="36"/>
      <c r="P5" s="34"/>
      <c r="Q5" s="35"/>
      <c r="R5" s="35"/>
      <c r="S5" s="36"/>
      <c r="U5" s="31" t="s">
        <v>136</v>
      </c>
    </row>
    <row r="6" spans="1:27" ht="51.75" hidden="1" customHeight="1" thickBot="1">
      <c r="A6" s="363" t="str">
        <f>IF(OR((A3&gt;9999999999),(A3&lt;0)),"Invalid Entry - More than 1000 crore OR -ve value",IF(A3=0, "",+CONCATENATE(U2,B13,D13,B12,D12,B11,D11,B10,D10,B9,D9,B8," Only")))</f>
        <v>USD One Lac Fifty Five Thousand Eight Hundred Eighty Five Only</v>
      </c>
      <c r="B6" s="364"/>
      <c r="C6" s="364"/>
      <c r="D6" s="365"/>
      <c r="E6" s="37"/>
      <c r="F6" s="363" t="str">
        <f>IF(OR((F3&gt;9999999999),(F3&lt;0)),"Invalid Entry - More than 1000 crore OR -ve value",IF(F3=0, "",+CONCATENATE(U3, G13,I13,G12,I12,G11,I11,G10,I10,G9,I9,G8," Only")))</f>
        <v>EURO Four Thousand Nine Hundred Sixty Only</v>
      </c>
      <c r="G6" s="364"/>
      <c r="H6" s="364"/>
      <c r="I6" s="365"/>
      <c r="J6" s="37"/>
      <c r="K6" s="363" t="str">
        <f>IF(OR((K3&gt;9999999999),(K3&lt;0)),"Invalid Entry - More than 1000 crore OR -ve value",IF(K3=0, "",+CONCATENATE(U4, L13,N13,L12,N12,L11,N11,L10,N10,L9,N9,L8," Only")))</f>
        <v>RMB Ten Thousand Three Hundred Fifty Two Only</v>
      </c>
      <c r="L6" s="364"/>
      <c r="M6" s="364"/>
      <c r="N6" s="365"/>
      <c r="P6" s="363" t="str">
        <f>IF(OR((P3&gt;9999999999),(P3&lt;0)),"Invalid Entry - More than 1000 crore OR -ve value",IF(P3=0, "",+CONCATENATE(U5, Q13,S13,Q12,S12,Q11,S11,Q10,S10,Q9,S9,Q8," Only")))</f>
        <v>INR Six Lac Ninety One Thousand Six Hundred Forty Seven Only</v>
      </c>
      <c r="Q6" s="364"/>
      <c r="R6" s="364"/>
      <c r="S6" s="365"/>
      <c r="U6" s="368" t="str">
        <f>VLOOKUP(1,T30:Y45,6,FALSE)</f>
        <v>USD 155885/- + EURO 4960/- + RMB 10352/- + INR 691647/-</v>
      </c>
      <c r="V6" s="368"/>
      <c r="W6" s="368"/>
      <c r="X6" s="368"/>
      <c r="Y6" s="368"/>
      <c r="Z6" s="368"/>
      <c r="AA6" s="368"/>
    </row>
    <row r="7" spans="1:27" ht="70.5" hidden="1" customHeight="1" thickBot="1">
      <c r="A7" s="34"/>
      <c r="B7" s="35"/>
      <c r="C7" s="35"/>
      <c r="D7" s="36"/>
      <c r="E7" s="35"/>
      <c r="F7" s="34"/>
      <c r="G7" s="35"/>
      <c r="H7" s="35"/>
      <c r="I7" s="36"/>
      <c r="K7" s="34"/>
      <c r="L7" s="35"/>
      <c r="M7" s="35"/>
      <c r="N7" s="36"/>
      <c r="P7" s="34"/>
      <c r="Q7" s="35"/>
      <c r="R7" s="35"/>
      <c r="S7" s="36"/>
      <c r="U7" s="369" t="str">
        <f>VLOOKUP(1,T10:Y25,6,FALSE)</f>
        <v>USD One Lac Fifty Five Thousand Eight Hundred Eighty Five Only plus EURO Four Thousand Nine Hundred Sixty Only plus RMB Ten Thousand Three Hundred Fifty Two Only plus INR Six Lac Ninety One Thousand Six Hundred Forty Seven Only</v>
      </c>
      <c r="V7" s="370"/>
      <c r="W7" s="370"/>
      <c r="X7" s="370"/>
      <c r="Y7" s="370"/>
      <c r="Z7" s="370"/>
      <c r="AA7" s="371"/>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137</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138</v>
      </c>
      <c r="C15" s="35"/>
      <c r="D15" s="36"/>
      <c r="E15" s="35"/>
      <c r="F15" s="46">
        <v>1</v>
      </c>
      <c r="G15" s="47" t="s">
        <v>138</v>
      </c>
      <c r="H15" s="35"/>
      <c r="I15" s="36"/>
      <c r="K15" s="46">
        <v>1</v>
      </c>
      <c r="L15" s="47" t="s">
        <v>138</v>
      </c>
      <c r="M15" s="35"/>
      <c r="N15" s="36"/>
      <c r="P15" s="46">
        <v>1</v>
      </c>
      <c r="Q15" s="47" t="s">
        <v>138</v>
      </c>
      <c r="R15" s="35"/>
      <c r="S15" s="36"/>
      <c r="T15" s="40">
        <f t="shared" si="4"/>
        <v>0</v>
      </c>
      <c r="U15" s="25">
        <v>0</v>
      </c>
      <c r="V15" s="25">
        <v>1</v>
      </c>
      <c r="W15" s="25">
        <v>0</v>
      </c>
      <c r="X15" s="25">
        <v>1</v>
      </c>
      <c r="Y15" s="42" t="str">
        <f>IF(AND($A$3=0,$F$3&gt;0,$K$3=0,$P$3&gt;0),$F$6&amp;$AA$10&amp;$P$6, "")</f>
        <v/>
      </c>
    </row>
    <row r="16" spans="1:27" hidden="1">
      <c r="A16" s="46">
        <v>2</v>
      </c>
      <c r="B16" s="47" t="s">
        <v>139</v>
      </c>
      <c r="C16" s="35"/>
      <c r="D16" s="36"/>
      <c r="E16" s="35"/>
      <c r="F16" s="46">
        <v>2</v>
      </c>
      <c r="G16" s="47" t="s">
        <v>139</v>
      </c>
      <c r="H16" s="35"/>
      <c r="I16" s="36"/>
      <c r="K16" s="46">
        <v>2</v>
      </c>
      <c r="L16" s="47" t="s">
        <v>139</v>
      </c>
      <c r="M16" s="35"/>
      <c r="N16" s="36"/>
      <c r="P16" s="46">
        <v>2</v>
      </c>
      <c r="Q16" s="47" t="s">
        <v>139</v>
      </c>
      <c r="R16" s="35"/>
      <c r="S16" s="36"/>
      <c r="T16" s="40">
        <f t="shared" si="4"/>
        <v>0</v>
      </c>
      <c r="U16" s="25">
        <v>0</v>
      </c>
      <c r="V16" s="25">
        <v>1</v>
      </c>
      <c r="W16" s="25">
        <v>1</v>
      </c>
      <c r="X16" s="25">
        <v>0</v>
      </c>
      <c r="Y16" s="42" t="str">
        <f>IF(AND($A$3=0,$F$3&gt;0,$K$3&gt;0,$P$3=0),$F$6&amp;$AA$10&amp;$K$6, "")</f>
        <v/>
      </c>
    </row>
    <row r="17" spans="1:27" hidden="1">
      <c r="A17" s="46">
        <v>3</v>
      </c>
      <c r="B17" s="47" t="s">
        <v>140</v>
      </c>
      <c r="C17" s="35"/>
      <c r="D17" s="36"/>
      <c r="E17" s="35"/>
      <c r="F17" s="46">
        <v>3</v>
      </c>
      <c r="G17" s="47" t="s">
        <v>140</v>
      </c>
      <c r="H17" s="35"/>
      <c r="I17" s="36"/>
      <c r="K17" s="46">
        <v>3</v>
      </c>
      <c r="L17" s="47" t="s">
        <v>140</v>
      </c>
      <c r="M17" s="35"/>
      <c r="N17" s="36"/>
      <c r="P17" s="46">
        <v>3</v>
      </c>
      <c r="Q17" s="47" t="s">
        <v>140</v>
      </c>
      <c r="R17" s="35"/>
      <c r="S17" s="36"/>
      <c r="T17" s="40">
        <f t="shared" si="4"/>
        <v>0</v>
      </c>
      <c r="U17" s="25">
        <v>0</v>
      </c>
      <c r="V17" s="25">
        <v>1</v>
      </c>
      <c r="W17" s="25">
        <v>1</v>
      </c>
      <c r="X17" s="25">
        <v>1</v>
      </c>
      <c r="Y17" s="48" t="str">
        <f>IF(AND($A$3=0,$F$3&gt;0,$K$3&gt;0,$P$3&gt;0),$F$6&amp;$AA$10&amp;$K$6&amp;$AA$10&amp;$P$6, "")</f>
        <v/>
      </c>
    </row>
    <row r="18" spans="1:27" hidden="1">
      <c r="A18" s="46">
        <v>4</v>
      </c>
      <c r="B18" s="47" t="s">
        <v>141</v>
      </c>
      <c r="C18" s="35"/>
      <c r="D18" s="36"/>
      <c r="E18" s="35"/>
      <c r="F18" s="46">
        <v>4</v>
      </c>
      <c r="G18" s="47" t="s">
        <v>141</v>
      </c>
      <c r="H18" s="35"/>
      <c r="I18" s="36"/>
      <c r="K18" s="46">
        <v>4</v>
      </c>
      <c r="L18" s="47" t="s">
        <v>141</v>
      </c>
      <c r="M18" s="35"/>
      <c r="N18" s="36"/>
      <c r="P18" s="46">
        <v>4</v>
      </c>
      <c r="Q18" s="47" t="s">
        <v>141</v>
      </c>
      <c r="R18" s="35"/>
      <c r="S18" s="36"/>
      <c r="T18" s="40">
        <f t="shared" si="4"/>
        <v>0</v>
      </c>
      <c r="U18" s="25">
        <v>1</v>
      </c>
      <c r="V18" s="25">
        <v>0</v>
      </c>
      <c r="W18" s="25">
        <v>0</v>
      </c>
      <c r="X18" s="25">
        <v>0</v>
      </c>
      <c r="Y18" s="41" t="str">
        <f>IF(AND($A$3&gt;0,$F$3=0,$K$3=0,$P$3=0), $A$6, "")</f>
        <v/>
      </c>
    </row>
    <row r="19" spans="1:27" hidden="1">
      <c r="A19" s="46">
        <v>5</v>
      </c>
      <c r="B19" s="47" t="s">
        <v>142</v>
      </c>
      <c r="C19" s="35"/>
      <c r="D19" s="36"/>
      <c r="E19" s="35"/>
      <c r="F19" s="46">
        <v>5</v>
      </c>
      <c r="G19" s="47" t="s">
        <v>142</v>
      </c>
      <c r="H19" s="35"/>
      <c r="I19" s="36"/>
      <c r="K19" s="46">
        <v>5</v>
      </c>
      <c r="L19" s="47" t="s">
        <v>142</v>
      </c>
      <c r="M19" s="35"/>
      <c r="N19" s="36"/>
      <c r="P19" s="46">
        <v>5</v>
      </c>
      <c r="Q19" s="47" t="s">
        <v>142</v>
      </c>
      <c r="R19" s="35"/>
      <c r="S19" s="36"/>
      <c r="T19" s="40">
        <f t="shared" si="4"/>
        <v>0</v>
      </c>
      <c r="U19" s="25">
        <v>1</v>
      </c>
      <c r="V19" s="25">
        <v>0</v>
      </c>
      <c r="W19" s="25">
        <v>0</v>
      </c>
      <c r="X19" s="25">
        <v>1</v>
      </c>
      <c r="Y19" s="42" t="str">
        <f>IF(AND($A$3&gt;0,$F$3=0,$K$3=0,$P$3&gt;0),$A$6&amp;$AA$10&amp;$P$6, "")</f>
        <v/>
      </c>
    </row>
    <row r="20" spans="1:27" hidden="1">
      <c r="A20" s="46">
        <v>6</v>
      </c>
      <c r="B20" s="47" t="s">
        <v>143</v>
      </c>
      <c r="C20" s="35"/>
      <c r="D20" s="36"/>
      <c r="E20" s="35"/>
      <c r="F20" s="46">
        <v>6</v>
      </c>
      <c r="G20" s="47" t="s">
        <v>143</v>
      </c>
      <c r="H20" s="35"/>
      <c r="I20" s="36"/>
      <c r="K20" s="46">
        <v>6</v>
      </c>
      <c r="L20" s="47" t="s">
        <v>143</v>
      </c>
      <c r="M20" s="35"/>
      <c r="N20" s="36"/>
      <c r="P20" s="46">
        <v>6</v>
      </c>
      <c r="Q20" s="47" t="s">
        <v>143</v>
      </c>
      <c r="R20" s="35"/>
      <c r="S20" s="36"/>
      <c r="T20" s="40">
        <f t="shared" si="4"/>
        <v>0</v>
      </c>
      <c r="U20" s="25">
        <v>1</v>
      </c>
      <c r="V20" s="25">
        <v>0</v>
      </c>
      <c r="W20" s="25">
        <v>1</v>
      </c>
      <c r="X20" s="25">
        <v>0</v>
      </c>
      <c r="Y20" s="42" t="str">
        <f>IF(AND($A$3&gt;0,$F$3=0,$K$3&gt;0,$P$3=0),$A$6&amp;$AA$10&amp;$K$6, "")</f>
        <v/>
      </c>
    </row>
    <row r="21" spans="1:27" hidden="1">
      <c r="A21" s="46">
        <v>7</v>
      </c>
      <c r="B21" s="47" t="s">
        <v>144</v>
      </c>
      <c r="C21" s="35"/>
      <c r="D21" s="36"/>
      <c r="E21" s="35"/>
      <c r="F21" s="46">
        <v>7</v>
      </c>
      <c r="G21" s="47" t="s">
        <v>144</v>
      </c>
      <c r="H21" s="35"/>
      <c r="I21" s="36"/>
      <c r="K21" s="46">
        <v>7</v>
      </c>
      <c r="L21" s="47" t="s">
        <v>144</v>
      </c>
      <c r="M21" s="35"/>
      <c r="N21" s="36"/>
      <c r="P21" s="46">
        <v>7</v>
      </c>
      <c r="Q21" s="47" t="s">
        <v>144</v>
      </c>
      <c r="R21" s="35"/>
      <c r="S21" s="36"/>
      <c r="T21" s="40">
        <f t="shared" si="4"/>
        <v>0</v>
      </c>
      <c r="U21" s="25">
        <v>1</v>
      </c>
      <c r="V21" s="25">
        <v>0</v>
      </c>
      <c r="W21" s="25">
        <v>1</v>
      </c>
      <c r="X21" s="25">
        <v>1</v>
      </c>
      <c r="Y21" s="42" t="str">
        <f>IF(AND($A$3&gt;0,$F$3=0,$K$3&gt;0,$P$3&gt;0),$A$6&amp;$AA$10&amp;$K$6&amp;$AA$10&amp;$P$6, "")</f>
        <v/>
      </c>
    </row>
    <row r="22" spans="1:27" hidden="1">
      <c r="A22" s="46">
        <v>8</v>
      </c>
      <c r="B22" s="47" t="s">
        <v>145</v>
      </c>
      <c r="C22" s="35"/>
      <c r="D22" s="36"/>
      <c r="E22" s="35"/>
      <c r="F22" s="46">
        <v>8</v>
      </c>
      <c r="G22" s="47" t="s">
        <v>145</v>
      </c>
      <c r="H22" s="35"/>
      <c r="I22" s="36"/>
      <c r="K22" s="46">
        <v>8</v>
      </c>
      <c r="L22" s="47" t="s">
        <v>145</v>
      </c>
      <c r="M22" s="35"/>
      <c r="N22" s="36"/>
      <c r="P22" s="46">
        <v>8</v>
      </c>
      <c r="Q22" s="47" t="s">
        <v>145</v>
      </c>
      <c r="R22" s="35"/>
      <c r="S22" s="36"/>
      <c r="T22" s="40">
        <f t="shared" si="4"/>
        <v>0</v>
      </c>
      <c r="U22" s="25">
        <v>1</v>
      </c>
      <c r="V22" s="25">
        <v>1</v>
      </c>
      <c r="W22" s="25">
        <v>0</v>
      </c>
      <c r="X22" s="25">
        <v>0</v>
      </c>
      <c r="Y22" s="42" t="str">
        <f>IF(AND($A$3&gt;0,$F$3&gt;0,$K$3=0,$P$3=0),$A$6&amp;$AA$10&amp;$F$6, "")</f>
        <v/>
      </c>
    </row>
    <row r="23" spans="1:27" hidden="1">
      <c r="A23" s="46">
        <v>9</v>
      </c>
      <c r="B23" s="47" t="s">
        <v>146</v>
      </c>
      <c r="C23" s="35"/>
      <c r="D23" s="36"/>
      <c r="E23" s="35"/>
      <c r="F23" s="46">
        <v>9</v>
      </c>
      <c r="G23" s="47" t="s">
        <v>146</v>
      </c>
      <c r="H23" s="35"/>
      <c r="I23" s="36"/>
      <c r="K23" s="46">
        <v>9</v>
      </c>
      <c r="L23" s="47" t="s">
        <v>146</v>
      </c>
      <c r="M23" s="35"/>
      <c r="N23" s="36"/>
      <c r="P23" s="46">
        <v>9</v>
      </c>
      <c r="Q23" s="47" t="s">
        <v>146</v>
      </c>
      <c r="R23" s="35"/>
      <c r="S23" s="36"/>
      <c r="T23" s="40">
        <f t="shared" si="4"/>
        <v>0</v>
      </c>
      <c r="U23" s="25">
        <v>1</v>
      </c>
      <c r="V23" s="25">
        <v>1</v>
      </c>
      <c r="W23" s="25">
        <v>0</v>
      </c>
      <c r="X23" s="25">
        <v>1</v>
      </c>
      <c r="Y23" s="42" t="str">
        <f>IF(AND($A$3&gt;0,$F$3&gt;0,$K$3=0,$P$3&gt;0),$A$6&amp;$AA$10&amp;$F$6&amp;$AA$10&amp;$P$6, "")</f>
        <v/>
      </c>
    </row>
    <row r="24" spans="1:27" hidden="1">
      <c r="A24" s="46">
        <v>10</v>
      </c>
      <c r="B24" s="47" t="s">
        <v>147</v>
      </c>
      <c r="C24" s="35"/>
      <c r="D24" s="36"/>
      <c r="E24" s="35"/>
      <c r="F24" s="46">
        <v>10</v>
      </c>
      <c r="G24" s="47" t="s">
        <v>147</v>
      </c>
      <c r="H24" s="35"/>
      <c r="I24" s="36"/>
      <c r="K24" s="46">
        <v>10</v>
      </c>
      <c r="L24" s="47" t="s">
        <v>147</v>
      </c>
      <c r="M24" s="35"/>
      <c r="N24" s="36"/>
      <c r="P24" s="46">
        <v>10</v>
      </c>
      <c r="Q24" s="47" t="s">
        <v>147</v>
      </c>
      <c r="R24" s="35"/>
      <c r="S24" s="36"/>
      <c r="T24" s="40">
        <f t="shared" si="4"/>
        <v>0</v>
      </c>
      <c r="U24" s="25">
        <v>1</v>
      </c>
      <c r="V24" s="25">
        <v>1</v>
      </c>
      <c r="W24" s="25">
        <v>1</v>
      </c>
      <c r="X24" s="25">
        <v>0</v>
      </c>
      <c r="Y24" s="42" t="str">
        <f>IF(AND($A$3&gt;0,$F$3&gt;0,$K$3&gt;0,$P$3=0),$A$6&amp;$AA$10&amp;$F$6&amp;$AA$10&amp;$K$6, "")</f>
        <v/>
      </c>
    </row>
    <row r="25" spans="1:27" hidden="1">
      <c r="A25" s="46">
        <v>11</v>
      </c>
      <c r="B25" s="47" t="s">
        <v>148</v>
      </c>
      <c r="C25" s="35"/>
      <c r="D25" s="36"/>
      <c r="E25" s="35"/>
      <c r="F25" s="46">
        <v>11</v>
      </c>
      <c r="G25" s="47" t="s">
        <v>148</v>
      </c>
      <c r="H25" s="35"/>
      <c r="I25" s="36"/>
      <c r="K25" s="46">
        <v>11</v>
      </c>
      <c r="L25" s="47" t="s">
        <v>148</v>
      </c>
      <c r="M25" s="35"/>
      <c r="N25" s="36"/>
      <c r="P25" s="46">
        <v>11</v>
      </c>
      <c r="Q25" s="47" t="s">
        <v>148</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149</v>
      </c>
      <c r="C26" s="35"/>
      <c r="D26" s="36"/>
      <c r="E26" s="35"/>
      <c r="F26" s="46">
        <v>12</v>
      </c>
      <c r="G26" s="47" t="s">
        <v>149</v>
      </c>
      <c r="H26" s="35"/>
      <c r="I26" s="36"/>
      <c r="K26" s="46">
        <v>12</v>
      </c>
      <c r="L26" s="47" t="s">
        <v>149</v>
      </c>
      <c r="M26" s="35"/>
      <c r="N26" s="36"/>
      <c r="P26" s="46">
        <v>12</v>
      </c>
      <c r="Q26" s="47" t="s">
        <v>149</v>
      </c>
      <c r="R26" s="35"/>
      <c r="S26" s="36"/>
    </row>
    <row r="27" spans="1:27" hidden="1">
      <c r="A27" s="46">
        <v>13</v>
      </c>
      <c r="B27" s="47" t="s">
        <v>150</v>
      </c>
      <c r="C27" s="35"/>
      <c r="D27" s="36"/>
      <c r="E27" s="35"/>
      <c r="F27" s="46">
        <v>13</v>
      </c>
      <c r="G27" s="47" t="s">
        <v>150</v>
      </c>
      <c r="H27" s="35"/>
      <c r="I27" s="36"/>
      <c r="K27" s="46">
        <v>13</v>
      </c>
      <c r="L27" s="47" t="s">
        <v>150</v>
      </c>
      <c r="M27" s="35"/>
      <c r="N27" s="36"/>
      <c r="P27" s="46">
        <v>13</v>
      </c>
      <c r="Q27" s="47" t="s">
        <v>150</v>
      </c>
      <c r="R27" s="35"/>
      <c r="S27" s="36"/>
    </row>
    <row r="28" spans="1:27" hidden="1">
      <c r="A28" s="46">
        <v>14</v>
      </c>
      <c r="B28" s="47" t="s">
        <v>151</v>
      </c>
      <c r="C28" s="35"/>
      <c r="D28" s="36"/>
      <c r="E28" s="35"/>
      <c r="F28" s="46">
        <v>14</v>
      </c>
      <c r="G28" s="47" t="s">
        <v>151</v>
      </c>
      <c r="H28" s="35"/>
      <c r="I28" s="36"/>
      <c r="K28" s="46">
        <v>14</v>
      </c>
      <c r="L28" s="47" t="s">
        <v>151</v>
      </c>
      <c r="M28" s="35"/>
      <c r="N28" s="36"/>
      <c r="P28" s="46">
        <v>14</v>
      </c>
      <c r="Q28" s="47" t="s">
        <v>151</v>
      </c>
      <c r="R28" s="35"/>
      <c r="S28" s="36"/>
    </row>
    <row r="29" spans="1:27" hidden="1">
      <c r="A29" s="46">
        <v>15</v>
      </c>
      <c r="B29" s="47" t="s">
        <v>152</v>
      </c>
      <c r="C29" s="35"/>
      <c r="D29" s="36"/>
      <c r="E29" s="35"/>
      <c r="F29" s="46">
        <v>15</v>
      </c>
      <c r="G29" s="47" t="s">
        <v>152</v>
      </c>
      <c r="H29" s="35"/>
      <c r="I29" s="36"/>
      <c r="K29" s="46">
        <v>15</v>
      </c>
      <c r="L29" s="47" t="s">
        <v>152</v>
      </c>
      <c r="M29" s="35"/>
      <c r="N29" s="36"/>
      <c r="P29" s="46">
        <v>15</v>
      </c>
      <c r="Q29" s="47" t="s">
        <v>152</v>
      </c>
      <c r="R29" s="35"/>
      <c r="S29" s="36"/>
    </row>
    <row r="30" spans="1:27" hidden="1">
      <c r="A30" s="46">
        <v>16</v>
      </c>
      <c r="B30" s="47" t="s">
        <v>153</v>
      </c>
      <c r="C30" s="35"/>
      <c r="D30" s="36"/>
      <c r="E30" s="35"/>
      <c r="F30" s="46">
        <v>16</v>
      </c>
      <c r="G30" s="47" t="s">
        <v>153</v>
      </c>
      <c r="H30" s="35"/>
      <c r="I30" s="36"/>
      <c r="K30" s="46">
        <v>16</v>
      </c>
      <c r="L30" s="47" t="s">
        <v>153</v>
      </c>
      <c r="M30" s="35"/>
      <c r="N30" s="36"/>
      <c r="P30" s="46">
        <v>16</v>
      </c>
      <c r="Q30" s="47" t="s">
        <v>153</v>
      </c>
      <c r="R30" s="35"/>
      <c r="S30" s="36"/>
      <c r="T30" s="40">
        <f>IF(Y30="",0, 1)</f>
        <v>0</v>
      </c>
      <c r="U30" s="25">
        <v>0</v>
      </c>
      <c r="V30" s="25">
        <v>0</v>
      </c>
      <c r="W30" s="25">
        <v>0</v>
      </c>
      <c r="X30" s="25">
        <v>0</v>
      </c>
      <c r="Y30" s="41" t="str">
        <f>IF(AND($A$3=0,$F$3=0,$K$3=0,$P$3=0)," 0/-", "")</f>
        <v/>
      </c>
      <c r="AA30" s="25" t="s">
        <v>154</v>
      </c>
    </row>
    <row r="31" spans="1:27" hidden="1">
      <c r="A31" s="46">
        <v>17</v>
      </c>
      <c r="B31" s="47" t="s">
        <v>155</v>
      </c>
      <c r="C31" s="35"/>
      <c r="D31" s="36"/>
      <c r="E31" s="35"/>
      <c r="F31" s="46">
        <v>17</v>
      </c>
      <c r="G31" s="47" t="s">
        <v>155</v>
      </c>
      <c r="H31" s="35"/>
      <c r="I31" s="36"/>
      <c r="K31" s="46">
        <v>17</v>
      </c>
      <c r="L31" s="47" t="s">
        <v>155</v>
      </c>
      <c r="M31" s="35"/>
      <c r="N31" s="36"/>
      <c r="P31" s="46">
        <v>17</v>
      </c>
      <c r="Q31" s="47" t="s">
        <v>155</v>
      </c>
      <c r="R31" s="35"/>
      <c r="S31" s="36"/>
      <c r="T31" s="40">
        <f t="shared" ref="T31:T45" si="5">IF(Y31="",0, 1)</f>
        <v>0</v>
      </c>
      <c r="U31" s="25">
        <v>0</v>
      </c>
      <c r="V31" s="25">
        <v>0</v>
      </c>
      <c r="W31" s="25">
        <v>0</v>
      </c>
      <c r="X31" s="25">
        <v>1</v>
      </c>
      <c r="Y31" s="42" t="str">
        <f>IF(AND($A$3=0,$F$3=0,$K$3=0,$P$3&gt;0),$U$5&amp;$P$3&amp;$AA$32, "")</f>
        <v/>
      </c>
      <c r="AA31" s="25" t="s">
        <v>156</v>
      </c>
    </row>
    <row r="32" spans="1:27" hidden="1">
      <c r="A32" s="46">
        <v>18</v>
      </c>
      <c r="B32" s="47" t="s">
        <v>157</v>
      </c>
      <c r="C32" s="35"/>
      <c r="D32" s="36"/>
      <c r="E32" s="35"/>
      <c r="F32" s="46">
        <v>18</v>
      </c>
      <c r="G32" s="47" t="s">
        <v>157</v>
      </c>
      <c r="H32" s="35"/>
      <c r="I32" s="36"/>
      <c r="K32" s="46">
        <v>18</v>
      </c>
      <c r="L32" s="47" t="s">
        <v>157</v>
      </c>
      <c r="M32" s="35"/>
      <c r="N32" s="36"/>
      <c r="P32" s="46">
        <v>18</v>
      </c>
      <c r="Q32" s="47" t="s">
        <v>157</v>
      </c>
      <c r="R32" s="35"/>
      <c r="S32" s="36"/>
      <c r="T32" s="40">
        <f t="shared" si="5"/>
        <v>0</v>
      </c>
      <c r="U32" s="25">
        <v>0</v>
      </c>
      <c r="V32" s="25">
        <v>0</v>
      </c>
      <c r="W32" s="25">
        <v>1</v>
      </c>
      <c r="X32" s="25">
        <v>0</v>
      </c>
      <c r="Y32" s="42" t="str">
        <f>IF(AND($A$3=0,$F$3=0,$K$3&gt;0,$P$3=0),$U$4&amp;$K$3&amp;$AA$32, "")</f>
        <v/>
      </c>
      <c r="AA32" s="25" t="s">
        <v>158</v>
      </c>
    </row>
    <row r="33" spans="1:25" hidden="1">
      <c r="A33" s="46">
        <v>19</v>
      </c>
      <c r="B33" s="47" t="s">
        <v>159</v>
      </c>
      <c r="C33" s="35"/>
      <c r="D33" s="36"/>
      <c r="E33" s="35"/>
      <c r="F33" s="46">
        <v>19</v>
      </c>
      <c r="G33" s="47" t="s">
        <v>159</v>
      </c>
      <c r="H33" s="35"/>
      <c r="I33" s="36"/>
      <c r="K33" s="46">
        <v>19</v>
      </c>
      <c r="L33" s="47" t="s">
        <v>159</v>
      </c>
      <c r="M33" s="35"/>
      <c r="N33" s="36"/>
      <c r="P33" s="46">
        <v>19</v>
      </c>
      <c r="Q33" s="47" t="s">
        <v>159</v>
      </c>
      <c r="R33" s="35"/>
      <c r="S33" s="36"/>
      <c r="T33" s="40">
        <f t="shared" si="5"/>
        <v>0</v>
      </c>
      <c r="U33" s="25">
        <v>0</v>
      </c>
      <c r="V33" s="25">
        <v>0</v>
      </c>
      <c r="W33" s="25">
        <v>1</v>
      </c>
      <c r="X33" s="25">
        <v>1</v>
      </c>
      <c r="Y33" s="42" t="str">
        <f>IF(AND($A$3=0,$F$3=0,$K$3&gt;0,$P$3&gt;0),$U$4&amp;$K$3&amp;$AA$31&amp;$U$5&amp;$P$3&amp;$AA$32, "")</f>
        <v/>
      </c>
    </row>
    <row r="34" spans="1:25" hidden="1">
      <c r="A34" s="46">
        <v>20</v>
      </c>
      <c r="B34" s="47" t="s">
        <v>160</v>
      </c>
      <c r="C34" s="35"/>
      <c r="D34" s="36"/>
      <c r="E34" s="35"/>
      <c r="F34" s="46">
        <v>20</v>
      </c>
      <c r="G34" s="47" t="s">
        <v>160</v>
      </c>
      <c r="H34" s="35"/>
      <c r="I34" s="36"/>
      <c r="K34" s="46">
        <v>20</v>
      </c>
      <c r="L34" s="47" t="s">
        <v>160</v>
      </c>
      <c r="M34" s="35"/>
      <c r="N34" s="36"/>
      <c r="P34" s="46">
        <v>20</v>
      </c>
      <c r="Q34" s="47" t="s">
        <v>160</v>
      </c>
      <c r="R34" s="35"/>
      <c r="S34" s="36"/>
      <c r="T34" s="40">
        <f t="shared" si="5"/>
        <v>0</v>
      </c>
      <c r="U34" s="25">
        <v>0</v>
      </c>
      <c r="V34" s="25">
        <v>1</v>
      </c>
      <c r="W34" s="25">
        <v>0</v>
      </c>
      <c r="X34" s="25">
        <v>0</v>
      </c>
      <c r="Y34" s="42" t="str">
        <f>IF(AND($A$3=0,$F$3&gt;0,$K$3=0,$P$3=0),$U$3&amp;$F$3&amp;$AA$32, "")</f>
        <v/>
      </c>
    </row>
    <row r="35" spans="1:25" hidden="1">
      <c r="A35" s="46">
        <v>21</v>
      </c>
      <c r="B35" s="47" t="s">
        <v>161</v>
      </c>
      <c r="C35" s="35"/>
      <c r="D35" s="36"/>
      <c r="E35" s="35"/>
      <c r="F35" s="46">
        <v>21</v>
      </c>
      <c r="G35" s="47" t="s">
        <v>161</v>
      </c>
      <c r="H35" s="35"/>
      <c r="I35" s="36"/>
      <c r="K35" s="46">
        <v>21</v>
      </c>
      <c r="L35" s="47" t="s">
        <v>161</v>
      </c>
      <c r="M35" s="35"/>
      <c r="N35" s="36"/>
      <c r="P35" s="46">
        <v>21</v>
      </c>
      <c r="Q35" s="47" t="s">
        <v>161</v>
      </c>
      <c r="R35" s="35"/>
      <c r="S35" s="36"/>
      <c r="T35" s="40">
        <f t="shared" si="5"/>
        <v>0</v>
      </c>
      <c r="U35" s="25">
        <v>0</v>
      </c>
      <c r="V35" s="25">
        <v>1</v>
      </c>
      <c r="W35" s="25">
        <v>0</v>
      </c>
      <c r="X35" s="25">
        <v>1</v>
      </c>
      <c r="Y35" s="42" t="str">
        <f>IF(AND($A$3=0,$F$3&gt;0,$K$3=0,$P$3&gt;0),$U$3&amp;$F$3&amp;$AA$31&amp;$U$5&amp;$P$3&amp;$AA$32, "")</f>
        <v/>
      </c>
    </row>
    <row r="36" spans="1:25" hidden="1">
      <c r="A36" s="46">
        <v>22</v>
      </c>
      <c r="B36" s="47" t="s">
        <v>162</v>
      </c>
      <c r="C36" s="35"/>
      <c r="D36" s="36"/>
      <c r="E36" s="35"/>
      <c r="F36" s="46">
        <v>22</v>
      </c>
      <c r="G36" s="47" t="s">
        <v>162</v>
      </c>
      <c r="H36" s="35"/>
      <c r="I36" s="36"/>
      <c r="K36" s="46">
        <v>22</v>
      </c>
      <c r="L36" s="47" t="s">
        <v>162</v>
      </c>
      <c r="M36" s="35"/>
      <c r="N36" s="36"/>
      <c r="P36" s="46">
        <v>22</v>
      </c>
      <c r="Q36" s="47" t="s">
        <v>162</v>
      </c>
      <c r="R36" s="35"/>
      <c r="S36" s="36"/>
      <c r="T36" s="40">
        <f t="shared" si="5"/>
        <v>0</v>
      </c>
      <c r="U36" s="25">
        <v>0</v>
      </c>
      <c r="V36" s="25">
        <v>1</v>
      </c>
      <c r="W36" s="25">
        <v>1</v>
      </c>
      <c r="X36" s="25">
        <v>0</v>
      </c>
      <c r="Y36" s="42" t="str">
        <f>IF(AND($A$3=0,$F$3&gt;0,$K$3&gt;0,$P$3=0),$U$3&amp;$F$3&amp;$AA$31&amp;$U$4&amp;$K$3, "")</f>
        <v/>
      </c>
    </row>
    <row r="37" spans="1:25" hidden="1">
      <c r="A37" s="46">
        <v>23</v>
      </c>
      <c r="B37" s="47" t="s">
        <v>163</v>
      </c>
      <c r="C37" s="35"/>
      <c r="D37" s="36"/>
      <c r="E37" s="35"/>
      <c r="F37" s="46">
        <v>23</v>
      </c>
      <c r="G37" s="47" t="s">
        <v>163</v>
      </c>
      <c r="H37" s="35"/>
      <c r="I37" s="36"/>
      <c r="K37" s="46">
        <v>23</v>
      </c>
      <c r="L37" s="47" t="s">
        <v>163</v>
      </c>
      <c r="M37" s="35"/>
      <c r="N37" s="36"/>
      <c r="P37" s="46">
        <v>23</v>
      </c>
      <c r="Q37" s="47" t="s">
        <v>163</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164</v>
      </c>
      <c r="C38" s="35"/>
      <c r="D38" s="36"/>
      <c r="E38" s="35"/>
      <c r="F38" s="46">
        <v>24</v>
      </c>
      <c r="G38" s="47" t="s">
        <v>164</v>
      </c>
      <c r="H38" s="35"/>
      <c r="I38" s="36"/>
      <c r="K38" s="46">
        <v>24</v>
      </c>
      <c r="L38" s="47" t="s">
        <v>164</v>
      </c>
      <c r="M38" s="35"/>
      <c r="N38" s="36"/>
      <c r="P38" s="46">
        <v>24</v>
      </c>
      <c r="Q38" s="47" t="s">
        <v>164</v>
      </c>
      <c r="R38" s="35"/>
      <c r="S38" s="36"/>
      <c r="T38" s="40">
        <f t="shared" si="5"/>
        <v>0</v>
      </c>
      <c r="U38" s="25">
        <v>1</v>
      </c>
      <c r="V38" s="25">
        <v>0</v>
      </c>
      <c r="W38" s="25">
        <v>0</v>
      </c>
      <c r="X38" s="25">
        <v>0</v>
      </c>
      <c r="Y38" s="41" t="str">
        <f>IF(AND($A$3&gt;0,$F$3=0,$K$3=0,$P$3=0), $U$2&amp;$A$3&amp;$AA$32, "")</f>
        <v/>
      </c>
    </row>
    <row r="39" spans="1:25" hidden="1">
      <c r="A39" s="46">
        <v>25</v>
      </c>
      <c r="B39" s="47" t="s">
        <v>165</v>
      </c>
      <c r="C39" s="35"/>
      <c r="D39" s="36"/>
      <c r="E39" s="35"/>
      <c r="F39" s="46">
        <v>25</v>
      </c>
      <c r="G39" s="47" t="s">
        <v>165</v>
      </c>
      <c r="H39" s="35"/>
      <c r="I39" s="36"/>
      <c r="K39" s="46">
        <v>25</v>
      </c>
      <c r="L39" s="47" t="s">
        <v>165</v>
      </c>
      <c r="M39" s="35"/>
      <c r="N39" s="36"/>
      <c r="P39" s="46">
        <v>25</v>
      </c>
      <c r="Q39" s="47" t="s">
        <v>165</v>
      </c>
      <c r="R39" s="35"/>
      <c r="S39" s="36"/>
      <c r="T39" s="40">
        <f t="shared" si="5"/>
        <v>0</v>
      </c>
      <c r="U39" s="25">
        <v>1</v>
      </c>
      <c r="V39" s="25">
        <v>0</v>
      </c>
      <c r="W39" s="25">
        <v>0</v>
      </c>
      <c r="X39" s="25">
        <v>1</v>
      </c>
      <c r="Y39" s="42" t="str">
        <f>IF(AND($A$3&gt;0,$F$3=0,$K$3=0,$P$3&gt;0),$U$2&amp;$A$3&amp;$AA$31&amp;$U$5&amp;$P$3&amp;$AA$32, "")</f>
        <v/>
      </c>
    </row>
    <row r="40" spans="1:25" hidden="1">
      <c r="A40" s="46">
        <v>26</v>
      </c>
      <c r="B40" s="47" t="s">
        <v>166</v>
      </c>
      <c r="C40" s="35"/>
      <c r="D40" s="36"/>
      <c r="E40" s="35"/>
      <c r="F40" s="46">
        <v>26</v>
      </c>
      <c r="G40" s="47" t="s">
        <v>166</v>
      </c>
      <c r="H40" s="35"/>
      <c r="I40" s="36"/>
      <c r="K40" s="46">
        <v>26</v>
      </c>
      <c r="L40" s="47" t="s">
        <v>166</v>
      </c>
      <c r="M40" s="35"/>
      <c r="N40" s="36"/>
      <c r="P40" s="46">
        <v>26</v>
      </c>
      <c r="Q40" s="47" t="s">
        <v>166</v>
      </c>
      <c r="R40" s="35"/>
      <c r="S40" s="36"/>
      <c r="T40" s="40">
        <f t="shared" si="5"/>
        <v>0</v>
      </c>
      <c r="U40" s="25">
        <v>1</v>
      </c>
      <c r="V40" s="25">
        <v>0</v>
      </c>
      <c r="W40" s="25">
        <v>1</v>
      </c>
      <c r="X40" s="25">
        <v>0</v>
      </c>
      <c r="Y40" s="42" t="str">
        <f>IF(AND($A$3&gt;0,$F$3=0,$K$3&gt;0,$P$3=0),$U$2&amp;$A$3&amp;$AA$31&amp;$U$4&amp;$K$3, "")</f>
        <v/>
      </c>
    </row>
    <row r="41" spans="1:25" hidden="1">
      <c r="A41" s="46">
        <v>27</v>
      </c>
      <c r="B41" s="47" t="s">
        <v>167</v>
      </c>
      <c r="C41" s="35"/>
      <c r="D41" s="36"/>
      <c r="E41" s="35"/>
      <c r="F41" s="46">
        <v>27</v>
      </c>
      <c r="G41" s="47" t="s">
        <v>167</v>
      </c>
      <c r="H41" s="35"/>
      <c r="I41" s="36"/>
      <c r="K41" s="46">
        <v>27</v>
      </c>
      <c r="L41" s="47" t="s">
        <v>167</v>
      </c>
      <c r="M41" s="35"/>
      <c r="N41" s="36"/>
      <c r="P41" s="46">
        <v>27</v>
      </c>
      <c r="Q41" s="47" t="s">
        <v>167</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168</v>
      </c>
      <c r="C42" s="35"/>
      <c r="D42" s="36"/>
      <c r="E42" s="35"/>
      <c r="F42" s="46">
        <v>28</v>
      </c>
      <c r="G42" s="47" t="s">
        <v>168</v>
      </c>
      <c r="H42" s="35"/>
      <c r="I42" s="36"/>
      <c r="K42" s="46">
        <v>28</v>
      </c>
      <c r="L42" s="47" t="s">
        <v>168</v>
      </c>
      <c r="M42" s="35"/>
      <c r="N42" s="36"/>
      <c r="P42" s="46">
        <v>28</v>
      </c>
      <c r="Q42" s="47" t="s">
        <v>168</v>
      </c>
      <c r="R42" s="35"/>
      <c r="S42" s="36"/>
      <c r="T42" s="40">
        <f t="shared" si="5"/>
        <v>0</v>
      </c>
      <c r="U42" s="25">
        <v>1</v>
      </c>
      <c r="V42" s="25">
        <v>1</v>
      </c>
      <c r="W42" s="25">
        <v>0</v>
      </c>
      <c r="X42" s="25">
        <v>0</v>
      </c>
      <c r="Y42" s="42" t="str">
        <f>IF(AND($A$3&gt;0,$F$3&gt;0,$K$3=0,$P$3=0),$U$2&amp;$A$3&amp;$AA$31&amp;$U$3&amp;$F$3, "")</f>
        <v/>
      </c>
    </row>
    <row r="43" spans="1:25" hidden="1">
      <c r="A43" s="46">
        <v>29</v>
      </c>
      <c r="B43" s="47" t="s">
        <v>169</v>
      </c>
      <c r="C43" s="35"/>
      <c r="D43" s="36"/>
      <c r="E43" s="35"/>
      <c r="F43" s="46">
        <v>29</v>
      </c>
      <c r="G43" s="47" t="s">
        <v>169</v>
      </c>
      <c r="H43" s="35"/>
      <c r="I43" s="36"/>
      <c r="K43" s="46">
        <v>29</v>
      </c>
      <c r="L43" s="47" t="s">
        <v>169</v>
      </c>
      <c r="M43" s="35"/>
      <c r="N43" s="36"/>
      <c r="P43" s="46">
        <v>29</v>
      </c>
      <c r="Q43" s="47" t="s">
        <v>169</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170</v>
      </c>
      <c r="C44" s="35"/>
      <c r="D44" s="36"/>
      <c r="E44" s="35"/>
      <c r="F44" s="46">
        <v>30</v>
      </c>
      <c r="G44" s="47" t="s">
        <v>170</v>
      </c>
      <c r="H44" s="35"/>
      <c r="I44" s="36"/>
      <c r="K44" s="46">
        <v>30</v>
      </c>
      <c r="L44" s="47" t="s">
        <v>170</v>
      </c>
      <c r="M44" s="35"/>
      <c r="N44" s="36"/>
      <c r="P44" s="46">
        <v>30</v>
      </c>
      <c r="Q44" s="47" t="s">
        <v>170</v>
      </c>
      <c r="R44" s="35"/>
      <c r="S44" s="36"/>
      <c r="T44" s="40">
        <f t="shared" si="5"/>
        <v>0</v>
      </c>
      <c r="U44" s="25">
        <v>1</v>
      </c>
      <c r="V44" s="25">
        <v>1</v>
      </c>
      <c r="W44" s="25">
        <v>1</v>
      </c>
      <c r="X44" s="25">
        <v>0</v>
      </c>
      <c r="Y44" s="42" t="str">
        <f>IF(AND($A$3&gt;0,$F$3&gt;0,$K$3&gt;0,$P$3=0),$U$2&amp;$A$3&amp;$AA$31&amp;$U$3&amp;$F$3&amp;$AA$31&amp;$U$4&amp;$K$3, "")</f>
        <v/>
      </c>
    </row>
    <row r="45" spans="1:25" hidden="1">
      <c r="A45" s="46">
        <v>31</v>
      </c>
      <c r="B45" s="47" t="s">
        <v>171</v>
      </c>
      <c r="C45" s="35"/>
      <c r="D45" s="36"/>
      <c r="E45" s="35"/>
      <c r="F45" s="46">
        <v>31</v>
      </c>
      <c r="G45" s="47" t="s">
        <v>171</v>
      </c>
      <c r="H45" s="35"/>
      <c r="I45" s="36"/>
      <c r="K45" s="46">
        <v>31</v>
      </c>
      <c r="L45" s="47" t="s">
        <v>171</v>
      </c>
      <c r="M45" s="35"/>
      <c r="N45" s="36"/>
      <c r="P45" s="46">
        <v>31</v>
      </c>
      <c r="Q45" s="47" t="s">
        <v>171</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172</v>
      </c>
      <c r="C46" s="35"/>
      <c r="D46" s="36"/>
      <c r="E46" s="35"/>
      <c r="F46" s="46">
        <v>32</v>
      </c>
      <c r="G46" s="47" t="s">
        <v>172</v>
      </c>
      <c r="H46" s="35"/>
      <c r="I46" s="36"/>
      <c r="K46" s="46">
        <v>32</v>
      </c>
      <c r="L46" s="47" t="s">
        <v>172</v>
      </c>
      <c r="M46" s="35"/>
      <c r="N46" s="36"/>
      <c r="P46" s="46">
        <v>32</v>
      </c>
      <c r="Q46" s="47" t="s">
        <v>172</v>
      </c>
      <c r="R46" s="35"/>
      <c r="S46" s="36"/>
    </row>
    <row r="47" spans="1:25" hidden="1">
      <c r="A47" s="46">
        <v>33</v>
      </c>
      <c r="B47" s="47" t="s">
        <v>173</v>
      </c>
      <c r="C47" s="35"/>
      <c r="D47" s="36"/>
      <c r="E47" s="35"/>
      <c r="F47" s="46">
        <v>33</v>
      </c>
      <c r="G47" s="47" t="s">
        <v>173</v>
      </c>
      <c r="H47" s="35"/>
      <c r="I47" s="36"/>
      <c r="K47" s="46">
        <v>33</v>
      </c>
      <c r="L47" s="47" t="s">
        <v>173</v>
      </c>
      <c r="M47" s="35"/>
      <c r="N47" s="36"/>
      <c r="P47" s="46">
        <v>33</v>
      </c>
      <c r="Q47" s="47" t="s">
        <v>173</v>
      </c>
      <c r="R47" s="35"/>
      <c r="S47" s="36"/>
    </row>
    <row r="48" spans="1:25" hidden="1">
      <c r="A48" s="46">
        <v>34</v>
      </c>
      <c r="B48" s="47" t="s">
        <v>174</v>
      </c>
      <c r="C48" s="35"/>
      <c r="D48" s="36"/>
      <c r="E48" s="35"/>
      <c r="F48" s="46">
        <v>34</v>
      </c>
      <c r="G48" s="47" t="s">
        <v>174</v>
      </c>
      <c r="H48" s="35"/>
      <c r="I48" s="36"/>
      <c r="K48" s="46">
        <v>34</v>
      </c>
      <c r="L48" s="47" t="s">
        <v>174</v>
      </c>
      <c r="M48" s="35"/>
      <c r="N48" s="36"/>
      <c r="P48" s="46">
        <v>34</v>
      </c>
      <c r="Q48" s="47" t="s">
        <v>174</v>
      </c>
      <c r="R48" s="35"/>
      <c r="S48" s="36"/>
    </row>
    <row r="49" spans="1:19" hidden="1">
      <c r="A49" s="46">
        <v>35</v>
      </c>
      <c r="B49" s="47" t="s">
        <v>175</v>
      </c>
      <c r="C49" s="35"/>
      <c r="D49" s="36"/>
      <c r="E49" s="35"/>
      <c r="F49" s="46">
        <v>35</v>
      </c>
      <c r="G49" s="47" t="s">
        <v>175</v>
      </c>
      <c r="H49" s="35"/>
      <c r="I49" s="36"/>
      <c r="K49" s="46">
        <v>35</v>
      </c>
      <c r="L49" s="47" t="s">
        <v>175</v>
      </c>
      <c r="M49" s="35"/>
      <c r="N49" s="36"/>
      <c r="P49" s="46">
        <v>35</v>
      </c>
      <c r="Q49" s="47" t="s">
        <v>175</v>
      </c>
      <c r="R49" s="35"/>
      <c r="S49" s="36"/>
    </row>
    <row r="50" spans="1:19" hidden="1">
      <c r="A50" s="46">
        <v>36</v>
      </c>
      <c r="B50" s="47" t="s">
        <v>176</v>
      </c>
      <c r="C50" s="35"/>
      <c r="D50" s="36"/>
      <c r="E50" s="35"/>
      <c r="F50" s="46">
        <v>36</v>
      </c>
      <c r="G50" s="47" t="s">
        <v>176</v>
      </c>
      <c r="H50" s="35"/>
      <c r="I50" s="36"/>
      <c r="K50" s="46">
        <v>36</v>
      </c>
      <c r="L50" s="47" t="s">
        <v>176</v>
      </c>
      <c r="M50" s="35"/>
      <c r="N50" s="36"/>
      <c r="P50" s="46">
        <v>36</v>
      </c>
      <c r="Q50" s="47" t="s">
        <v>176</v>
      </c>
      <c r="R50" s="35"/>
      <c r="S50" s="36"/>
    </row>
    <row r="51" spans="1:19" hidden="1">
      <c r="A51" s="46">
        <v>37</v>
      </c>
      <c r="B51" s="47" t="s">
        <v>177</v>
      </c>
      <c r="C51" s="35"/>
      <c r="D51" s="36"/>
      <c r="E51" s="35"/>
      <c r="F51" s="46">
        <v>37</v>
      </c>
      <c r="G51" s="47" t="s">
        <v>177</v>
      </c>
      <c r="H51" s="35"/>
      <c r="I51" s="36"/>
      <c r="K51" s="46">
        <v>37</v>
      </c>
      <c r="L51" s="47" t="s">
        <v>177</v>
      </c>
      <c r="M51" s="35"/>
      <c r="N51" s="36"/>
      <c r="P51" s="46">
        <v>37</v>
      </c>
      <c r="Q51" s="47" t="s">
        <v>177</v>
      </c>
      <c r="R51" s="35"/>
      <c r="S51" s="36"/>
    </row>
    <row r="52" spans="1:19" hidden="1">
      <c r="A52" s="46">
        <v>38</v>
      </c>
      <c r="B52" s="47" t="s">
        <v>178</v>
      </c>
      <c r="C52" s="35"/>
      <c r="D52" s="36"/>
      <c r="E52" s="35"/>
      <c r="F52" s="46">
        <v>38</v>
      </c>
      <c r="G52" s="47" t="s">
        <v>178</v>
      </c>
      <c r="H52" s="35"/>
      <c r="I52" s="36"/>
      <c r="K52" s="46">
        <v>38</v>
      </c>
      <c r="L52" s="47" t="s">
        <v>178</v>
      </c>
      <c r="M52" s="35"/>
      <c r="N52" s="36"/>
      <c r="P52" s="46">
        <v>38</v>
      </c>
      <c r="Q52" s="47" t="s">
        <v>178</v>
      </c>
      <c r="R52" s="35"/>
      <c r="S52" s="36"/>
    </row>
    <row r="53" spans="1:19" hidden="1">
      <c r="A53" s="46">
        <v>39</v>
      </c>
      <c r="B53" s="47" t="s">
        <v>179</v>
      </c>
      <c r="C53" s="35"/>
      <c r="D53" s="36"/>
      <c r="E53" s="35"/>
      <c r="F53" s="46">
        <v>39</v>
      </c>
      <c r="G53" s="47" t="s">
        <v>179</v>
      </c>
      <c r="H53" s="35"/>
      <c r="I53" s="36"/>
      <c r="K53" s="46">
        <v>39</v>
      </c>
      <c r="L53" s="47" t="s">
        <v>179</v>
      </c>
      <c r="M53" s="35"/>
      <c r="N53" s="36"/>
      <c r="P53" s="46">
        <v>39</v>
      </c>
      <c r="Q53" s="47" t="s">
        <v>179</v>
      </c>
      <c r="R53" s="35"/>
      <c r="S53" s="36"/>
    </row>
    <row r="54" spans="1:19" hidden="1">
      <c r="A54" s="46">
        <v>40</v>
      </c>
      <c r="B54" s="47" t="s">
        <v>180</v>
      </c>
      <c r="C54" s="35"/>
      <c r="D54" s="36"/>
      <c r="E54" s="35"/>
      <c r="F54" s="46">
        <v>40</v>
      </c>
      <c r="G54" s="47" t="s">
        <v>180</v>
      </c>
      <c r="H54" s="35"/>
      <c r="I54" s="36"/>
      <c r="K54" s="46">
        <v>40</v>
      </c>
      <c r="L54" s="47" t="s">
        <v>180</v>
      </c>
      <c r="M54" s="35"/>
      <c r="N54" s="36"/>
      <c r="P54" s="46">
        <v>40</v>
      </c>
      <c r="Q54" s="47" t="s">
        <v>180</v>
      </c>
      <c r="R54" s="35"/>
      <c r="S54" s="36"/>
    </row>
    <row r="55" spans="1:19" hidden="1">
      <c r="A55" s="46">
        <v>41</v>
      </c>
      <c r="B55" s="47" t="s">
        <v>181</v>
      </c>
      <c r="C55" s="35"/>
      <c r="D55" s="36"/>
      <c r="E55" s="35"/>
      <c r="F55" s="46">
        <v>41</v>
      </c>
      <c r="G55" s="47" t="s">
        <v>181</v>
      </c>
      <c r="H55" s="35"/>
      <c r="I55" s="36"/>
      <c r="K55" s="46">
        <v>41</v>
      </c>
      <c r="L55" s="47" t="s">
        <v>181</v>
      </c>
      <c r="M55" s="35"/>
      <c r="N55" s="36"/>
      <c r="P55" s="46">
        <v>41</v>
      </c>
      <c r="Q55" s="47" t="s">
        <v>181</v>
      </c>
      <c r="R55" s="35"/>
      <c r="S55" s="36"/>
    </row>
    <row r="56" spans="1:19" hidden="1">
      <c r="A56" s="46">
        <v>42</v>
      </c>
      <c r="B56" s="47" t="s">
        <v>182</v>
      </c>
      <c r="C56" s="35"/>
      <c r="D56" s="36"/>
      <c r="E56" s="35"/>
      <c r="F56" s="46">
        <v>42</v>
      </c>
      <c r="G56" s="47" t="s">
        <v>182</v>
      </c>
      <c r="H56" s="35"/>
      <c r="I56" s="36"/>
      <c r="K56" s="46">
        <v>42</v>
      </c>
      <c r="L56" s="47" t="s">
        <v>182</v>
      </c>
      <c r="M56" s="35"/>
      <c r="N56" s="36"/>
      <c r="P56" s="46">
        <v>42</v>
      </c>
      <c r="Q56" s="47" t="s">
        <v>182</v>
      </c>
      <c r="R56" s="35"/>
      <c r="S56" s="36"/>
    </row>
    <row r="57" spans="1:19" hidden="1">
      <c r="A57" s="46">
        <v>43</v>
      </c>
      <c r="B57" s="47" t="s">
        <v>183</v>
      </c>
      <c r="C57" s="35"/>
      <c r="D57" s="36"/>
      <c r="E57" s="35"/>
      <c r="F57" s="46">
        <v>43</v>
      </c>
      <c r="G57" s="47" t="s">
        <v>183</v>
      </c>
      <c r="H57" s="35"/>
      <c r="I57" s="36"/>
      <c r="K57" s="46">
        <v>43</v>
      </c>
      <c r="L57" s="47" t="s">
        <v>183</v>
      </c>
      <c r="M57" s="35"/>
      <c r="N57" s="36"/>
      <c r="P57" s="46">
        <v>43</v>
      </c>
      <c r="Q57" s="47" t="s">
        <v>183</v>
      </c>
      <c r="R57" s="35"/>
      <c r="S57" s="36"/>
    </row>
    <row r="58" spans="1:19" hidden="1">
      <c r="A58" s="46">
        <v>44</v>
      </c>
      <c r="B58" s="47" t="s">
        <v>184</v>
      </c>
      <c r="C58" s="35"/>
      <c r="D58" s="36"/>
      <c r="E58" s="35"/>
      <c r="F58" s="46">
        <v>44</v>
      </c>
      <c r="G58" s="47" t="s">
        <v>184</v>
      </c>
      <c r="H58" s="35"/>
      <c r="I58" s="36"/>
      <c r="K58" s="46">
        <v>44</v>
      </c>
      <c r="L58" s="47" t="s">
        <v>184</v>
      </c>
      <c r="M58" s="35"/>
      <c r="N58" s="36"/>
      <c r="P58" s="46">
        <v>44</v>
      </c>
      <c r="Q58" s="47" t="s">
        <v>184</v>
      </c>
      <c r="R58" s="35"/>
      <c r="S58" s="36"/>
    </row>
    <row r="59" spans="1:19" hidden="1">
      <c r="A59" s="46">
        <v>45</v>
      </c>
      <c r="B59" s="47" t="s">
        <v>185</v>
      </c>
      <c r="C59" s="35"/>
      <c r="D59" s="36"/>
      <c r="E59" s="35"/>
      <c r="F59" s="46">
        <v>45</v>
      </c>
      <c r="G59" s="47" t="s">
        <v>185</v>
      </c>
      <c r="H59" s="35"/>
      <c r="I59" s="36"/>
      <c r="K59" s="46">
        <v>45</v>
      </c>
      <c r="L59" s="47" t="s">
        <v>185</v>
      </c>
      <c r="M59" s="35"/>
      <c r="N59" s="36"/>
      <c r="P59" s="46">
        <v>45</v>
      </c>
      <c r="Q59" s="47" t="s">
        <v>185</v>
      </c>
      <c r="R59" s="35"/>
      <c r="S59" s="36"/>
    </row>
    <row r="60" spans="1:19" hidden="1">
      <c r="A60" s="46">
        <v>46</v>
      </c>
      <c r="B60" s="47" t="s">
        <v>186</v>
      </c>
      <c r="C60" s="35"/>
      <c r="D60" s="36"/>
      <c r="E60" s="35"/>
      <c r="F60" s="46">
        <v>46</v>
      </c>
      <c r="G60" s="47" t="s">
        <v>186</v>
      </c>
      <c r="H60" s="35"/>
      <c r="I60" s="36"/>
      <c r="K60" s="46">
        <v>46</v>
      </c>
      <c r="L60" s="47" t="s">
        <v>186</v>
      </c>
      <c r="M60" s="35"/>
      <c r="N60" s="36"/>
      <c r="P60" s="46">
        <v>46</v>
      </c>
      <c r="Q60" s="47" t="s">
        <v>186</v>
      </c>
      <c r="R60" s="35"/>
      <c r="S60" s="36"/>
    </row>
    <row r="61" spans="1:19" hidden="1">
      <c r="A61" s="46">
        <v>47</v>
      </c>
      <c r="B61" s="47" t="s">
        <v>187</v>
      </c>
      <c r="C61" s="35"/>
      <c r="D61" s="36"/>
      <c r="E61" s="35"/>
      <c r="F61" s="46">
        <v>47</v>
      </c>
      <c r="G61" s="47" t="s">
        <v>187</v>
      </c>
      <c r="H61" s="35"/>
      <c r="I61" s="36"/>
      <c r="K61" s="46">
        <v>47</v>
      </c>
      <c r="L61" s="47" t="s">
        <v>187</v>
      </c>
      <c r="M61" s="35"/>
      <c r="N61" s="36"/>
      <c r="P61" s="46">
        <v>47</v>
      </c>
      <c r="Q61" s="47" t="s">
        <v>187</v>
      </c>
      <c r="R61" s="35"/>
      <c r="S61" s="36"/>
    </row>
    <row r="62" spans="1:19" hidden="1">
      <c r="A62" s="46">
        <v>48</v>
      </c>
      <c r="B62" s="47" t="s">
        <v>188</v>
      </c>
      <c r="C62" s="35"/>
      <c r="D62" s="36"/>
      <c r="E62" s="35"/>
      <c r="F62" s="46">
        <v>48</v>
      </c>
      <c r="G62" s="47" t="s">
        <v>188</v>
      </c>
      <c r="H62" s="35"/>
      <c r="I62" s="36"/>
      <c r="K62" s="46">
        <v>48</v>
      </c>
      <c r="L62" s="47" t="s">
        <v>188</v>
      </c>
      <c r="M62" s="35"/>
      <c r="N62" s="36"/>
      <c r="P62" s="46">
        <v>48</v>
      </c>
      <c r="Q62" s="47" t="s">
        <v>188</v>
      </c>
      <c r="R62" s="35"/>
      <c r="S62" s="36"/>
    </row>
    <row r="63" spans="1:19" hidden="1">
      <c r="A63" s="46">
        <v>49</v>
      </c>
      <c r="B63" s="47" t="s">
        <v>189</v>
      </c>
      <c r="C63" s="35"/>
      <c r="D63" s="36"/>
      <c r="E63" s="35"/>
      <c r="F63" s="46">
        <v>49</v>
      </c>
      <c r="G63" s="47" t="s">
        <v>189</v>
      </c>
      <c r="H63" s="35"/>
      <c r="I63" s="36"/>
      <c r="K63" s="46">
        <v>49</v>
      </c>
      <c r="L63" s="47" t="s">
        <v>189</v>
      </c>
      <c r="M63" s="35"/>
      <c r="N63" s="36"/>
      <c r="P63" s="46">
        <v>49</v>
      </c>
      <c r="Q63" s="47" t="s">
        <v>189</v>
      </c>
      <c r="R63" s="35"/>
      <c r="S63" s="36"/>
    </row>
    <row r="64" spans="1:19" hidden="1">
      <c r="A64" s="46">
        <v>50</v>
      </c>
      <c r="B64" s="47" t="s">
        <v>190</v>
      </c>
      <c r="C64" s="35"/>
      <c r="D64" s="36"/>
      <c r="E64" s="35"/>
      <c r="F64" s="46">
        <v>50</v>
      </c>
      <c r="G64" s="47" t="s">
        <v>190</v>
      </c>
      <c r="H64" s="35"/>
      <c r="I64" s="36"/>
      <c r="K64" s="46">
        <v>50</v>
      </c>
      <c r="L64" s="47" t="s">
        <v>190</v>
      </c>
      <c r="M64" s="35"/>
      <c r="N64" s="36"/>
      <c r="P64" s="46">
        <v>50</v>
      </c>
      <c r="Q64" s="47" t="s">
        <v>190</v>
      </c>
      <c r="R64" s="35"/>
      <c r="S64" s="36"/>
    </row>
    <row r="65" spans="1:19" hidden="1">
      <c r="A65" s="46">
        <v>51</v>
      </c>
      <c r="B65" s="47" t="s">
        <v>191</v>
      </c>
      <c r="C65" s="35"/>
      <c r="D65" s="36"/>
      <c r="E65" s="35"/>
      <c r="F65" s="46">
        <v>51</v>
      </c>
      <c r="G65" s="47" t="s">
        <v>191</v>
      </c>
      <c r="H65" s="35"/>
      <c r="I65" s="36"/>
      <c r="K65" s="46">
        <v>51</v>
      </c>
      <c r="L65" s="47" t="s">
        <v>191</v>
      </c>
      <c r="M65" s="35"/>
      <c r="N65" s="36"/>
      <c r="P65" s="46">
        <v>51</v>
      </c>
      <c r="Q65" s="47" t="s">
        <v>191</v>
      </c>
      <c r="R65" s="35"/>
      <c r="S65" s="36"/>
    </row>
    <row r="66" spans="1:19" hidden="1">
      <c r="A66" s="46">
        <v>52</v>
      </c>
      <c r="B66" s="47" t="s">
        <v>192</v>
      </c>
      <c r="C66" s="35"/>
      <c r="D66" s="36"/>
      <c r="E66" s="35"/>
      <c r="F66" s="46">
        <v>52</v>
      </c>
      <c r="G66" s="47" t="s">
        <v>192</v>
      </c>
      <c r="H66" s="35"/>
      <c r="I66" s="36"/>
      <c r="K66" s="46">
        <v>52</v>
      </c>
      <c r="L66" s="47" t="s">
        <v>192</v>
      </c>
      <c r="M66" s="35"/>
      <c r="N66" s="36"/>
      <c r="P66" s="46">
        <v>52</v>
      </c>
      <c r="Q66" s="47" t="s">
        <v>192</v>
      </c>
      <c r="R66" s="35"/>
      <c r="S66" s="36"/>
    </row>
    <row r="67" spans="1:19" hidden="1">
      <c r="A67" s="46">
        <v>53</v>
      </c>
      <c r="B67" s="47" t="s">
        <v>193</v>
      </c>
      <c r="C67" s="35"/>
      <c r="D67" s="36"/>
      <c r="E67" s="35"/>
      <c r="F67" s="46">
        <v>53</v>
      </c>
      <c r="G67" s="47" t="s">
        <v>193</v>
      </c>
      <c r="H67" s="35"/>
      <c r="I67" s="36"/>
      <c r="K67" s="46">
        <v>53</v>
      </c>
      <c r="L67" s="47" t="s">
        <v>193</v>
      </c>
      <c r="M67" s="35"/>
      <c r="N67" s="36"/>
      <c r="P67" s="46">
        <v>53</v>
      </c>
      <c r="Q67" s="47" t="s">
        <v>193</v>
      </c>
      <c r="R67" s="35"/>
      <c r="S67" s="36"/>
    </row>
    <row r="68" spans="1:19" hidden="1">
      <c r="A68" s="46">
        <v>54</v>
      </c>
      <c r="B68" s="47" t="s">
        <v>194</v>
      </c>
      <c r="C68" s="35"/>
      <c r="D68" s="36"/>
      <c r="E68" s="35"/>
      <c r="F68" s="46">
        <v>54</v>
      </c>
      <c r="G68" s="47" t="s">
        <v>194</v>
      </c>
      <c r="H68" s="35"/>
      <c r="I68" s="36"/>
      <c r="K68" s="46">
        <v>54</v>
      </c>
      <c r="L68" s="47" t="s">
        <v>194</v>
      </c>
      <c r="M68" s="35"/>
      <c r="N68" s="36"/>
      <c r="P68" s="46">
        <v>54</v>
      </c>
      <c r="Q68" s="47" t="s">
        <v>194</v>
      </c>
      <c r="R68" s="35"/>
      <c r="S68" s="36"/>
    </row>
    <row r="69" spans="1:19" hidden="1">
      <c r="A69" s="46">
        <v>55</v>
      </c>
      <c r="B69" s="47" t="s">
        <v>195</v>
      </c>
      <c r="C69" s="35"/>
      <c r="D69" s="36"/>
      <c r="E69" s="35"/>
      <c r="F69" s="46">
        <v>55</v>
      </c>
      <c r="G69" s="47" t="s">
        <v>195</v>
      </c>
      <c r="H69" s="35"/>
      <c r="I69" s="36"/>
      <c r="K69" s="46">
        <v>55</v>
      </c>
      <c r="L69" s="47" t="s">
        <v>195</v>
      </c>
      <c r="M69" s="35"/>
      <c r="N69" s="36"/>
      <c r="P69" s="46">
        <v>55</v>
      </c>
      <c r="Q69" s="47" t="s">
        <v>195</v>
      </c>
      <c r="R69" s="35"/>
      <c r="S69" s="36"/>
    </row>
    <row r="70" spans="1:19" hidden="1">
      <c r="A70" s="46">
        <v>56</v>
      </c>
      <c r="B70" s="47" t="s">
        <v>196</v>
      </c>
      <c r="C70" s="35"/>
      <c r="D70" s="36"/>
      <c r="E70" s="35"/>
      <c r="F70" s="46">
        <v>56</v>
      </c>
      <c r="G70" s="47" t="s">
        <v>196</v>
      </c>
      <c r="H70" s="35"/>
      <c r="I70" s="36"/>
      <c r="K70" s="46">
        <v>56</v>
      </c>
      <c r="L70" s="47" t="s">
        <v>196</v>
      </c>
      <c r="M70" s="35"/>
      <c r="N70" s="36"/>
      <c r="P70" s="46">
        <v>56</v>
      </c>
      <c r="Q70" s="47" t="s">
        <v>196</v>
      </c>
      <c r="R70" s="35"/>
      <c r="S70" s="36"/>
    </row>
    <row r="71" spans="1:19" hidden="1">
      <c r="A71" s="46">
        <v>57</v>
      </c>
      <c r="B71" s="47" t="s">
        <v>197</v>
      </c>
      <c r="C71" s="35"/>
      <c r="D71" s="36"/>
      <c r="E71" s="35"/>
      <c r="F71" s="46">
        <v>57</v>
      </c>
      <c r="G71" s="47" t="s">
        <v>197</v>
      </c>
      <c r="H71" s="35"/>
      <c r="I71" s="36"/>
      <c r="K71" s="46">
        <v>57</v>
      </c>
      <c r="L71" s="47" t="s">
        <v>197</v>
      </c>
      <c r="M71" s="35"/>
      <c r="N71" s="36"/>
      <c r="P71" s="46">
        <v>57</v>
      </c>
      <c r="Q71" s="47" t="s">
        <v>197</v>
      </c>
      <c r="R71" s="35"/>
      <c r="S71" s="36"/>
    </row>
    <row r="72" spans="1:19" hidden="1">
      <c r="A72" s="46">
        <v>58</v>
      </c>
      <c r="B72" s="47" t="s">
        <v>198</v>
      </c>
      <c r="C72" s="35"/>
      <c r="D72" s="36"/>
      <c r="E72" s="35"/>
      <c r="F72" s="46">
        <v>58</v>
      </c>
      <c r="G72" s="47" t="s">
        <v>198</v>
      </c>
      <c r="H72" s="35"/>
      <c r="I72" s="36"/>
      <c r="K72" s="46">
        <v>58</v>
      </c>
      <c r="L72" s="47" t="s">
        <v>198</v>
      </c>
      <c r="M72" s="35"/>
      <c r="N72" s="36"/>
      <c r="P72" s="46">
        <v>58</v>
      </c>
      <c r="Q72" s="47" t="s">
        <v>198</v>
      </c>
      <c r="R72" s="35"/>
      <c r="S72" s="36"/>
    </row>
    <row r="73" spans="1:19" hidden="1">
      <c r="A73" s="46">
        <v>59</v>
      </c>
      <c r="B73" s="47" t="s">
        <v>199</v>
      </c>
      <c r="C73" s="35"/>
      <c r="D73" s="36"/>
      <c r="E73" s="35"/>
      <c r="F73" s="46">
        <v>59</v>
      </c>
      <c r="G73" s="47" t="s">
        <v>199</v>
      </c>
      <c r="H73" s="35"/>
      <c r="I73" s="36"/>
      <c r="K73" s="46">
        <v>59</v>
      </c>
      <c r="L73" s="47" t="s">
        <v>199</v>
      </c>
      <c r="M73" s="35"/>
      <c r="N73" s="36"/>
      <c r="P73" s="46">
        <v>59</v>
      </c>
      <c r="Q73" s="47" t="s">
        <v>199</v>
      </c>
      <c r="R73" s="35"/>
      <c r="S73" s="36"/>
    </row>
    <row r="74" spans="1:19" hidden="1">
      <c r="A74" s="46">
        <v>60</v>
      </c>
      <c r="B74" s="47" t="s">
        <v>200</v>
      </c>
      <c r="C74" s="35"/>
      <c r="D74" s="36"/>
      <c r="E74" s="35"/>
      <c r="F74" s="46">
        <v>60</v>
      </c>
      <c r="G74" s="47" t="s">
        <v>200</v>
      </c>
      <c r="H74" s="35"/>
      <c r="I74" s="36"/>
      <c r="K74" s="46">
        <v>60</v>
      </c>
      <c r="L74" s="47" t="s">
        <v>200</v>
      </c>
      <c r="M74" s="35"/>
      <c r="N74" s="36"/>
      <c r="P74" s="46">
        <v>60</v>
      </c>
      <c r="Q74" s="47" t="s">
        <v>200</v>
      </c>
      <c r="R74" s="35"/>
      <c r="S74" s="36"/>
    </row>
    <row r="75" spans="1:19" hidden="1">
      <c r="A75" s="46">
        <v>61</v>
      </c>
      <c r="B75" s="47" t="s">
        <v>201</v>
      </c>
      <c r="C75" s="35"/>
      <c r="D75" s="36"/>
      <c r="E75" s="35"/>
      <c r="F75" s="46">
        <v>61</v>
      </c>
      <c r="G75" s="47" t="s">
        <v>201</v>
      </c>
      <c r="H75" s="35"/>
      <c r="I75" s="36"/>
      <c r="K75" s="46">
        <v>61</v>
      </c>
      <c r="L75" s="47" t="s">
        <v>201</v>
      </c>
      <c r="M75" s="35"/>
      <c r="N75" s="36"/>
      <c r="P75" s="46">
        <v>61</v>
      </c>
      <c r="Q75" s="47" t="s">
        <v>201</v>
      </c>
      <c r="R75" s="35"/>
      <c r="S75" s="36"/>
    </row>
    <row r="76" spans="1:19" hidden="1">
      <c r="A76" s="46">
        <v>62</v>
      </c>
      <c r="B76" s="47" t="s">
        <v>202</v>
      </c>
      <c r="C76" s="35"/>
      <c r="D76" s="36"/>
      <c r="E76" s="35"/>
      <c r="F76" s="46">
        <v>62</v>
      </c>
      <c r="G76" s="47" t="s">
        <v>202</v>
      </c>
      <c r="H76" s="35"/>
      <c r="I76" s="36"/>
      <c r="K76" s="46">
        <v>62</v>
      </c>
      <c r="L76" s="47" t="s">
        <v>202</v>
      </c>
      <c r="M76" s="35"/>
      <c r="N76" s="36"/>
      <c r="P76" s="46">
        <v>62</v>
      </c>
      <c r="Q76" s="47" t="s">
        <v>202</v>
      </c>
      <c r="R76" s="35"/>
      <c r="S76" s="36"/>
    </row>
    <row r="77" spans="1:19" hidden="1">
      <c r="A77" s="46">
        <v>63</v>
      </c>
      <c r="B77" s="47" t="s">
        <v>203</v>
      </c>
      <c r="C77" s="35"/>
      <c r="D77" s="36"/>
      <c r="E77" s="35"/>
      <c r="F77" s="46">
        <v>63</v>
      </c>
      <c r="G77" s="47" t="s">
        <v>203</v>
      </c>
      <c r="H77" s="35"/>
      <c r="I77" s="36"/>
      <c r="K77" s="46">
        <v>63</v>
      </c>
      <c r="L77" s="47" t="s">
        <v>203</v>
      </c>
      <c r="M77" s="35"/>
      <c r="N77" s="36"/>
      <c r="P77" s="46">
        <v>63</v>
      </c>
      <c r="Q77" s="47" t="s">
        <v>203</v>
      </c>
      <c r="R77" s="35"/>
      <c r="S77" s="36"/>
    </row>
    <row r="78" spans="1:19" hidden="1">
      <c r="A78" s="46">
        <v>64</v>
      </c>
      <c r="B78" s="47" t="s">
        <v>204</v>
      </c>
      <c r="C78" s="35"/>
      <c r="D78" s="36"/>
      <c r="E78" s="35"/>
      <c r="F78" s="46">
        <v>64</v>
      </c>
      <c r="G78" s="47" t="s">
        <v>204</v>
      </c>
      <c r="H78" s="35"/>
      <c r="I78" s="36"/>
      <c r="K78" s="46">
        <v>64</v>
      </c>
      <c r="L78" s="47" t="s">
        <v>204</v>
      </c>
      <c r="M78" s="35"/>
      <c r="N78" s="36"/>
      <c r="P78" s="46">
        <v>64</v>
      </c>
      <c r="Q78" s="47" t="s">
        <v>204</v>
      </c>
      <c r="R78" s="35"/>
      <c r="S78" s="36"/>
    </row>
    <row r="79" spans="1:19" hidden="1">
      <c r="A79" s="46">
        <v>65</v>
      </c>
      <c r="B79" s="47" t="s">
        <v>205</v>
      </c>
      <c r="C79" s="35"/>
      <c r="D79" s="36"/>
      <c r="E79" s="35"/>
      <c r="F79" s="46">
        <v>65</v>
      </c>
      <c r="G79" s="47" t="s">
        <v>205</v>
      </c>
      <c r="H79" s="35"/>
      <c r="I79" s="36"/>
      <c r="K79" s="46">
        <v>65</v>
      </c>
      <c r="L79" s="47" t="s">
        <v>205</v>
      </c>
      <c r="M79" s="35"/>
      <c r="N79" s="36"/>
      <c r="P79" s="46">
        <v>65</v>
      </c>
      <c r="Q79" s="47" t="s">
        <v>205</v>
      </c>
      <c r="R79" s="35"/>
      <c r="S79" s="36"/>
    </row>
    <row r="80" spans="1:19" hidden="1">
      <c r="A80" s="46">
        <v>66</v>
      </c>
      <c r="B80" s="47" t="s">
        <v>206</v>
      </c>
      <c r="C80" s="35"/>
      <c r="D80" s="36"/>
      <c r="E80" s="35"/>
      <c r="F80" s="46">
        <v>66</v>
      </c>
      <c r="G80" s="47" t="s">
        <v>206</v>
      </c>
      <c r="H80" s="35"/>
      <c r="I80" s="36"/>
      <c r="K80" s="46">
        <v>66</v>
      </c>
      <c r="L80" s="47" t="s">
        <v>206</v>
      </c>
      <c r="M80" s="35"/>
      <c r="N80" s="36"/>
      <c r="P80" s="46">
        <v>66</v>
      </c>
      <c r="Q80" s="47" t="s">
        <v>206</v>
      </c>
      <c r="R80" s="35"/>
      <c r="S80" s="36"/>
    </row>
    <row r="81" spans="1:19" hidden="1">
      <c r="A81" s="46">
        <v>67</v>
      </c>
      <c r="B81" s="47" t="s">
        <v>207</v>
      </c>
      <c r="C81" s="35"/>
      <c r="D81" s="36"/>
      <c r="E81" s="35"/>
      <c r="F81" s="46">
        <v>67</v>
      </c>
      <c r="G81" s="47" t="s">
        <v>207</v>
      </c>
      <c r="H81" s="35"/>
      <c r="I81" s="36"/>
      <c r="K81" s="46">
        <v>67</v>
      </c>
      <c r="L81" s="47" t="s">
        <v>207</v>
      </c>
      <c r="M81" s="35"/>
      <c r="N81" s="36"/>
      <c r="P81" s="46">
        <v>67</v>
      </c>
      <c r="Q81" s="47" t="s">
        <v>207</v>
      </c>
      <c r="R81" s="35"/>
      <c r="S81" s="36"/>
    </row>
    <row r="82" spans="1:19" hidden="1">
      <c r="A82" s="46">
        <v>68</v>
      </c>
      <c r="B82" s="47" t="s">
        <v>208</v>
      </c>
      <c r="C82" s="35"/>
      <c r="D82" s="36"/>
      <c r="E82" s="35"/>
      <c r="F82" s="46">
        <v>68</v>
      </c>
      <c r="G82" s="47" t="s">
        <v>208</v>
      </c>
      <c r="H82" s="35"/>
      <c r="I82" s="36"/>
      <c r="K82" s="46">
        <v>68</v>
      </c>
      <c r="L82" s="47" t="s">
        <v>208</v>
      </c>
      <c r="M82" s="35"/>
      <c r="N82" s="36"/>
      <c r="P82" s="46">
        <v>68</v>
      </c>
      <c r="Q82" s="47" t="s">
        <v>208</v>
      </c>
      <c r="R82" s="35"/>
      <c r="S82" s="36"/>
    </row>
    <row r="83" spans="1:19" hidden="1">
      <c r="A83" s="46">
        <v>69</v>
      </c>
      <c r="B83" s="47" t="s">
        <v>209</v>
      </c>
      <c r="C83" s="35"/>
      <c r="D83" s="36"/>
      <c r="E83" s="35"/>
      <c r="F83" s="46">
        <v>69</v>
      </c>
      <c r="G83" s="47" t="s">
        <v>209</v>
      </c>
      <c r="H83" s="35"/>
      <c r="I83" s="36"/>
      <c r="K83" s="46">
        <v>69</v>
      </c>
      <c r="L83" s="47" t="s">
        <v>209</v>
      </c>
      <c r="M83" s="35"/>
      <c r="N83" s="36"/>
      <c r="P83" s="46">
        <v>69</v>
      </c>
      <c r="Q83" s="47" t="s">
        <v>209</v>
      </c>
      <c r="R83" s="35"/>
      <c r="S83" s="36"/>
    </row>
    <row r="84" spans="1:19" hidden="1">
      <c r="A84" s="46">
        <v>70</v>
      </c>
      <c r="B84" s="47" t="s">
        <v>210</v>
      </c>
      <c r="C84" s="35"/>
      <c r="D84" s="36"/>
      <c r="E84" s="35"/>
      <c r="F84" s="46">
        <v>70</v>
      </c>
      <c r="G84" s="47" t="s">
        <v>210</v>
      </c>
      <c r="H84" s="35"/>
      <c r="I84" s="36"/>
      <c r="K84" s="46">
        <v>70</v>
      </c>
      <c r="L84" s="47" t="s">
        <v>210</v>
      </c>
      <c r="M84" s="35"/>
      <c r="N84" s="36"/>
      <c r="P84" s="46">
        <v>70</v>
      </c>
      <c r="Q84" s="47" t="s">
        <v>210</v>
      </c>
      <c r="R84" s="35"/>
      <c r="S84" s="36"/>
    </row>
    <row r="85" spans="1:19" hidden="1">
      <c r="A85" s="46">
        <v>71</v>
      </c>
      <c r="B85" s="47" t="s">
        <v>211</v>
      </c>
      <c r="C85" s="35"/>
      <c r="D85" s="36"/>
      <c r="E85" s="35"/>
      <c r="F85" s="46">
        <v>71</v>
      </c>
      <c r="G85" s="47" t="s">
        <v>211</v>
      </c>
      <c r="H85" s="35"/>
      <c r="I85" s="36"/>
      <c r="K85" s="46">
        <v>71</v>
      </c>
      <c r="L85" s="47" t="s">
        <v>211</v>
      </c>
      <c r="M85" s="35"/>
      <c r="N85" s="36"/>
      <c r="P85" s="46">
        <v>71</v>
      </c>
      <c r="Q85" s="47" t="s">
        <v>211</v>
      </c>
      <c r="R85" s="35"/>
      <c r="S85" s="36"/>
    </row>
    <row r="86" spans="1:19" hidden="1">
      <c r="A86" s="46">
        <v>72</v>
      </c>
      <c r="B86" s="47" t="s">
        <v>212</v>
      </c>
      <c r="C86" s="35"/>
      <c r="D86" s="36"/>
      <c r="E86" s="35"/>
      <c r="F86" s="46">
        <v>72</v>
      </c>
      <c r="G86" s="47" t="s">
        <v>212</v>
      </c>
      <c r="H86" s="35"/>
      <c r="I86" s="36"/>
      <c r="K86" s="46">
        <v>72</v>
      </c>
      <c r="L86" s="47" t="s">
        <v>212</v>
      </c>
      <c r="M86" s="35"/>
      <c r="N86" s="36"/>
      <c r="P86" s="46">
        <v>72</v>
      </c>
      <c r="Q86" s="47" t="s">
        <v>212</v>
      </c>
      <c r="R86" s="35"/>
      <c r="S86" s="36"/>
    </row>
    <row r="87" spans="1:19" hidden="1">
      <c r="A87" s="46">
        <v>73</v>
      </c>
      <c r="B87" s="47" t="s">
        <v>213</v>
      </c>
      <c r="C87" s="35"/>
      <c r="D87" s="36"/>
      <c r="E87" s="35"/>
      <c r="F87" s="46">
        <v>73</v>
      </c>
      <c r="G87" s="47" t="s">
        <v>213</v>
      </c>
      <c r="H87" s="35"/>
      <c r="I87" s="36"/>
      <c r="K87" s="46">
        <v>73</v>
      </c>
      <c r="L87" s="47" t="s">
        <v>213</v>
      </c>
      <c r="M87" s="35"/>
      <c r="N87" s="36"/>
      <c r="P87" s="46">
        <v>73</v>
      </c>
      <c r="Q87" s="47" t="s">
        <v>213</v>
      </c>
      <c r="R87" s="35"/>
      <c r="S87" s="36"/>
    </row>
    <row r="88" spans="1:19" hidden="1">
      <c r="A88" s="46">
        <v>74</v>
      </c>
      <c r="B88" s="47" t="s">
        <v>214</v>
      </c>
      <c r="C88" s="35"/>
      <c r="D88" s="36"/>
      <c r="E88" s="35"/>
      <c r="F88" s="46">
        <v>74</v>
      </c>
      <c r="G88" s="47" t="s">
        <v>214</v>
      </c>
      <c r="H88" s="35"/>
      <c r="I88" s="36"/>
      <c r="K88" s="46">
        <v>74</v>
      </c>
      <c r="L88" s="47" t="s">
        <v>214</v>
      </c>
      <c r="M88" s="35"/>
      <c r="N88" s="36"/>
      <c r="P88" s="46">
        <v>74</v>
      </c>
      <c r="Q88" s="47" t="s">
        <v>214</v>
      </c>
      <c r="R88" s="35"/>
      <c r="S88" s="36"/>
    </row>
    <row r="89" spans="1:19" hidden="1">
      <c r="A89" s="46">
        <v>75</v>
      </c>
      <c r="B89" s="47" t="s">
        <v>215</v>
      </c>
      <c r="C89" s="35"/>
      <c r="D89" s="36"/>
      <c r="E89" s="35"/>
      <c r="F89" s="46">
        <v>75</v>
      </c>
      <c r="G89" s="47" t="s">
        <v>215</v>
      </c>
      <c r="H89" s="35"/>
      <c r="I89" s="36"/>
      <c r="K89" s="46">
        <v>75</v>
      </c>
      <c r="L89" s="47" t="s">
        <v>215</v>
      </c>
      <c r="M89" s="35"/>
      <c r="N89" s="36"/>
      <c r="P89" s="46">
        <v>75</v>
      </c>
      <c r="Q89" s="47" t="s">
        <v>215</v>
      </c>
      <c r="R89" s="35"/>
      <c r="S89" s="36"/>
    </row>
    <row r="90" spans="1:19" hidden="1">
      <c r="A90" s="46">
        <v>76</v>
      </c>
      <c r="B90" s="47" t="s">
        <v>216</v>
      </c>
      <c r="C90" s="35"/>
      <c r="D90" s="36"/>
      <c r="E90" s="35"/>
      <c r="F90" s="46">
        <v>76</v>
      </c>
      <c r="G90" s="47" t="s">
        <v>216</v>
      </c>
      <c r="H90" s="35"/>
      <c r="I90" s="36"/>
      <c r="K90" s="46">
        <v>76</v>
      </c>
      <c r="L90" s="47" t="s">
        <v>216</v>
      </c>
      <c r="M90" s="35"/>
      <c r="N90" s="36"/>
      <c r="P90" s="46">
        <v>76</v>
      </c>
      <c r="Q90" s="47" t="s">
        <v>216</v>
      </c>
      <c r="R90" s="35"/>
      <c r="S90" s="36"/>
    </row>
    <row r="91" spans="1:19" hidden="1">
      <c r="A91" s="46">
        <v>77</v>
      </c>
      <c r="B91" s="47" t="s">
        <v>217</v>
      </c>
      <c r="C91" s="35"/>
      <c r="D91" s="36"/>
      <c r="E91" s="35"/>
      <c r="F91" s="46">
        <v>77</v>
      </c>
      <c r="G91" s="47" t="s">
        <v>217</v>
      </c>
      <c r="H91" s="35"/>
      <c r="I91" s="36"/>
      <c r="K91" s="46">
        <v>77</v>
      </c>
      <c r="L91" s="47" t="s">
        <v>217</v>
      </c>
      <c r="M91" s="35"/>
      <c r="N91" s="36"/>
      <c r="P91" s="46">
        <v>77</v>
      </c>
      <c r="Q91" s="47" t="s">
        <v>217</v>
      </c>
      <c r="R91" s="35"/>
      <c r="S91" s="36"/>
    </row>
    <row r="92" spans="1:19" hidden="1">
      <c r="A92" s="46">
        <v>78</v>
      </c>
      <c r="B92" s="47" t="s">
        <v>218</v>
      </c>
      <c r="C92" s="35"/>
      <c r="D92" s="36"/>
      <c r="E92" s="35"/>
      <c r="F92" s="46">
        <v>78</v>
      </c>
      <c r="G92" s="47" t="s">
        <v>218</v>
      </c>
      <c r="H92" s="35"/>
      <c r="I92" s="36"/>
      <c r="K92" s="46">
        <v>78</v>
      </c>
      <c r="L92" s="47" t="s">
        <v>218</v>
      </c>
      <c r="M92" s="35"/>
      <c r="N92" s="36"/>
      <c r="P92" s="46">
        <v>78</v>
      </c>
      <c r="Q92" s="47" t="s">
        <v>218</v>
      </c>
      <c r="R92" s="35"/>
      <c r="S92" s="36"/>
    </row>
    <row r="93" spans="1:19" hidden="1">
      <c r="A93" s="46">
        <v>79</v>
      </c>
      <c r="B93" s="47" t="s">
        <v>219</v>
      </c>
      <c r="C93" s="35"/>
      <c r="D93" s="36"/>
      <c r="E93" s="35"/>
      <c r="F93" s="46">
        <v>79</v>
      </c>
      <c r="G93" s="47" t="s">
        <v>219</v>
      </c>
      <c r="H93" s="35"/>
      <c r="I93" s="36"/>
      <c r="K93" s="46">
        <v>79</v>
      </c>
      <c r="L93" s="47" t="s">
        <v>219</v>
      </c>
      <c r="M93" s="35"/>
      <c r="N93" s="36"/>
      <c r="P93" s="46">
        <v>79</v>
      </c>
      <c r="Q93" s="47" t="s">
        <v>219</v>
      </c>
      <c r="R93" s="35"/>
      <c r="S93" s="36"/>
    </row>
    <row r="94" spans="1:19" hidden="1">
      <c r="A94" s="46">
        <v>80</v>
      </c>
      <c r="B94" s="47" t="s">
        <v>220</v>
      </c>
      <c r="C94" s="35"/>
      <c r="D94" s="36"/>
      <c r="E94" s="35"/>
      <c r="F94" s="46">
        <v>80</v>
      </c>
      <c r="G94" s="47" t="s">
        <v>220</v>
      </c>
      <c r="H94" s="35"/>
      <c r="I94" s="36"/>
      <c r="K94" s="46">
        <v>80</v>
      </c>
      <c r="L94" s="47" t="s">
        <v>220</v>
      </c>
      <c r="M94" s="35"/>
      <c r="N94" s="36"/>
      <c r="P94" s="46">
        <v>80</v>
      </c>
      <c r="Q94" s="47" t="s">
        <v>220</v>
      </c>
      <c r="R94" s="35"/>
      <c r="S94" s="36"/>
    </row>
    <row r="95" spans="1:19" hidden="1">
      <c r="A95" s="46">
        <v>81</v>
      </c>
      <c r="B95" s="47" t="s">
        <v>221</v>
      </c>
      <c r="C95" s="35"/>
      <c r="D95" s="36"/>
      <c r="E95" s="35"/>
      <c r="F95" s="46">
        <v>81</v>
      </c>
      <c r="G95" s="47" t="s">
        <v>221</v>
      </c>
      <c r="H95" s="35"/>
      <c r="I95" s="36"/>
      <c r="K95" s="46">
        <v>81</v>
      </c>
      <c r="L95" s="47" t="s">
        <v>221</v>
      </c>
      <c r="M95" s="35"/>
      <c r="N95" s="36"/>
      <c r="P95" s="46">
        <v>81</v>
      </c>
      <c r="Q95" s="47" t="s">
        <v>221</v>
      </c>
      <c r="R95" s="35"/>
      <c r="S95" s="36"/>
    </row>
    <row r="96" spans="1:19" hidden="1">
      <c r="A96" s="46">
        <v>82</v>
      </c>
      <c r="B96" s="47" t="s">
        <v>222</v>
      </c>
      <c r="C96" s="35"/>
      <c r="D96" s="36"/>
      <c r="E96" s="35"/>
      <c r="F96" s="46">
        <v>82</v>
      </c>
      <c r="G96" s="47" t="s">
        <v>222</v>
      </c>
      <c r="H96" s="35"/>
      <c r="I96" s="36"/>
      <c r="K96" s="46">
        <v>82</v>
      </c>
      <c r="L96" s="47" t="s">
        <v>222</v>
      </c>
      <c r="M96" s="35"/>
      <c r="N96" s="36"/>
      <c r="P96" s="46">
        <v>82</v>
      </c>
      <c r="Q96" s="47" t="s">
        <v>222</v>
      </c>
      <c r="R96" s="35"/>
      <c r="S96" s="36"/>
    </row>
    <row r="97" spans="1:19" hidden="1">
      <c r="A97" s="46">
        <v>83</v>
      </c>
      <c r="B97" s="47" t="s">
        <v>223</v>
      </c>
      <c r="C97" s="35"/>
      <c r="D97" s="36"/>
      <c r="E97" s="35"/>
      <c r="F97" s="46">
        <v>83</v>
      </c>
      <c r="G97" s="47" t="s">
        <v>223</v>
      </c>
      <c r="H97" s="35"/>
      <c r="I97" s="36"/>
      <c r="K97" s="46">
        <v>83</v>
      </c>
      <c r="L97" s="47" t="s">
        <v>223</v>
      </c>
      <c r="M97" s="35"/>
      <c r="N97" s="36"/>
      <c r="P97" s="46">
        <v>83</v>
      </c>
      <c r="Q97" s="47" t="s">
        <v>223</v>
      </c>
      <c r="R97" s="35"/>
      <c r="S97" s="36"/>
    </row>
    <row r="98" spans="1:19" hidden="1">
      <c r="A98" s="46">
        <v>84</v>
      </c>
      <c r="B98" s="47" t="s">
        <v>224</v>
      </c>
      <c r="C98" s="35"/>
      <c r="D98" s="36"/>
      <c r="E98" s="35"/>
      <c r="F98" s="46">
        <v>84</v>
      </c>
      <c r="G98" s="47" t="s">
        <v>224</v>
      </c>
      <c r="H98" s="35"/>
      <c r="I98" s="36"/>
      <c r="K98" s="46">
        <v>84</v>
      </c>
      <c r="L98" s="47" t="s">
        <v>224</v>
      </c>
      <c r="M98" s="35"/>
      <c r="N98" s="36"/>
      <c r="P98" s="46">
        <v>84</v>
      </c>
      <c r="Q98" s="47" t="s">
        <v>224</v>
      </c>
      <c r="R98" s="35"/>
      <c r="S98" s="36"/>
    </row>
    <row r="99" spans="1:19" hidden="1">
      <c r="A99" s="46">
        <v>85</v>
      </c>
      <c r="B99" s="47" t="s">
        <v>225</v>
      </c>
      <c r="C99" s="35"/>
      <c r="D99" s="36"/>
      <c r="E99" s="35"/>
      <c r="F99" s="46">
        <v>85</v>
      </c>
      <c r="G99" s="47" t="s">
        <v>225</v>
      </c>
      <c r="H99" s="35"/>
      <c r="I99" s="36"/>
      <c r="K99" s="46">
        <v>85</v>
      </c>
      <c r="L99" s="47" t="s">
        <v>225</v>
      </c>
      <c r="M99" s="35"/>
      <c r="N99" s="36"/>
      <c r="P99" s="46">
        <v>85</v>
      </c>
      <c r="Q99" s="47" t="s">
        <v>225</v>
      </c>
      <c r="R99" s="35"/>
      <c r="S99" s="36"/>
    </row>
    <row r="100" spans="1:19" hidden="1">
      <c r="A100" s="46">
        <v>86</v>
      </c>
      <c r="B100" s="47" t="s">
        <v>226</v>
      </c>
      <c r="C100" s="35"/>
      <c r="D100" s="36"/>
      <c r="E100" s="35"/>
      <c r="F100" s="46">
        <v>86</v>
      </c>
      <c r="G100" s="47" t="s">
        <v>226</v>
      </c>
      <c r="H100" s="35"/>
      <c r="I100" s="36"/>
      <c r="K100" s="46">
        <v>86</v>
      </c>
      <c r="L100" s="47" t="s">
        <v>226</v>
      </c>
      <c r="M100" s="35"/>
      <c r="N100" s="36"/>
      <c r="P100" s="46">
        <v>86</v>
      </c>
      <c r="Q100" s="47" t="s">
        <v>226</v>
      </c>
      <c r="R100" s="35"/>
      <c r="S100" s="36"/>
    </row>
    <row r="101" spans="1:19" hidden="1">
      <c r="A101" s="46">
        <v>87</v>
      </c>
      <c r="B101" s="47" t="s">
        <v>227</v>
      </c>
      <c r="C101" s="35"/>
      <c r="D101" s="36"/>
      <c r="E101" s="35"/>
      <c r="F101" s="46">
        <v>87</v>
      </c>
      <c r="G101" s="47" t="s">
        <v>227</v>
      </c>
      <c r="H101" s="35"/>
      <c r="I101" s="36"/>
      <c r="K101" s="46">
        <v>87</v>
      </c>
      <c r="L101" s="47" t="s">
        <v>227</v>
      </c>
      <c r="M101" s="35"/>
      <c r="N101" s="36"/>
      <c r="P101" s="46">
        <v>87</v>
      </c>
      <c r="Q101" s="47" t="s">
        <v>227</v>
      </c>
      <c r="R101" s="35"/>
      <c r="S101" s="36"/>
    </row>
    <row r="102" spans="1:19" hidden="1">
      <c r="A102" s="46">
        <v>88</v>
      </c>
      <c r="B102" s="47" t="s">
        <v>228</v>
      </c>
      <c r="C102" s="35"/>
      <c r="D102" s="36"/>
      <c r="E102" s="35"/>
      <c r="F102" s="46">
        <v>88</v>
      </c>
      <c r="G102" s="47" t="s">
        <v>228</v>
      </c>
      <c r="H102" s="35"/>
      <c r="I102" s="36"/>
      <c r="K102" s="46">
        <v>88</v>
      </c>
      <c r="L102" s="47" t="s">
        <v>228</v>
      </c>
      <c r="M102" s="35"/>
      <c r="N102" s="36"/>
      <c r="P102" s="46">
        <v>88</v>
      </c>
      <c r="Q102" s="47" t="s">
        <v>228</v>
      </c>
      <c r="R102" s="35"/>
      <c r="S102" s="36"/>
    </row>
    <row r="103" spans="1:19" hidden="1">
      <c r="A103" s="46">
        <v>89</v>
      </c>
      <c r="B103" s="47" t="s">
        <v>229</v>
      </c>
      <c r="C103" s="35"/>
      <c r="D103" s="36"/>
      <c r="E103" s="35"/>
      <c r="F103" s="46">
        <v>89</v>
      </c>
      <c r="G103" s="47" t="s">
        <v>229</v>
      </c>
      <c r="H103" s="35"/>
      <c r="I103" s="36"/>
      <c r="K103" s="46">
        <v>89</v>
      </c>
      <c r="L103" s="47" t="s">
        <v>229</v>
      </c>
      <c r="M103" s="35"/>
      <c r="N103" s="36"/>
      <c r="P103" s="46">
        <v>89</v>
      </c>
      <c r="Q103" s="47" t="s">
        <v>229</v>
      </c>
      <c r="R103" s="35"/>
      <c r="S103" s="36"/>
    </row>
    <row r="104" spans="1:19" hidden="1">
      <c r="A104" s="46">
        <v>90</v>
      </c>
      <c r="B104" s="47" t="s">
        <v>230</v>
      </c>
      <c r="C104" s="35"/>
      <c r="D104" s="36"/>
      <c r="E104" s="35"/>
      <c r="F104" s="46">
        <v>90</v>
      </c>
      <c r="G104" s="47" t="s">
        <v>230</v>
      </c>
      <c r="H104" s="35"/>
      <c r="I104" s="36"/>
      <c r="K104" s="46">
        <v>90</v>
      </c>
      <c r="L104" s="47" t="s">
        <v>230</v>
      </c>
      <c r="M104" s="35"/>
      <c r="N104" s="36"/>
      <c r="P104" s="46">
        <v>90</v>
      </c>
      <c r="Q104" s="47" t="s">
        <v>230</v>
      </c>
      <c r="R104" s="35"/>
      <c r="S104" s="36"/>
    </row>
    <row r="105" spans="1:19" hidden="1">
      <c r="A105" s="46">
        <v>91</v>
      </c>
      <c r="B105" s="47" t="s">
        <v>231</v>
      </c>
      <c r="C105" s="35"/>
      <c r="D105" s="36"/>
      <c r="E105" s="35"/>
      <c r="F105" s="46">
        <v>91</v>
      </c>
      <c r="G105" s="47" t="s">
        <v>231</v>
      </c>
      <c r="H105" s="35"/>
      <c r="I105" s="36"/>
      <c r="K105" s="46">
        <v>91</v>
      </c>
      <c r="L105" s="47" t="s">
        <v>231</v>
      </c>
      <c r="M105" s="35"/>
      <c r="N105" s="36"/>
      <c r="P105" s="46">
        <v>91</v>
      </c>
      <c r="Q105" s="47" t="s">
        <v>231</v>
      </c>
      <c r="R105" s="35"/>
      <c r="S105" s="36"/>
    </row>
    <row r="106" spans="1:19" hidden="1">
      <c r="A106" s="46">
        <v>92</v>
      </c>
      <c r="B106" s="47" t="s">
        <v>232</v>
      </c>
      <c r="C106" s="35"/>
      <c r="D106" s="36"/>
      <c r="E106" s="35"/>
      <c r="F106" s="46">
        <v>92</v>
      </c>
      <c r="G106" s="47" t="s">
        <v>232</v>
      </c>
      <c r="H106" s="35"/>
      <c r="I106" s="36"/>
      <c r="K106" s="46">
        <v>92</v>
      </c>
      <c r="L106" s="47" t="s">
        <v>232</v>
      </c>
      <c r="M106" s="35"/>
      <c r="N106" s="36"/>
      <c r="P106" s="46">
        <v>92</v>
      </c>
      <c r="Q106" s="47" t="s">
        <v>232</v>
      </c>
      <c r="R106" s="35"/>
      <c r="S106" s="36"/>
    </row>
    <row r="107" spans="1:19" hidden="1">
      <c r="A107" s="46">
        <v>93</v>
      </c>
      <c r="B107" s="47" t="s">
        <v>233</v>
      </c>
      <c r="C107" s="35"/>
      <c r="D107" s="36"/>
      <c r="E107" s="35"/>
      <c r="F107" s="46">
        <v>93</v>
      </c>
      <c r="G107" s="47" t="s">
        <v>233</v>
      </c>
      <c r="H107" s="35"/>
      <c r="I107" s="36"/>
      <c r="K107" s="46">
        <v>93</v>
      </c>
      <c r="L107" s="47" t="s">
        <v>233</v>
      </c>
      <c r="M107" s="35"/>
      <c r="N107" s="36"/>
      <c r="P107" s="46">
        <v>93</v>
      </c>
      <c r="Q107" s="47" t="s">
        <v>233</v>
      </c>
      <c r="R107" s="35"/>
      <c r="S107" s="36"/>
    </row>
    <row r="108" spans="1:19" hidden="1">
      <c r="A108" s="46">
        <v>94</v>
      </c>
      <c r="B108" s="47" t="s">
        <v>234</v>
      </c>
      <c r="C108" s="35"/>
      <c r="D108" s="36"/>
      <c r="E108" s="35"/>
      <c r="F108" s="46">
        <v>94</v>
      </c>
      <c r="G108" s="47" t="s">
        <v>234</v>
      </c>
      <c r="H108" s="35"/>
      <c r="I108" s="36"/>
      <c r="K108" s="46">
        <v>94</v>
      </c>
      <c r="L108" s="47" t="s">
        <v>234</v>
      </c>
      <c r="M108" s="35"/>
      <c r="N108" s="36"/>
      <c r="P108" s="46">
        <v>94</v>
      </c>
      <c r="Q108" s="47" t="s">
        <v>234</v>
      </c>
      <c r="R108" s="35"/>
      <c r="S108" s="36"/>
    </row>
    <row r="109" spans="1:19" hidden="1">
      <c r="A109" s="46">
        <v>95</v>
      </c>
      <c r="B109" s="47" t="s">
        <v>235</v>
      </c>
      <c r="C109" s="35"/>
      <c r="D109" s="36"/>
      <c r="E109" s="35"/>
      <c r="F109" s="46">
        <v>95</v>
      </c>
      <c r="G109" s="47" t="s">
        <v>235</v>
      </c>
      <c r="H109" s="35"/>
      <c r="I109" s="36"/>
      <c r="K109" s="46">
        <v>95</v>
      </c>
      <c r="L109" s="47" t="s">
        <v>235</v>
      </c>
      <c r="M109" s="35"/>
      <c r="N109" s="36"/>
      <c r="P109" s="46">
        <v>95</v>
      </c>
      <c r="Q109" s="47" t="s">
        <v>235</v>
      </c>
      <c r="R109" s="35"/>
      <c r="S109" s="36"/>
    </row>
    <row r="110" spans="1:19" hidden="1">
      <c r="A110" s="46">
        <v>96</v>
      </c>
      <c r="B110" s="47" t="s">
        <v>236</v>
      </c>
      <c r="C110" s="35"/>
      <c r="D110" s="36"/>
      <c r="E110" s="35"/>
      <c r="F110" s="46">
        <v>96</v>
      </c>
      <c r="G110" s="47" t="s">
        <v>236</v>
      </c>
      <c r="H110" s="35"/>
      <c r="I110" s="36"/>
      <c r="K110" s="46">
        <v>96</v>
      </c>
      <c r="L110" s="47" t="s">
        <v>236</v>
      </c>
      <c r="M110" s="35"/>
      <c r="N110" s="36"/>
      <c r="P110" s="46">
        <v>96</v>
      </c>
      <c r="Q110" s="47" t="s">
        <v>236</v>
      </c>
      <c r="R110" s="35"/>
      <c r="S110" s="36"/>
    </row>
    <row r="111" spans="1:19" hidden="1">
      <c r="A111" s="46">
        <v>97</v>
      </c>
      <c r="B111" s="47" t="s">
        <v>237</v>
      </c>
      <c r="C111" s="35"/>
      <c r="D111" s="36"/>
      <c r="E111" s="35"/>
      <c r="F111" s="46">
        <v>97</v>
      </c>
      <c r="G111" s="47" t="s">
        <v>237</v>
      </c>
      <c r="H111" s="35"/>
      <c r="I111" s="36"/>
      <c r="K111" s="46">
        <v>97</v>
      </c>
      <c r="L111" s="47" t="s">
        <v>237</v>
      </c>
      <c r="M111" s="35"/>
      <c r="N111" s="36"/>
      <c r="P111" s="46">
        <v>97</v>
      </c>
      <c r="Q111" s="47" t="s">
        <v>237</v>
      </c>
      <c r="R111" s="35"/>
      <c r="S111" s="36"/>
    </row>
    <row r="112" spans="1:19" hidden="1">
      <c r="A112" s="46">
        <v>98</v>
      </c>
      <c r="B112" s="47" t="s">
        <v>238</v>
      </c>
      <c r="C112" s="35"/>
      <c r="D112" s="36"/>
      <c r="E112" s="35"/>
      <c r="F112" s="46">
        <v>98</v>
      </c>
      <c r="G112" s="47" t="s">
        <v>238</v>
      </c>
      <c r="H112" s="35"/>
      <c r="I112" s="36"/>
      <c r="K112" s="46">
        <v>98</v>
      </c>
      <c r="L112" s="47" t="s">
        <v>238</v>
      </c>
      <c r="M112" s="35"/>
      <c r="N112" s="36"/>
      <c r="P112" s="46">
        <v>98</v>
      </c>
      <c r="Q112" s="47" t="s">
        <v>238</v>
      </c>
      <c r="R112" s="35"/>
      <c r="S112" s="36"/>
    </row>
    <row r="113" spans="1:19" hidden="1">
      <c r="A113" s="46">
        <v>99</v>
      </c>
      <c r="B113" s="47" t="s">
        <v>239</v>
      </c>
      <c r="C113" s="35"/>
      <c r="D113" s="36"/>
      <c r="E113" s="35"/>
      <c r="F113" s="46">
        <v>99</v>
      </c>
      <c r="G113" s="47" t="s">
        <v>239</v>
      </c>
      <c r="H113" s="35"/>
      <c r="I113" s="36"/>
      <c r="K113" s="46">
        <v>99</v>
      </c>
      <c r="L113" s="47" t="s">
        <v>239</v>
      </c>
      <c r="M113" s="35"/>
      <c r="N113" s="36"/>
      <c r="P113" s="46">
        <v>99</v>
      </c>
      <c r="Q113" s="47" t="s">
        <v>239</v>
      </c>
      <c r="R113" s="35"/>
      <c r="S113" s="36"/>
    </row>
    <row r="114" spans="1:19" ht="13.5" hidden="1" thickBot="1">
      <c r="A114" s="49">
        <v>100</v>
      </c>
      <c r="B114" s="50" t="s">
        <v>240</v>
      </c>
      <c r="C114" s="51"/>
      <c r="D114" s="52"/>
      <c r="E114" s="35"/>
      <c r="F114" s="49">
        <v>100</v>
      </c>
      <c r="G114" s="50" t="s">
        <v>240</v>
      </c>
      <c r="H114" s="51"/>
      <c r="I114" s="52"/>
      <c r="K114" s="49">
        <v>100</v>
      </c>
      <c r="L114" s="50" t="s">
        <v>240</v>
      </c>
      <c r="M114" s="51"/>
      <c r="N114" s="52"/>
      <c r="P114" s="49">
        <v>100</v>
      </c>
      <c r="Q114" s="50" t="s">
        <v>240</v>
      </c>
      <c r="R114" s="51"/>
      <c r="S114" s="52"/>
    </row>
    <row r="115" spans="1:19" hidden="1"/>
    <row r="116" spans="1:19" hidden="1"/>
    <row r="117" spans="1:19" hidden="1"/>
    <row r="118" spans="1:19" hidden="1"/>
    <row r="119" spans="1:19" hidden="1"/>
    <row r="120" spans="1:19">
      <c r="A120" s="53" t="s">
        <v>241</v>
      </c>
    </row>
    <row r="121" spans="1:19" ht="13.5" thickBot="1"/>
    <row r="122" spans="1:19" ht="13.5" thickBot="1">
      <c r="A122" s="26" t="e">
        <f>#REF!</f>
        <v>#REF!</v>
      </c>
      <c r="B122" s="27"/>
      <c r="C122" s="27"/>
      <c r="D122" s="28"/>
    </row>
    <row r="123" spans="1:19" ht="13.5" thickBot="1">
      <c r="A123" s="29"/>
      <c r="D123" s="30"/>
    </row>
    <row r="124" spans="1:19" ht="15.75" thickBot="1">
      <c r="A124" s="359" t="e">
        <f>#REF!</f>
        <v>#REF!</v>
      </c>
      <c r="B124" s="360"/>
      <c r="C124" s="32"/>
      <c r="D124" s="33"/>
    </row>
    <row r="125" spans="1:19">
      <c r="A125" s="361"/>
      <c r="B125" s="362"/>
      <c r="C125" s="32"/>
      <c r="D125" s="33"/>
    </row>
    <row r="126" spans="1:19">
      <c r="A126" s="34"/>
      <c r="B126" s="35"/>
      <c r="C126" s="35"/>
      <c r="D126" s="36"/>
    </row>
    <row r="127" spans="1:19" ht="69" customHeight="1">
      <c r="A127" s="363" t="e">
        <f>IF(OR((A124&gt;9999999999),(A124&lt;0)),"Invalid Entry - More than 1000 crore OR -ve value",IF(A124=0, "",+CONCATENATE(A122," ", U123,B134,D134,B133,D133,B132,D132,B131,D131,B130,D130,B129," Only")))</f>
        <v>#REF!</v>
      </c>
      <c r="B127" s="364"/>
      <c r="C127" s="364"/>
      <c r="D127" s="36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138</v>
      </c>
      <c r="C136" s="35"/>
      <c r="D136" s="36"/>
    </row>
    <row r="137" spans="1:4">
      <c r="A137" s="46">
        <v>2</v>
      </c>
      <c r="B137" s="47" t="s">
        <v>139</v>
      </c>
      <c r="C137" s="35"/>
      <c r="D137" s="36"/>
    </row>
    <row r="138" spans="1:4">
      <c r="A138" s="46">
        <v>3</v>
      </c>
      <c r="B138" s="47" t="s">
        <v>140</v>
      </c>
      <c r="C138" s="35"/>
      <c r="D138" s="36"/>
    </row>
    <row r="139" spans="1:4">
      <c r="A139" s="46">
        <v>4</v>
      </c>
      <c r="B139" s="47" t="s">
        <v>141</v>
      </c>
      <c r="C139" s="35"/>
      <c r="D139" s="36"/>
    </row>
    <row r="140" spans="1:4">
      <c r="A140" s="46">
        <v>5</v>
      </c>
      <c r="B140" s="47" t="s">
        <v>142</v>
      </c>
      <c r="C140" s="35"/>
      <c r="D140" s="36"/>
    </row>
    <row r="141" spans="1:4">
      <c r="A141" s="46">
        <v>6</v>
      </c>
      <c r="B141" s="47" t="s">
        <v>143</v>
      </c>
      <c r="C141" s="35"/>
      <c r="D141" s="36"/>
    </row>
    <row r="142" spans="1:4">
      <c r="A142" s="46">
        <v>7</v>
      </c>
      <c r="B142" s="47" t="s">
        <v>144</v>
      </c>
      <c r="C142" s="35"/>
      <c r="D142" s="36"/>
    </row>
    <row r="143" spans="1:4">
      <c r="A143" s="46">
        <v>8</v>
      </c>
      <c r="B143" s="47" t="s">
        <v>145</v>
      </c>
      <c r="C143" s="35"/>
      <c r="D143" s="36"/>
    </row>
    <row r="144" spans="1:4">
      <c r="A144" s="46">
        <v>9</v>
      </c>
      <c r="B144" s="47" t="s">
        <v>146</v>
      </c>
      <c r="C144" s="35"/>
      <c r="D144" s="36"/>
    </row>
    <row r="145" spans="1:4">
      <c r="A145" s="46">
        <v>10</v>
      </c>
      <c r="B145" s="47" t="s">
        <v>147</v>
      </c>
      <c r="C145" s="35"/>
      <c r="D145" s="36"/>
    </row>
    <row r="146" spans="1:4">
      <c r="A146" s="46">
        <v>11</v>
      </c>
      <c r="B146" s="47" t="s">
        <v>148</v>
      </c>
      <c r="C146" s="35"/>
      <c r="D146" s="36"/>
    </row>
    <row r="147" spans="1:4">
      <c r="A147" s="46">
        <v>12</v>
      </c>
      <c r="B147" s="47" t="s">
        <v>149</v>
      </c>
      <c r="C147" s="35"/>
      <c r="D147" s="36"/>
    </row>
    <row r="148" spans="1:4">
      <c r="A148" s="46">
        <v>13</v>
      </c>
      <c r="B148" s="47" t="s">
        <v>150</v>
      </c>
      <c r="C148" s="35"/>
      <c r="D148" s="36"/>
    </row>
    <row r="149" spans="1:4">
      <c r="A149" s="46">
        <v>14</v>
      </c>
      <c r="B149" s="47" t="s">
        <v>151</v>
      </c>
      <c r="C149" s="35"/>
      <c r="D149" s="36"/>
    </row>
    <row r="150" spans="1:4">
      <c r="A150" s="46">
        <v>15</v>
      </c>
      <c r="B150" s="47" t="s">
        <v>152</v>
      </c>
      <c r="C150" s="35"/>
      <c r="D150" s="36"/>
    </row>
    <row r="151" spans="1:4">
      <c r="A151" s="46">
        <v>16</v>
      </c>
      <c r="B151" s="47" t="s">
        <v>153</v>
      </c>
      <c r="C151" s="35"/>
      <c r="D151" s="36"/>
    </row>
    <row r="152" spans="1:4">
      <c r="A152" s="46">
        <v>17</v>
      </c>
      <c r="B152" s="47" t="s">
        <v>155</v>
      </c>
      <c r="C152" s="35"/>
      <c r="D152" s="36"/>
    </row>
    <row r="153" spans="1:4">
      <c r="A153" s="46">
        <v>18</v>
      </c>
      <c r="B153" s="47" t="s">
        <v>157</v>
      </c>
      <c r="C153" s="35"/>
      <c r="D153" s="36"/>
    </row>
    <row r="154" spans="1:4">
      <c r="A154" s="46">
        <v>19</v>
      </c>
      <c r="B154" s="47" t="s">
        <v>159</v>
      </c>
      <c r="C154" s="35"/>
      <c r="D154" s="36"/>
    </row>
    <row r="155" spans="1:4">
      <c r="A155" s="46">
        <v>20</v>
      </c>
      <c r="B155" s="47" t="s">
        <v>160</v>
      </c>
      <c r="C155" s="35"/>
      <c r="D155" s="36"/>
    </row>
    <row r="156" spans="1:4">
      <c r="A156" s="46">
        <v>21</v>
      </c>
      <c r="B156" s="47" t="s">
        <v>161</v>
      </c>
      <c r="C156" s="35"/>
      <c r="D156" s="36"/>
    </row>
    <row r="157" spans="1:4">
      <c r="A157" s="46">
        <v>22</v>
      </c>
      <c r="B157" s="47" t="s">
        <v>162</v>
      </c>
      <c r="C157" s="35"/>
      <c r="D157" s="36"/>
    </row>
    <row r="158" spans="1:4">
      <c r="A158" s="46">
        <v>23</v>
      </c>
      <c r="B158" s="47" t="s">
        <v>163</v>
      </c>
      <c r="C158" s="35"/>
      <c r="D158" s="36"/>
    </row>
    <row r="159" spans="1:4">
      <c r="A159" s="46">
        <v>24</v>
      </c>
      <c r="B159" s="47" t="s">
        <v>164</v>
      </c>
      <c r="C159" s="35"/>
      <c r="D159" s="36"/>
    </row>
    <row r="160" spans="1:4">
      <c r="A160" s="46">
        <v>25</v>
      </c>
      <c r="B160" s="47" t="s">
        <v>165</v>
      </c>
      <c r="C160" s="35"/>
      <c r="D160" s="36"/>
    </row>
    <row r="161" spans="1:4">
      <c r="A161" s="46">
        <v>26</v>
      </c>
      <c r="B161" s="47" t="s">
        <v>166</v>
      </c>
      <c r="C161" s="35"/>
      <c r="D161" s="36"/>
    </row>
    <row r="162" spans="1:4">
      <c r="A162" s="46">
        <v>27</v>
      </c>
      <c r="B162" s="47" t="s">
        <v>167</v>
      </c>
      <c r="C162" s="35"/>
      <c r="D162" s="36"/>
    </row>
    <row r="163" spans="1:4">
      <c r="A163" s="46">
        <v>28</v>
      </c>
      <c r="B163" s="47" t="s">
        <v>168</v>
      </c>
      <c r="C163" s="35"/>
      <c r="D163" s="36"/>
    </row>
    <row r="164" spans="1:4">
      <c r="A164" s="46">
        <v>29</v>
      </c>
      <c r="B164" s="47" t="s">
        <v>169</v>
      </c>
      <c r="C164" s="35"/>
      <c r="D164" s="36"/>
    </row>
    <row r="165" spans="1:4">
      <c r="A165" s="46">
        <v>30</v>
      </c>
      <c r="B165" s="47" t="s">
        <v>170</v>
      </c>
      <c r="C165" s="35"/>
      <c r="D165" s="36"/>
    </row>
    <row r="166" spans="1:4">
      <c r="A166" s="46">
        <v>31</v>
      </c>
      <c r="B166" s="47" t="s">
        <v>171</v>
      </c>
      <c r="C166" s="35"/>
      <c r="D166" s="36"/>
    </row>
    <row r="167" spans="1:4">
      <c r="A167" s="46">
        <v>32</v>
      </c>
      <c r="B167" s="47" t="s">
        <v>172</v>
      </c>
      <c r="C167" s="35"/>
      <c r="D167" s="36"/>
    </row>
    <row r="168" spans="1:4">
      <c r="A168" s="46">
        <v>33</v>
      </c>
      <c r="B168" s="47" t="s">
        <v>173</v>
      </c>
      <c r="C168" s="35"/>
      <c r="D168" s="36"/>
    </row>
    <row r="169" spans="1:4">
      <c r="A169" s="46">
        <v>34</v>
      </c>
      <c r="B169" s="47" t="s">
        <v>174</v>
      </c>
      <c r="C169" s="35"/>
      <c r="D169" s="36"/>
    </row>
    <row r="170" spans="1:4">
      <c r="A170" s="46">
        <v>35</v>
      </c>
      <c r="B170" s="47" t="s">
        <v>175</v>
      </c>
      <c r="C170" s="35"/>
      <c r="D170" s="36"/>
    </row>
    <row r="171" spans="1:4">
      <c r="A171" s="46">
        <v>36</v>
      </c>
      <c r="B171" s="47" t="s">
        <v>176</v>
      </c>
      <c r="C171" s="35"/>
      <c r="D171" s="36"/>
    </row>
    <row r="172" spans="1:4">
      <c r="A172" s="46">
        <v>37</v>
      </c>
      <c r="B172" s="47" t="s">
        <v>177</v>
      </c>
      <c r="C172" s="35"/>
      <c r="D172" s="36"/>
    </row>
    <row r="173" spans="1:4">
      <c r="A173" s="46">
        <v>38</v>
      </c>
      <c r="B173" s="47" t="s">
        <v>178</v>
      </c>
      <c r="C173" s="35"/>
      <c r="D173" s="36"/>
    </row>
    <row r="174" spans="1:4">
      <c r="A174" s="46">
        <v>39</v>
      </c>
      <c r="B174" s="47" t="s">
        <v>179</v>
      </c>
      <c r="C174" s="35"/>
      <c r="D174" s="36"/>
    </row>
    <row r="175" spans="1:4">
      <c r="A175" s="46">
        <v>40</v>
      </c>
      <c r="B175" s="47" t="s">
        <v>180</v>
      </c>
      <c r="C175" s="35"/>
      <c r="D175" s="36"/>
    </row>
    <row r="176" spans="1:4">
      <c r="A176" s="46">
        <v>41</v>
      </c>
      <c r="B176" s="47" t="s">
        <v>181</v>
      </c>
      <c r="C176" s="35"/>
      <c r="D176" s="36"/>
    </row>
    <row r="177" spans="1:4">
      <c r="A177" s="46">
        <v>42</v>
      </c>
      <c r="B177" s="47" t="s">
        <v>182</v>
      </c>
      <c r="C177" s="35"/>
      <c r="D177" s="36"/>
    </row>
    <row r="178" spans="1:4">
      <c r="A178" s="46">
        <v>43</v>
      </c>
      <c r="B178" s="47" t="s">
        <v>183</v>
      </c>
      <c r="C178" s="35"/>
      <c r="D178" s="36"/>
    </row>
    <row r="179" spans="1:4">
      <c r="A179" s="46">
        <v>44</v>
      </c>
      <c r="B179" s="47" t="s">
        <v>184</v>
      </c>
      <c r="C179" s="35"/>
      <c r="D179" s="36"/>
    </row>
    <row r="180" spans="1:4">
      <c r="A180" s="46">
        <v>45</v>
      </c>
      <c r="B180" s="47" t="s">
        <v>185</v>
      </c>
      <c r="C180" s="35"/>
      <c r="D180" s="36"/>
    </row>
    <row r="181" spans="1:4">
      <c r="A181" s="46">
        <v>46</v>
      </c>
      <c r="B181" s="47" t="s">
        <v>186</v>
      </c>
      <c r="C181" s="35"/>
      <c r="D181" s="36"/>
    </row>
    <row r="182" spans="1:4">
      <c r="A182" s="46">
        <v>47</v>
      </c>
      <c r="B182" s="47" t="s">
        <v>187</v>
      </c>
      <c r="C182" s="35"/>
      <c r="D182" s="36"/>
    </row>
    <row r="183" spans="1:4">
      <c r="A183" s="46">
        <v>48</v>
      </c>
      <c r="B183" s="47" t="s">
        <v>188</v>
      </c>
      <c r="C183" s="35"/>
      <c r="D183" s="36"/>
    </row>
    <row r="184" spans="1:4">
      <c r="A184" s="46">
        <v>49</v>
      </c>
      <c r="B184" s="47" t="s">
        <v>189</v>
      </c>
      <c r="C184" s="35"/>
      <c r="D184" s="36"/>
    </row>
    <row r="185" spans="1:4">
      <c r="A185" s="46">
        <v>50</v>
      </c>
      <c r="B185" s="47" t="s">
        <v>190</v>
      </c>
      <c r="C185" s="35"/>
      <c r="D185" s="36"/>
    </row>
    <row r="186" spans="1:4">
      <c r="A186" s="46">
        <v>51</v>
      </c>
      <c r="B186" s="47" t="s">
        <v>191</v>
      </c>
      <c r="C186" s="35"/>
      <c r="D186" s="36"/>
    </row>
    <row r="187" spans="1:4">
      <c r="A187" s="46">
        <v>52</v>
      </c>
      <c r="B187" s="47" t="s">
        <v>192</v>
      </c>
      <c r="C187" s="35"/>
      <c r="D187" s="36"/>
    </row>
    <row r="188" spans="1:4">
      <c r="A188" s="46">
        <v>53</v>
      </c>
      <c r="B188" s="47" t="s">
        <v>193</v>
      </c>
      <c r="C188" s="35"/>
      <c r="D188" s="36"/>
    </row>
    <row r="189" spans="1:4">
      <c r="A189" s="46">
        <v>54</v>
      </c>
      <c r="B189" s="47" t="s">
        <v>194</v>
      </c>
      <c r="C189" s="35"/>
      <c r="D189" s="36"/>
    </row>
    <row r="190" spans="1:4">
      <c r="A190" s="46">
        <v>55</v>
      </c>
      <c r="B190" s="47" t="s">
        <v>195</v>
      </c>
      <c r="C190" s="35"/>
      <c r="D190" s="36"/>
    </row>
    <row r="191" spans="1:4">
      <c r="A191" s="46">
        <v>56</v>
      </c>
      <c r="B191" s="47" t="s">
        <v>196</v>
      </c>
      <c r="C191" s="35"/>
      <c r="D191" s="36"/>
    </row>
    <row r="192" spans="1:4">
      <c r="A192" s="46">
        <v>57</v>
      </c>
      <c r="B192" s="47" t="s">
        <v>197</v>
      </c>
      <c r="C192" s="35"/>
      <c r="D192" s="36"/>
    </row>
    <row r="193" spans="1:4">
      <c r="A193" s="46">
        <v>58</v>
      </c>
      <c r="B193" s="47" t="s">
        <v>198</v>
      </c>
      <c r="C193" s="35"/>
      <c r="D193" s="36"/>
    </row>
    <row r="194" spans="1:4">
      <c r="A194" s="46">
        <v>59</v>
      </c>
      <c r="B194" s="47" t="s">
        <v>199</v>
      </c>
      <c r="C194" s="35"/>
      <c r="D194" s="36"/>
    </row>
    <row r="195" spans="1:4">
      <c r="A195" s="46">
        <v>60</v>
      </c>
      <c r="B195" s="47" t="s">
        <v>200</v>
      </c>
      <c r="C195" s="35"/>
      <c r="D195" s="36"/>
    </row>
    <row r="196" spans="1:4">
      <c r="A196" s="46">
        <v>61</v>
      </c>
      <c r="B196" s="47" t="s">
        <v>201</v>
      </c>
      <c r="C196" s="35"/>
      <c r="D196" s="36"/>
    </row>
    <row r="197" spans="1:4">
      <c r="A197" s="46">
        <v>62</v>
      </c>
      <c r="B197" s="47" t="s">
        <v>202</v>
      </c>
      <c r="C197" s="35"/>
      <c r="D197" s="36"/>
    </row>
    <row r="198" spans="1:4">
      <c r="A198" s="46">
        <v>63</v>
      </c>
      <c r="B198" s="47" t="s">
        <v>203</v>
      </c>
      <c r="C198" s="35"/>
      <c r="D198" s="36"/>
    </row>
    <row r="199" spans="1:4">
      <c r="A199" s="46">
        <v>64</v>
      </c>
      <c r="B199" s="47" t="s">
        <v>204</v>
      </c>
      <c r="C199" s="35"/>
      <c r="D199" s="36"/>
    </row>
    <row r="200" spans="1:4">
      <c r="A200" s="46">
        <v>65</v>
      </c>
      <c r="B200" s="47" t="s">
        <v>205</v>
      </c>
      <c r="C200" s="35"/>
      <c r="D200" s="36"/>
    </row>
    <row r="201" spans="1:4">
      <c r="A201" s="46">
        <v>66</v>
      </c>
      <c r="B201" s="47" t="s">
        <v>206</v>
      </c>
      <c r="C201" s="35"/>
      <c r="D201" s="36"/>
    </row>
    <row r="202" spans="1:4">
      <c r="A202" s="46">
        <v>67</v>
      </c>
      <c r="B202" s="47" t="s">
        <v>207</v>
      </c>
      <c r="C202" s="35"/>
      <c r="D202" s="36"/>
    </row>
    <row r="203" spans="1:4">
      <c r="A203" s="46">
        <v>68</v>
      </c>
      <c r="B203" s="47" t="s">
        <v>208</v>
      </c>
      <c r="C203" s="35"/>
      <c r="D203" s="36"/>
    </row>
    <row r="204" spans="1:4">
      <c r="A204" s="46">
        <v>69</v>
      </c>
      <c r="B204" s="47" t="s">
        <v>209</v>
      </c>
      <c r="C204" s="35"/>
      <c r="D204" s="36"/>
    </row>
    <row r="205" spans="1:4">
      <c r="A205" s="46">
        <v>70</v>
      </c>
      <c r="B205" s="47" t="s">
        <v>210</v>
      </c>
      <c r="C205" s="35"/>
      <c r="D205" s="36"/>
    </row>
    <row r="206" spans="1:4">
      <c r="A206" s="46">
        <v>71</v>
      </c>
      <c r="B206" s="47" t="s">
        <v>211</v>
      </c>
      <c r="C206" s="35"/>
      <c r="D206" s="36"/>
    </row>
    <row r="207" spans="1:4">
      <c r="A207" s="46">
        <v>72</v>
      </c>
      <c r="B207" s="47" t="s">
        <v>212</v>
      </c>
      <c r="C207" s="35"/>
      <c r="D207" s="36"/>
    </row>
    <row r="208" spans="1:4">
      <c r="A208" s="46">
        <v>73</v>
      </c>
      <c r="B208" s="47" t="s">
        <v>213</v>
      </c>
      <c r="C208" s="35"/>
      <c r="D208" s="36"/>
    </row>
    <row r="209" spans="1:4">
      <c r="A209" s="46">
        <v>74</v>
      </c>
      <c r="B209" s="47" t="s">
        <v>214</v>
      </c>
      <c r="C209" s="35"/>
      <c r="D209" s="36"/>
    </row>
    <row r="210" spans="1:4">
      <c r="A210" s="46">
        <v>75</v>
      </c>
      <c r="B210" s="47" t="s">
        <v>215</v>
      </c>
      <c r="C210" s="35"/>
      <c r="D210" s="36"/>
    </row>
    <row r="211" spans="1:4">
      <c r="A211" s="46">
        <v>76</v>
      </c>
      <c r="B211" s="47" t="s">
        <v>216</v>
      </c>
      <c r="C211" s="35"/>
      <c r="D211" s="36"/>
    </row>
    <row r="212" spans="1:4">
      <c r="A212" s="46">
        <v>77</v>
      </c>
      <c r="B212" s="47" t="s">
        <v>217</v>
      </c>
      <c r="C212" s="35"/>
      <c r="D212" s="36"/>
    </row>
    <row r="213" spans="1:4">
      <c r="A213" s="46">
        <v>78</v>
      </c>
      <c r="B213" s="47" t="s">
        <v>218</v>
      </c>
      <c r="C213" s="35"/>
      <c r="D213" s="36"/>
    </row>
    <row r="214" spans="1:4">
      <c r="A214" s="46">
        <v>79</v>
      </c>
      <c r="B214" s="47" t="s">
        <v>219</v>
      </c>
      <c r="C214" s="35"/>
      <c r="D214" s="36"/>
    </row>
    <row r="215" spans="1:4">
      <c r="A215" s="46">
        <v>80</v>
      </c>
      <c r="B215" s="47" t="s">
        <v>220</v>
      </c>
      <c r="C215" s="35"/>
      <c r="D215" s="36"/>
    </row>
    <row r="216" spans="1:4">
      <c r="A216" s="46">
        <v>81</v>
      </c>
      <c r="B216" s="47" t="s">
        <v>221</v>
      </c>
      <c r="C216" s="35"/>
      <c r="D216" s="36"/>
    </row>
    <row r="217" spans="1:4">
      <c r="A217" s="46">
        <v>82</v>
      </c>
      <c r="B217" s="47" t="s">
        <v>222</v>
      </c>
      <c r="C217" s="35"/>
      <c r="D217" s="36"/>
    </row>
    <row r="218" spans="1:4">
      <c r="A218" s="46">
        <v>83</v>
      </c>
      <c r="B218" s="47" t="s">
        <v>223</v>
      </c>
      <c r="C218" s="35"/>
      <c r="D218" s="36"/>
    </row>
    <row r="219" spans="1:4">
      <c r="A219" s="46">
        <v>84</v>
      </c>
      <c r="B219" s="47" t="s">
        <v>224</v>
      </c>
      <c r="C219" s="35"/>
      <c r="D219" s="36"/>
    </row>
    <row r="220" spans="1:4">
      <c r="A220" s="46">
        <v>85</v>
      </c>
      <c r="B220" s="47" t="s">
        <v>225</v>
      </c>
      <c r="C220" s="35"/>
      <c r="D220" s="36"/>
    </row>
    <row r="221" spans="1:4">
      <c r="A221" s="46">
        <v>86</v>
      </c>
      <c r="B221" s="47" t="s">
        <v>226</v>
      </c>
      <c r="C221" s="35"/>
      <c r="D221" s="36"/>
    </row>
    <row r="222" spans="1:4">
      <c r="A222" s="46">
        <v>87</v>
      </c>
      <c r="B222" s="47" t="s">
        <v>227</v>
      </c>
      <c r="C222" s="35"/>
      <c r="D222" s="36"/>
    </row>
    <row r="223" spans="1:4">
      <c r="A223" s="46">
        <v>88</v>
      </c>
      <c r="B223" s="47" t="s">
        <v>228</v>
      </c>
      <c r="C223" s="35"/>
      <c r="D223" s="36"/>
    </row>
    <row r="224" spans="1:4">
      <c r="A224" s="46">
        <v>89</v>
      </c>
      <c r="B224" s="47" t="s">
        <v>229</v>
      </c>
      <c r="C224" s="35"/>
      <c r="D224" s="36"/>
    </row>
    <row r="225" spans="1:4">
      <c r="A225" s="46">
        <v>90</v>
      </c>
      <c r="B225" s="47" t="s">
        <v>230</v>
      </c>
      <c r="C225" s="35"/>
      <c r="D225" s="36"/>
    </row>
    <row r="226" spans="1:4">
      <c r="A226" s="46">
        <v>91</v>
      </c>
      <c r="B226" s="47" t="s">
        <v>231</v>
      </c>
      <c r="C226" s="35"/>
      <c r="D226" s="36"/>
    </row>
    <row r="227" spans="1:4">
      <c r="A227" s="46">
        <v>92</v>
      </c>
      <c r="B227" s="47" t="s">
        <v>232</v>
      </c>
      <c r="C227" s="35"/>
      <c r="D227" s="36"/>
    </row>
    <row r="228" spans="1:4">
      <c r="A228" s="46">
        <v>93</v>
      </c>
      <c r="B228" s="47" t="s">
        <v>233</v>
      </c>
      <c r="C228" s="35"/>
      <c r="D228" s="36"/>
    </row>
    <row r="229" spans="1:4">
      <c r="A229" s="46">
        <v>94</v>
      </c>
      <c r="B229" s="47" t="s">
        <v>234</v>
      </c>
      <c r="C229" s="35"/>
      <c r="D229" s="36"/>
    </row>
    <row r="230" spans="1:4">
      <c r="A230" s="46">
        <v>95</v>
      </c>
      <c r="B230" s="47" t="s">
        <v>235</v>
      </c>
      <c r="C230" s="35"/>
      <c r="D230" s="36"/>
    </row>
    <row r="231" spans="1:4">
      <c r="A231" s="46">
        <v>96</v>
      </c>
      <c r="B231" s="47" t="s">
        <v>236</v>
      </c>
      <c r="C231" s="35"/>
      <c r="D231" s="36"/>
    </row>
    <row r="232" spans="1:4">
      <c r="A232" s="46">
        <v>97</v>
      </c>
      <c r="B232" s="47" t="s">
        <v>237</v>
      </c>
      <c r="C232" s="35"/>
      <c r="D232" s="36"/>
    </row>
    <row r="233" spans="1:4">
      <c r="A233" s="46">
        <v>98</v>
      </c>
      <c r="B233" s="47" t="s">
        <v>238</v>
      </c>
      <c r="C233" s="35"/>
      <c r="D233" s="36"/>
    </row>
    <row r="234" spans="1:4">
      <c r="A234" s="46">
        <v>99</v>
      </c>
      <c r="B234" s="47" t="s">
        <v>239</v>
      </c>
      <c r="C234" s="35"/>
      <c r="D234" s="36"/>
    </row>
    <row r="235" spans="1:4" ht="13.5" thickBot="1">
      <c r="A235" s="49">
        <v>100</v>
      </c>
      <c r="B235" s="50" t="s">
        <v>240</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228"/>
  <sheetViews>
    <sheetView view="pageBreakPreview" zoomScale="90" zoomScaleNormal="90" zoomScaleSheetLayoutView="90" workbookViewId="0">
      <pane ySplit="10" topLeftCell="A155" activePane="bottomLeft" state="frozen"/>
      <selection pane="bottomLeft" activeCell="C7" sqref="C7:J7"/>
    </sheetView>
  </sheetViews>
  <sheetFormatPr defaultRowHeight="15.75"/>
  <cols>
    <col min="1" max="1" width="5" style="136" customWidth="1"/>
    <col min="2" max="2" width="18.85546875" style="137" customWidth="1"/>
    <col min="3" max="3" width="14.42578125" style="138" customWidth="1"/>
    <col min="4" max="4" width="15.28515625" style="139" bestFit="1" customWidth="1"/>
    <col min="5" max="5" width="17" style="138" customWidth="1"/>
    <col min="6" max="6" width="12" style="138" customWidth="1"/>
    <col min="7" max="7" width="23.5703125" style="139" customWidth="1"/>
    <col min="8" max="8" width="78" style="139" customWidth="1"/>
    <col min="9" max="9" width="10.5703125" style="302" customWidth="1"/>
    <col min="10" max="10" width="12.42578125" style="139" bestFit="1" customWidth="1"/>
    <col min="11" max="11" width="15.140625" style="139" customWidth="1"/>
    <col min="12" max="12" width="13" style="139" customWidth="1"/>
    <col min="13" max="13" width="16.5703125" style="139" customWidth="1"/>
    <col min="14" max="14" width="27" style="139" customWidth="1"/>
    <col min="15" max="16" width="26.7109375" style="139" customWidth="1"/>
    <col min="17" max="16384" width="9.140625" style="139"/>
  </cols>
  <sheetData>
    <row r="1" spans="1:15" ht="43.5" customHeight="1">
      <c r="A1" s="381" t="str">
        <f>'Name of Bidder'!A1:C1</f>
        <v>Package-A-Construction of Transit Camp at 765/400kV Kurnool-III PS under Transmission System for evacuation of power from RE sources in Kurnool Wind Energy Zone (3000MW)/ Solar Energy Zone (1500MW) Part-A and Part-B</v>
      </c>
      <c r="B1" s="381"/>
      <c r="C1" s="381"/>
      <c r="D1" s="381"/>
      <c r="E1" s="381"/>
      <c r="F1" s="381"/>
      <c r="G1" s="381"/>
      <c r="H1" s="381"/>
      <c r="I1" s="381"/>
      <c r="J1" s="381"/>
      <c r="K1" s="381"/>
      <c r="L1" s="381"/>
      <c r="M1" s="381"/>
      <c r="N1" s="381"/>
      <c r="O1" s="381"/>
    </row>
    <row r="2" spans="1:15" ht="16.5">
      <c r="A2" s="381" t="s">
        <v>242</v>
      </c>
      <c r="B2" s="381"/>
      <c r="C2" s="381"/>
      <c r="D2" s="381"/>
      <c r="E2" s="381"/>
      <c r="F2" s="381"/>
      <c r="G2" s="381"/>
      <c r="H2" s="381"/>
      <c r="I2" s="381"/>
      <c r="J2" s="381"/>
      <c r="K2" s="381"/>
      <c r="L2" s="381"/>
      <c r="M2" s="381"/>
      <c r="N2" s="381"/>
      <c r="O2" s="381"/>
    </row>
    <row r="3" spans="1:15" s="133" customFormat="1">
      <c r="A3" s="130"/>
      <c r="B3" s="131"/>
      <c r="C3" s="375"/>
      <c r="D3" s="375"/>
      <c r="E3" s="375"/>
      <c r="F3" s="375"/>
      <c r="G3" s="375"/>
      <c r="H3" s="375"/>
      <c r="I3" s="375"/>
      <c r="J3" s="375"/>
      <c r="K3" s="374" t="s">
        <v>243</v>
      </c>
      <c r="L3" s="374"/>
      <c r="M3" s="374"/>
    </row>
    <row r="4" spans="1:15" s="133" customFormat="1">
      <c r="A4" s="132" t="s">
        <v>244</v>
      </c>
      <c r="B4" s="134"/>
      <c r="C4" s="375">
        <f>'Name of Bidder'!C9</f>
        <v>0</v>
      </c>
      <c r="D4" s="375"/>
      <c r="E4" s="375"/>
      <c r="F4" s="375"/>
      <c r="G4" s="375"/>
      <c r="H4" s="375"/>
      <c r="I4" s="375"/>
      <c r="J4" s="375"/>
      <c r="K4" s="374" t="s">
        <v>245</v>
      </c>
      <c r="L4" s="374"/>
      <c r="M4" s="374"/>
    </row>
    <row r="5" spans="1:15" s="133" customFormat="1">
      <c r="A5" s="132" t="s">
        <v>16</v>
      </c>
      <c r="B5" s="134"/>
      <c r="C5" s="375">
        <f>'Name of Bidder'!C10</f>
        <v>0</v>
      </c>
      <c r="D5" s="375"/>
      <c r="E5" s="375"/>
      <c r="F5" s="375"/>
      <c r="G5" s="375"/>
      <c r="H5" s="375"/>
      <c r="I5" s="375"/>
      <c r="J5" s="375"/>
      <c r="K5" s="374" t="s">
        <v>246</v>
      </c>
      <c r="L5" s="374"/>
      <c r="M5" s="374"/>
    </row>
    <row r="6" spans="1:15" s="133" customFormat="1">
      <c r="A6" s="135"/>
      <c r="B6" s="134"/>
      <c r="C6" s="375">
        <f>'Name of Bidder'!C11</f>
        <v>0</v>
      </c>
      <c r="D6" s="375"/>
      <c r="E6" s="375"/>
      <c r="F6" s="375"/>
      <c r="G6" s="375"/>
      <c r="H6" s="375"/>
      <c r="I6" s="375"/>
      <c r="J6" s="375"/>
      <c r="K6" s="133" t="s">
        <v>247</v>
      </c>
    </row>
    <row r="7" spans="1:15" s="133" customFormat="1">
      <c r="A7" s="135"/>
      <c r="B7" s="134"/>
      <c r="C7" s="375">
        <f>'Name of Bidder'!C12</f>
        <v>0</v>
      </c>
      <c r="D7" s="375"/>
      <c r="E7" s="375"/>
      <c r="F7" s="375"/>
      <c r="G7" s="375"/>
      <c r="H7" s="375"/>
      <c r="I7" s="375"/>
      <c r="J7" s="375"/>
      <c r="K7" s="133" t="s">
        <v>248</v>
      </c>
    </row>
    <row r="8" spans="1:15">
      <c r="N8" s="382" t="s">
        <v>249</v>
      </c>
      <c r="O8" s="382"/>
    </row>
    <row r="9" spans="1:15" ht="117.75" customHeight="1">
      <c r="A9" s="127" t="s">
        <v>250</v>
      </c>
      <c r="B9" s="127" t="s">
        <v>251</v>
      </c>
      <c r="C9" s="127" t="s">
        <v>252</v>
      </c>
      <c r="D9" s="128" t="s">
        <v>253</v>
      </c>
      <c r="E9" s="140" t="s">
        <v>254</v>
      </c>
      <c r="F9" s="128" t="s">
        <v>255</v>
      </c>
      <c r="G9" s="140" t="s">
        <v>256</v>
      </c>
      <c r="H9" s="127" t="s">
        <v>257</v>
      </c>
      <c r="I9" s="127" t="s">
        <v>258</v>
      </c>
      <c r="J9" s="127" t="s">
        <v>259</v>
      </c>
      <c r="K9" s="127" t="s">
        <v>260</v>
      </c>
      <c r="L9" s="127" t="s">
        <v>261</v>
      </c>
      <c r="M9" s="127" t="s">
        <v>262</v>
      </c>
      <c r="N9" s="127" t="s">
        <v>263</v>
      </c>
      <c r="O9" s="127" t="s">
        <v>264</v>
      </c>
    </row>
    <row r="10" spans="1:15" ht="16.5">
      <c r="A10" s="141">
        <v>1</v>
      </c>
      <c r="B10" s="141">
        <v>2</v>
      </c>
      <c r="C10" s="141">
        <v>3</v>
      </c>
      <c r="D10" s="141">
        <v>4</v>
      </c>
      <c r="E10" s="128">
        <v>5</v>
      </c>
      <c r="F10" s="142">
        <v>6</v>
      </c>
      <c r="G10" s="142">
        <v>7</v>
      </c>
      <c r="H10" s="143">
        <v>8</v>
      </c>
      <c r="I10" s="144">
        <v>9</v>
      </c>
      <c r="J10" s="144">
        <v>10</v>
      </c>
      <c r="K10" s="144">
        <v>11</v>
      </c>
      <c r="L10" s="144">
        <v>12</v>
      </c>
      <c r="M10" s="144" t="s">
        <v>265</v>
      </c>
      <c r="N10" s="144" t="s">
        <v>266</v>
      </c>
      <c r="O10" s="145" t="s">
        <v>267</v>
      </c>
    </row>
    <row r="11" spans="1:15" ht="18.75">
      <c r="A11" s="222"/>
      <c r="B11" s="216" t="s">
        <v>268</v>
      </c>
      <c r="C11" s="217"/>
      <c r="D11" s="218"/>
      <c r="E11" s="219"/>
      <c r="F11" s="220"/>
      <c r="G11" s="221"/>
      <c r="H11" s="247" t="s">
        <v>269</v>
      </c>
      <c r="I11" s="303"/>
      <c r="J11" s="223"/>
      <c r="K11" s="224"/>
      <c r="L11" s="225"/>
      <c r="M11" s="224"/>
      <c r="N11" s="224"/>
      <c r="O11" s="223"/>
    </row>
    <row r="12" spans="1:15" ht="18.75">
      <c r="A12" s="222"/>
      <c r="B12" s="216"/>
      <c r="C12" s="217"/>
      <c r="D12" s="218"/>
      <c r="E12" s="219"/>
      <c r="F12" s="220"/>
      <c r="G12" s="221"/>
      <c r="H12" s="293" t="s">
        <v>270</v>
      </c>
      <c r="I12" s="303"/>
      <c r="J12" s="223"/>
      <c r="K12" s="224"/>
      <c r="L12" s="225"/>
      <c r="M12" s="224"/>
      <c r="N12" s="224"/>
      <c r="O12" s="223"/>
    </row>
    <row r="13" spans="1:15" ht="43.5" customHeight="1">
      <c r="A13" s="246">
        <v>1</v>
      </c>
      <c r="B13" s="297" t="s">
        <v>271</v>
      </c>
      <c r="C13" s="208"/>
      <c r="D13" s="208"/>
      <c r="E13" s="242"/>
      <c r="F13" s="253">
        <v>0.18</v>
      </c>
      <c r="G13" s="243"/>
      <c r="H13" s="254" t="s">
        <v>272</v>
      </c>
      <c r="I13" s="298" t="s">
        <v>273</v>
      </c>
      <c r="J13" s="298">
        <v>15</v>
      </c>
      <c r="K13" s="295">
        <v>245.82</v>
      </c>
      <c r="L13" s="147">
        <v>0.18</v>
      </c>
      <c r="M13" s="147">
        <f>ROUND(K13/(1+L13),2)</f>
        <v>208.32</v>
      </c>
      <c r="N13" s="147">
        <f>ROUND(M13*J13,2)</f>
        <v>3124.8</v>
      </c>
      <c r="O13" s="148">
        <f>ROUND(N13*18%,2)</f>
        <v>562.46</v>
      </c>
    </row>
    <row r="14" spans="1:15" ht="45">
      <c r="A14" s="246">
        <f>A13+1</f>
        <v>2</v>
      </c>
      <c r="B14" s="297" t="s">
        <v>274</v>
      </c>
      <c r="C14" s="208"/>
      <c r="D14" s="208"/>
      <c r="E14" s="242"/>
      <c r="F14" s="253">
        <v>0.18</v>
      </c>
      <c r="G14" s="243"/>
      <c r="H14" s="254" t="s">
        <v>275</v>
      </c>
      <c r="I14" s="299" t="s">
        <v>273</v>
      </c>
      <c r="J14" s="299">
        <v>199</v>
      </c>
      <c r="K14" s="295">
        <v>393.32</v>
      </c>
      <c r="L14" s="147">
        <v>0.18</v>
      </c>
      <c r="M14" s="147">
        <f t="shared" ref="M14:M77" si="0">ROUND(K14/(1+L14),2)</f>
        <v>333.32</v>
      </c>
      <c r="N14" s="147">
        <f t="shared" ref="N14:N77" si="1">ROUND(M14*J14,2)</f>
        <v>66330.679999999993</v>
      </c>
      <c r="O14" s="148">
        <f t="shared" ref="O14:O77" si="2">ROUND(N14*18%,2)</f>
        <v>11939.52</v>
      </c>
    </row>
    <row r="15" spans="1:15">
      <c r="A15" s="246"/>
      <c r="B15" s="297"/>
      <c r="C15" s="208"/>
      <c r="D15" s="208"/>
      <c r="E15" s="242"/>
      <c r="F15" s="253">
        <v>0.18</v>
      </c>
      <c r="G15" s="243"/>
      <c r="H15" s="293" t="s">
        <v>276</v>
      </c>
      <c r="I15" s="298"/>
      <c r="J15" s="298"/>
      <c r="K15" s="295"/>
      <c r="L15" s="146"/>
      <c r="M15" s="147"/>
      <c r="N15" s="147"/>
      <c r="O15" s="148"/>
    </row>
    <row r="16" spans="1:15" ht="90">
      <c r="A16" s="246">
        <f>+A14+1</f>
        <v>3</v>
      </c>
      <c r="B16" s="297" t="s">
        <v>277</v>
      </c>
      <c r="C16" s="208"/>
      <c r="D16" s="208"/>
      <c r="E16" s="242"/>
      <c r="F16" s="253">
        <v>0.18</v>
      </c>
      <c r="G16" s="243"/>
      <c r="H16" s="254" t="s">
        <v>278</v>
      </c>
      <c r="I16" s="298" t="s">
        <v>273</v>
      </c>
      <c r="J16" s="298">
        <v>44</v>
      </c>
      <c r="K16" s="295">
        <v>260.3</v>
      </c>
      <c r="L16" s="147">
        <v>0.18</v>
      </c>
      <c r="M16" s="147">
        <f t="shared" si="0"/>
        <v>220.59</v>
      </c>
      <c r="N16" s="147">
        <f t="shared" si="1"/>
        <v>9705.9599999999991</v>
      </c>
      <c r="O16" s="148">
        <f t="shared" si="2"/>
        <v>1747.07</v>
      </c>
    </row>
    <row r="17" spans="1:15" ht="105">
      <c r="A17" s="246">
        <f t="shared" ref="A17:A24" si="3">+A16+1</f>
        <v>4</v>
      </c>
      <c r="B17" s="297" t="s">
        <v>279</v>
      </c>
      <c r="C17" s="208"/>
      <c r="D17" s="208"/>
      <c r="E17" s="242"/>
      <c r="F17" s="253">
        <v>0.18</v>
      </c>
      <c r="G17" s="243"/>
      <c r="H17" s="254" t="s">
        <v>280</v>
      </c>
      <c r="I17" s="298" t="s">
        <v>273</v>
      </c>
      <c r="J17" s="298">
        <v>90</v>
      </c>
      <c r="K17" s="295">
        <v>632.95000000000005</v>
      </c>
      <c r="L17" s="147">
        <v>0.18</v>
      </c>
      <c r="M17" s="147">
        <f t="shared" si="0"/>
        <v>536.4</v>
      </c>
      <c r="N17" s="147">
        <f t="shared" si="1"/>
        <v>48276</v>
      </c>
      <c r="O17" s="148">
        <f t="shared" si="2"/>
        <v>8689.68</v>
      </c>
    </row>
    <row r="18" spans="1:15" ht="105">
      <c r="A18" s="246">
        <f t="shared" si="3"/>
        <v>5</v>
      </c>
      <c r="B18" s="297" t="s">
        <v>281</v>
      </c>
      <c r="C18" s="208"/>
      <c r="D18" s="208"/>
      <c r="E18" s="242"/>
      <c r="F18" s="253">
        <v>0.18</v>
      </c>
      <c r="G18" s="243"/>
      <c r="H18" s="254" t="s">
        <v>282</v>
      </c>
      <c r="I18" s="298" t="s">
        <v>273</v>
      </c>
      <c r="J18" s="298">
        <v>108</v>
      </c>
      <c r="K18" s="295">
        <v>1049.8</v>
      </c>
      <c r="L18" s="147">
        <v>0.18</v>
      </c>
      <c r="M18" s="147">
        <f t="shared" si="0"/>
        <v>889.66</v>
      </c>
      <c r="N18" s="147">
        <f t="shared" si="1"/>
        <v>96083.28</v>
      </c>
      <c r="O18" s="148">
        <f t="shared" si="2"/>
        <v>17294.990000000002</v>
      </c>
    </row>
    <row r="19" spans="1:15" ht="120">
      <c r="A19" s="246">
        <f t="shared" si="3"/>
        <v>6</v>
      </c>
      <c r="B19" s="297" t="s">
        <v>283</v>
      </c>
      <c r="C19" s="208"/>
      <c r="D19" s="208"/>
      <c r="E19" s="242"/>
      <c r="F19" s="253">
        <v>0.18</v>
      </c>
      <c r="G19" s="243"/>
      <c r="H19" s="254" t="s">
        <v>284</v>
      </c>
      <c r="I19" s="298" t="s">
        <v>285</v>
      </c>
      <c r="J19" s="298">
        <v>2</v>
      </c>
      <c r="K19" s="295">
        <v>352.15</v>
      </c>
      <c r="L19" s="147">
        <v>0.18</v>
      </c>
      <c r="M19" s="147">
        <f t="shared" si="0"/>
        <v>298.43</v>
      </c>
      <c r="N19" s="147">
        <f t="shared" si="1"/>
        <v>596.86</v>
      </c>
      <c r="O19" s="148">
        <f t="shared" si="2"/>
        <v>107.43</v>
      </c>
    </row>
    <row r="20" spans="1:15" ht="139.5" customHeight="1">
      <c r="A20" s="246">
        <f t="shared" si="3"/>
        <v>7</v>
      </c>
      <c r="B20" s="297" t="s">
        <v>286</v>
      </c>
      <c r="C20" s="208"/>
      <c r="D20" s="208"/>
      <c r="E20" s="242"/>
      <c r="F20" s="253">
        <v>0.18</v>
      </c>
      <c r="G20" s="243"/>
      <c r="H20" s="254" t="s">
        <v>287</v>
      </c>
      <c r="I20" s="298" t="s">
        <v>285</v>
      </c>
      <c r="J20" s="298">
        <v>3</v>
      </c>
      <c r="K20" s="295">
        <v>998.65</v>
      </c>
      <c r="L20" s="147">
        <v>0.18</v>
      </c>
      <c r="M20" s="147">
        <f t="shared" si="0"/>
        <v>846.31</v>
      </c>
      <c r="N20" s="147">
        <f t="shared" si="1"/>
        <v>2538.9299999999998</v>
      </c>
      <c r="O20" s="148">
        <f t="shared" si="2"/>
        <v>457.01</v>
      </c>
    </row>
    <row r="21" spans="1:15" ht="120">
      <c r="A21" s="246">
        <f t="shared" si="3"/>
        <v>8</v>
      </c>
      <c r="B21" s="297" t="s">
        <v>288</v>
      </c>
      <c r="C21" s="208"/>
      <c r="D21" s="208"/>
      <c r="E21" s="242"/>
      <c r="F21" s="253">
        <v>0.18</v>
      </c>
      <c r="G21" s="243"/>
      <c r="H21" s="254" t="s">
        <v>289</v>
      </c>
      <c r="I21" s="298" t="s">
        <v>285</v>
      </c>
      <c r="J21" s="298">
        <v>5</v>
      </c>
      <c r="K21" s="295">
        <v>1493.6</v>
      </c>
      <c r="L21" s="147">
        <v>0.18</v>
      </c>
      <c r="M21" s="147">
        <f t="shared" si="0"/>
        <v>1265.76</v>
      </c>
      <c r="N21" s="147">
        <f t="shared" si="1"/>
        <v>6328.8</v>
      </c>
      <c r="O21" s="148">
        <f t="shared" si="2"/>
        <v>1139.18</v>
      </c>
    </row>
    <row r="22" spans="1:15" ht="60">
      <c r="A22" s="246">
        <f t="shared" si="3"/>
        <v>9</v>
      </c>
      <c r="B22" s="297" t="s">
        <v>290</v>
      </c>
      <c r="C22" s="208"/>
      <c r="D22" s="208"/>
      <c r="E22" s="242"/>
      <c r="F22" s="253">
        <v>0.18</v>
      </c>
      <c r="G22" s="243"/>
      <c r="H22" s="254" t="s">
        <v>291</v>
      </c>
      <c r="I22" s="298" t="s">
        <v>273</v>
      </c>
      <c r="J22" s="298">
        <v>30</v>
      </c>
      <c r="K22" s="295">
        <v>196</v>
      </c>
      <c r="L22" s="147">
        <v>0.18</v>
      </c>
      <c r="M22" s="147">
        <f t="shared" si="0"/>
        <v>166.1</v>
      </c>
      <c r="N22" s="147">
        <f t="shared" si="1"/>
        <v>4983</v>
      </c>
      <c r="O22" s="148">
        <f t="shared" si="2"/>
        <v>896.94</v>
      </c>
    </row>
    <row r="23" spans="1:15" ht="60">
      <c r="A23" s="246">
        <f t="shared" si="3"/>
        <v>10</v>
      </c>
      <c r="B23" s="297" t="s">
        <v>292</v>
      </c>
      <c r="C23" s="208"/>
      <c r="D23" s="208"/>
      <c r="E23" s="242"/>
      <c r="F23" s="253">
        <v>0.18</v>
      </c>
      <c r="G23" s="243"/>
      <c r="H23" s="254" t="s">
        <v>293</v>
      </c>
      <c r="I23" s="298" t="s">
        <v>273</v>
      </c>
      <c r="J23" s="298">
        <v>155</v>
      </c>
      <c r="K23" s="295">
        <v>700.5</v>
      </c>
      <c r="L23" s="147">
        <v>0.18</v>
      </c>
      <c r="M23" s="147">
        <f t="shared" si="0"/>
        <v>593.64</v>
      </c>
      <c r="N23" s="147">
        <f t="shared" si="1"/>
        <v>92014.2</v>
      </c>
      <c r="O23" s="148">
        <f t="shared" si="2"/>
        <v>16562.560000000001</v>
      </c>
    </row>
    <row r="24" spans="1:15" ht="30">
      <c r="A24" s="246">
        <f t="shared" si="3"/>
        <v>11</v>
      </c>
      <c r="B24" s="297" t="s">
        <v>294</v>
      </c>
      <c r="C24" s="208"/>
      <c r="D24" s="208"/>
      <c r="E24" s="242"/>
      <c r="F24" s="253">
        <v>0.18</v>
      </c>
      <c r="G24" s="243"/>
      <c r="H24" s="254" t="s">
        <v>295</v>
      </c>
      <c r="I24" s="298" t="s">
        <v>296</v>
      </c>
      <c r="J24" s="298">
        <v>114</v>
      </c>
      <c r="K24" s="295">
        <v>234.75</v>
      </c>
      <c r="L24" s="147">
        <v>0.18</v>
      </c>
      <c r="M24" s="147">
        <f t="shared" si="0"/>
        <v>198.94</v>
      </c>
      <c r="N24" s="147">
        <f t="shared" si="1"/>
        <v>22679.16</v>
      </c>
      <c r="O24" s="148">
        <f t="shared" si="2"/>
        <v>4082.25</v>
      </c>
    </row>
    <row r="25" spans="1:15">
      <c r="A25" s="246"/>
      <c r="B25" s="297"/>
      <c r="C25" s="208"/>
      <c r="D25" s="208"/>
      <c r="E25" s="242"/>
      <c r="F25" s="253">
        <v>0.18</v>
      </c>
      <c r="G25" s="243"/>
      <c r="H25" s="311" t="s">
        <v>297</v>
      </c>
      <c r="I25" s="298"/>
      <c r="J25" s="298"/>
      <c r="K25" s="295"/>
      <c r="L25" s="147">
        <v>0.18</v>
      </c>
      <c r="M25" s="147"/>
      <c r="N25" s="147"/>
      <c r="O25" s="148"/>
    </row>
    <row r="26" spans="1:15" ht="60">
      <c r="A26" s="246">
        <f>A24+1</f>
        <v>12</v>
      </c>
      <c r="B26" s="297" t="s">
        <v>298</v>
      </c>
      <c r="C26" s="208"/>
      <c r="D26" s="208"/>
      <c r="E26" s="242"/>
      <c r="F26" s="253">
        <v>0.18</v>
      </c>
      <c r="G26" s="243"/>
      <c r="H26" s="254" t="s">
        <v>299</v>
      </c>
      <c r="I26" s="298" t="s">
        <v>273</v>
      </c>
      <c r="J26" s="298">
        <v>43</v>
      </c>
      <c r="K26" s="295">
        <v>6812</v>
      </c>
      <c r="L26" s="147">
        <v>0.18</v>
      </c>
      <c r="M26" s="147">
        <f t="shared" si="0"/>
        <v>5772.88</v>
      </c>
      <c r="N26" s="147">
        <f t="shared" si="1"/>
        <v>248233.84</v>
      </c>
      <c r="O26" s="148">
        <f t="shared" si="2"/>
        <v>44682.09</v>
      </c>
    </row>
    <row r="27" spans="1:15" ht="112.5" customHeight="1">
      <c r="A27" s="246">
        <f>+A26+1</f>
        <v>13</v>
      </c>
      <c r="B27" s="297" t="s">
        <v>300</v>
      </c>
      <c r="C27" s="208"/>
      <c r="D27" s="208"/>
      <c r="E27" s="242"/>
      <c r="F27" s="253">
        <v>0.18</v>
      </c>
      <c r="G27" s="243"/>
      <c r="H27" s="254" t="s">
        <v>301</v>
      </c>
      <c r="I27" s="298" t="s">
        <v>273</v>
      </c>
      <c r="J27" s="298">
        <v>6</v>
      </c>
      <c r="K27" s="295">
        <v>9895.2000000000007</v>
      </c>
      <c r="L27" s="147">
        <v>0.18</v>
      </c>
      <c r="M27" s="147">
        <f t="shared" si="0"/>
        <v>8385.76</v>
      </c>
      <c r="N27" s="147">
        <f t="shared" si="1"/>
        <v>50314.559999999998</v>
      </c>
      <c r="O27" s="148">
        <f t="shared" si="2"/>
        <v>9056.6200000000008</v>
      </c>
    </row>
    <row r="28" spans="1:15" ht="45">
      <c r="A28" s="246">
        <f>+A27+1</f>
        <v>14</v>
      </c>
      <c r="B28" s="297" t="s">
        <v>302</v>
      </c>
      <c r="C28" s="208"/>
      <c r="D28" s="208"/>
      <c r="E28" s="242"/>
      <c r="F28" s="253">
        <v>0.18</v>
      </c>
      <c r="G28" s="243"/>
      <c r="H28" s="254" t="s">
        <v>303</v>
      </c>
      <c r="I28" s="300" t="s">
        <v>304</v>
      </c>
      <c r="J28" s="300">
        <v>48</v>
      </c>
      <c r="K28" s="295">
        <v>392.15</v>
      </c>
      <c r="L28" s="147">
        <v>0.18</v>
      </c>
      <c r="M28" s="147">
        <f t="shared" si="0"/>
        <v>332.33</v>
      </c>
      <c r="N28" s="147">
        <f t="shared" si="1"/>
        <v>15951.84</v>
      </c>
      <c r="O28" s="148">
        <f t="shared" si="2"/>
        <v>2871.33</v>
      </c>
    </row>
    <row r="29" spans="1:15" ht="60">
      <c r="A29" s="246">
        <f>+A28+1</f>
        <v>15</v>
      </c>
      <c r="B29" s="297" t="s">
        <v>305</v>
      </c>
      <c r="C29" s="208"/>
      <c r="D29" s="208"/>
      <c r="E29" s="242"/>
      <c r="F29" s="253">
        <v>0.18</v>
      </c>
      <c r="G29" s="243"/>
      <c r="H29" s="254" t="s">
        <v>306</v>
      </c>
      <c r="I29" s="300" t="s">
        <v>307</v>
      </c>
      <c r="J29" s="300">
        <v>46</v>
      </c>
      <c r="K29" s="295">
        <v>146.15</v>
      </c>
      <c r="L29" s="147">
        <v>0.18</v>
      </c>
      <c r="M29" s="147">
        <f t="shared" si="0"/>
        <v>123.86</v>
      </c>
      <c r="N29" s="147">
        <f t="shared" si="1"/>
        <v>5697.56</v>
      </c>
      <c r="O29" s="148">
        <f t="shared" si="2"/>
        <v>1025.56</v>
      </c>
    </row>
    <row r="30" spans="1:15" ht="30">
      <c r="A30" s="246">
        <f>+A29+1</f>
        <v>16</v>
      </c>
      <c r="B30" s="297" t="s">
        <v>308</v>
      </c>
      <c r="C30" s="208"/>
      <c r="D30" s="208"/>
      <c r="E30" s="242"/>
      <c r="F30" s="253">
        <v>0.18</v>
      </c>
      <c r="G30" s="243"/>
      <c r="H30" s="254" t="s">
        <v>309</v>
      </c>
      <c r="I30" s="300" t="s">
        <v>310</v>
      </c>
      <c r="J30" s="298">
        <v>320</v>
      </c>
      <c r="K30" s="295">
        <v>18.149999999999999</v>
      </c>
      <c r="L30" s="147">
        <v>0.18</v>
      </c>
      <c r="M30" s="147">
        <f t="shared" si="0"/>
        <v>15.38</v>
      </c>
      <c r="N30" s="147">
        <f t="shared" si="1"/>
        <v>4921.6000000000004</v>
      </c>
      <c r="O30" s="148">
        <f t="shared" si="2"/>
        <v>885.89</v>
      </c>
    </row>
    <row r="31" spans="1:15" ht="90">
      <c r="A31" s="246">
        <f>+A30+1</f>
        <v>17</v>
      </c>
      <c r="B31" s="297" t="s">
        <v>311</v>
      </c>
      <c r="C31" s="208"/>
      <c r="D31" s="208"/>
      <c r="E31" s="242"/>
      <c r="F31" s="253">
        <v>0.18</v>
      </c>
      <c r="G31" s="243"/>
      <c r="H31" s="254" t="s">
        <v>312</v>
      </c>
      <c r="I31" s="298" t="s">
        <v>307</v>
      </c>
      <c r="J31" s="298">
        <v>96</v>
      </c>
      <c r="K31" s="295">
        <v>749.3</v>
      </c>
      <c r="L31" s="147">
        <v>0.18</v>
      </c>
      <c r="M31" s="147">
        <f t="shared" si="0"/>
        <v>635</v>
      </c>
      <c r="N31" s="147">
        <f t="shared" si="1"/>
        <v>60960</v>
      </c>
      <c r="O31" s="148">
        <f t="shared" si="2"/>
        <v>10972.8</v>
      </c>
    </row>
    <row r="32" spans="1:15">
      <c r="A32" s="246"/>
      <c r="B32" s="297"/>
      <c r="C32" s="208"/>
      <c r="D32" s="208"/>
      <c r="E32" s="242"/>
      <c r="F32" s="253">
        <v>0.18</v>
      </c>
      <c r="G32" s="243"/>
      <c r="H32" s="311" t="s">
        <v>313</v>
      </c>
      <c r="I32" s="298"/>
      <c r="J32" s="298"/>
      <c r="K32" s="295"/>
      <c r="L32" s="147">
        <v>0.18</v>
      </c>
      <c r="M32" s="147"/>
      <c r="N32" s="147"/>
      <c r="O32" s="148"/>
    </row>
    <row r="33" spans="1:15" ht="30">
      <c r="A33" s="246">
        <f>A31+1</f>
        <v>18</v>
      </c>
      <c r="B33" s="297" t="s">
        <v>314</v>
      </c>
      <c r="C33" s="208"/>
      <c r="D33" s="208"/>
      <c r="E33" s="242"/>
      <c r="F33" s="253">
        <v>0.18</v>
      </c>
      <c r="G33" s="243"/>
      <c r="H33" s="254" t="s">
        <v>315</v>
      </c>
      <c r="I33" s="298"/>
      <c r="J33" s="298"/>
      <c r="K33" s="295"/>
      <c r="L33" s="147">
        <v>0.18</v>
      </c>
      <c r="M33" s="147"/>
      <c r="N33" s="147"/>
      <c r="O33" s="148"/>
    </row>
    <row r="34" spans="1:15">
      <c r="A34" s="246">
        <f t="shared" ref="A34:A47" si="4">+A33+1</f>
        <v>19</v>
      </c>
      <c r="B34" s="297" t="s">
        <v>316</v>
      </c>
      <c r="C34" s="208"/>
      <c r="D34" s="208"/>
      <c r="E34" s="242"/>
      <c r="F34" s="253">
        <v>0.18</v>
      </c>
      <c r="G34" s="243"/>
      <c r="H34" s="254" t="s">
        <v>317</v>
      </c>
      <c r="I34" s="298" t="s">
        <v>307</v>
      </c>
      <c r="J34" s="298">
        <v>75</v>
      </c>
      <c r="K34" s="295">
        <v>392.15</v>
      </c>
      <c r="L34" s="147">
        <v>0.18</v>
      </c>
      <c r="M34" s="147">
        <f t="shared" si="0"/>
        <v>332.33</v>
      </c>
      <c r="N34" s="147">
        <f t="shared" si="1"/>
        <v>24924.75</v>
      </c>
      <c r="O34" s="148">
        <f t="shared" si="2"/>
        <v>4486.46</v>
      </c>
    </row>
    <row r="35" spans="1:15" ht="30">
      <c r="A35" s="246">
        <f t="shared" si="4"/>
        <v>20</v>
      </c>
      <c r="B35" s="297" t="s">
        <v>318</v>
      </c>
      <c r="C35" s="208"/>
      <c r="D35" s="208"/>
      <c r="E35" s="242"/>
      <c r="F35" s="253">
        <v>0.18</v>
      </c>
      <c r="G35" s="243"/>
      <c r="H35" s="254" t="s">
        <v>319</v>
      </c>
      <c r="I35" s="298" t="s">
        <v>307</v>
      </c>
      <c r="J35" s="298">
        <v>14</v>
      </c>
      <c r="K35" s="295">
        <v>842.5</v>
      </c>
      <c r="L35" s="147">
        <v>0.18</v>
      </c>
      <c r="M35" s="147">
        <f t="shared" si="0"/>
        <v>713.98</v>
      </c>
      <c r="N35" s="147">
        <f t="shared" si="1"/>
        <v>9995.7199999999993</v>
      </c>
      <c r="O35" s="148">
        <f t="shared" si="2"/>
        <v>1799.23</v>
      </c>
    </row>
    <row r="36" spans="1:15">
      <c r="A36" s="246">
        <f t="shared" si="4"/>
        <v>21</v>
      </c>
      <c r="B36" s="297" t="s">
        <v>320</v>
      </c>
      <c r="C36" s="208"/>
      <c r="D36" s="208"/>
      <c r="E36" s="242"/>
      <c r="F36" s="253">
        <v>0.18</v>
      </c>
      <c r="G36" s="243"/>
      <c r="H36" s="254" t="s">
        <v>321</v>
      </c>
      <c r="I36" s="298" t="s">
        <v>307</v>
      </c>
      <c r="J36" s="298">
        <v>491</v>
      </c>
      <c r="K36" s="295">
        <v>927.25</v>
      </c>
      <c r="L36" s="147">
        <v>0.18</v>
      </c>
      <c r="M36" s="147">
        <f t="shared" si="0"/>
        <v>785.81</v>
      </c>
      <c r="N36" s="147">
        <f t="shared" si="1"/>
        <v>385832.71</v>
      </c>
      <c r="O36" s="148">
        <f t="shared" si="2"/>
        <v>69449.89</v>
      </c>
    </row>
    <row r="37" spans="1:15">
      <c r="A37" s="246">
        <f t="shared" si="4"/>
        <v>22</v>
      </c>
      <c r="B37" s="297" t="s">
        <v>322</v>
      </c>
      <c r="C37" s="208"/>
      <c r="D37" s="208"/>
      <c r="E37" s="242"/>
      <c r="F37" s="253">
        <v>0.18</v>
      </c>
      <c r="G37" s="243"/>
      <c r="H37" s="254" t="s">
        <v>323</v>
      </c>
      <c r="I37" s="298" t="s">
        <v>307</v>
      </c>
      <c r="J37" s="298">
        <v>726</v>
      </c>
      <c r="K37" s="295">
        <v>736.4</v>
      </c>
      <c r="L37" s="147">
        <v>0.18</v>
      </c>
      <c r="M37" s="147">
        <f t="shared" si="0"/>
        <v>624.07000000000005</v>
      </c>
      <c r="N37" s="147">
        <f t="shared" si="1"/>
        <v>453074.82</v>
      </c>
      <c r="O37" s="148">
        <f t="shared" si="2"/>
        <v>81553.47</v>
      </c>
    </row>
    <row r="38" spans="1:15">
      <c r="A38" s="246">
        <f t="shared" si="4"/>
        <v>23</v>
      </c>
      <c r="B38" s="297" t="s">
        <v>324</v>
      </c>
      <c r="C38" s="208"/>
      <c r="D38" s="208"/>
      <c r="E38" s="242"/>
      <c r="F38" s="253">
        <v>0.18</v>
      </c>
      <c r="G38" s="243"/>
      <c r="H38" s="254" t="s">
        <v>325</v>
      </c>
      <c r="I38" s="298" t="s">
        <v>307</v>
      </c>
      <c r="J38" s="298">
        <v>410</v>
      </c>
      <c r="K38" s="295">
        <v>961.3</v>
      </c>
      <c r="L38" s="147">
        <v>0.18</v>
      </c>
      <c r="M38" s="147">
        <f t="shared" si="0"/>
        <v>814.66</v>
      </c>
      <c r="N38" s="147">
        <f t="shared" si="1"/>
        <v>334010.59999999998</v>
      </c>
      <c r="O38" s="148">
        <f t="shared" si="2"/>
        <v>60121.91</v>
      </c>
    </row>
    <row r="39" spans="1:15">
      <c r="A39" s="246">
        <f t="shared" si="4"/>
        <v>24</v>
      </c>
      <c r="B39" s="297" t="s">
        <v>326</v>
      </c>
      <c r="C39" s="208"/>
      <c r="D39" s="208"/>
      <c r="E39" s="242"/>
      <c r="F39" s="253">
        <v>0.18</v>
      </c>
      <c r="G39" s="243"/>
      <c r="H39" s="254" t="s">
        <v>327</v>
      </c>
      <c r="I39" s="298" t="s">
        <v>307</v>
      </c>
      <c r="J39" s="298">
        <v>38</v>
      </c>
      <c r="K39" s="295">
        <v>764.95</v>
      </c>
      <c r="L39" s="147">
        <v>0.18</v>
      </c>
      <c r="M39" s="147">
        <f t="shared" si="0"/>
        <v>648.26</v>
      </c>
      <c r="N39" s="147">
        <f t="shared" si="1"/>
        <v>24633.88</v>
      </c>
      <c r="O39" s="148">
        <f t="shared" si="2"/>
        <v>4434.1000000000004</v>
      </c>
    </row>
    <row r="40" spans="1:15">
      <c r="A40" s="246">
        <f t="shared" si="4"/>
        <v>25</v>
      </c>
      <c r="B40" s="297" t="s">
        <v>328</v>
      </c>
      <c r="C40" s="208"/>
      <c r="D40" s="208"/>
      <c r="E40" s="242"/>
      <c r="F40" s="253">
        <v>0.18</v>
      </c>
      <c r="G40" s="243"/>
      <c r="H40" s="254" t="s">
        <v>329</v>
      </c>
      <c r="I40" s="298" t="s">
        <v>307</v>
      </c>
      <c r="J40" s="298">
        <v>62</v>
      </c>
      <c r="K40" s="295">
        <v>951.1</v>
      </c>
      <c r="L40" s="147">
        <v>0.18</v>
      </c>
      <c r="M40" s="147">
        <f t="shared" si="0"/>
        <v>806.02</v>
      </c>
      <c r="N40" s="147">
        <f t="shared" si="1"/>
        <v>49973.24</v>
      </c>
      <c r="O40" s="148">
        <f t="shared" si="2"/>
        <v>8995.18</v>
      </c>
    </row>
    <row r="41" spans="1:15" ht="105">
      <c r="A41" s="246">
        <f t="shared" si="4"/>
        <v>26</v>
      </c>
      <c r="B41" s="297" t="s">
        <v>330</v>
      </c>
      <c r="C41" s="208"/>
      <c r="D41" s="208"/>
      <c r="E41" s="242"/>
      <c r="F41" s="253">
        <v>0.18</v>
      </c>
      <c r="G41" s="243"/>
      <c r="H41" s="254" t="s">
        <v>331</v>
      </c>
      <c r="I41" s="298" t="s">
        <v>273</v>
      </c>
      <c r="J41" s="298">
        <v>1</v>
      </c>
      <c r="K41" s="295">
        <v>20355.8</v>
      </c>
      <c r="L41" s="147">
        <v>0.18</v>
      </c>
      <c r="M41" s="147">
        <f t="shared" si="0"/>
        <v>17250.68</v>
      </c>
      <c r="N41" s="147">
        <f t="shared" si="1"/>
        <v>17250.68</v>
      </c>
      <c r="O41" s="148">
        <f t="shared" si="2"/>
        <v>3105.12</v>
      </c>
    </row>
    <row r="42" spans="1:15" ht="45">
      <c r="A42" s="246">
        <f t="shared" si="4"/>
        <v>27</v>
      </c>
      <c r="B42" s="297" t="s">
        <v>332</v>
      </c>
      <c r="C42" s="208"/>
      <c r="D42" s="208"/>
      <c r="E42" s="242"/>
      <c r="F42" s="253">
        <v>0.18</v>
      </c>
      <c r="G42" s="243"/>
      <c r="H42" s="254" t="s">
        <v>333</v>
      </c>
      <c r="I42" s="298" t="s">
        <v>334</v>
      </c>
      <c r="J42" s="298">
        <v>8955</v>
      </c>
      <c r="K42" s="295">
        <v>107.85</v>
      </c>
      <c r="L42" s="147">
        <v>0.18</v>
      </c>
      <c r="M42" s="147">
        <f t="shared" si="0"/>
        <v>91.4</v>
      </c>
      <c r="N42" s="147">
        <f t="shared" si="1"/>
        <v>818487</v>
      </c>
      <c r="O42" s="148">
        <f t="shared" si="2"/>
        <v>147327.66</v>
      </c>
    </row>
    <row r="43" spans="1:15" ht="45">
      <c r="A43" s="246">
        <f t="shared" si="4"/>
        <v>28</v>
      </c>
      <c r="B43" s="297" t="s">
        <v>335</v>
      </c>
      <c r="C43" s="208"/>
      <c r="D43" s="208"/>
      <c r="E43" s="242"/>
      <c r="F43" s="253">
        <v>0.18</v>
      </c>
      <c r="G43" s="243"/>
      <c r="H43" s="254" t="s">
        <v>336</v>
      </c>
      <c r="I43" s="298" t="s">
        <v>334</v>
      </c>
      <c r="J43" s="298">
        <v>29408</v>
      </c>
      <c r="K43" s="295">
        <v>107.85</v>
      </c>
      <c r="L43" s="147">
        <v>0.18</v>
      </c>
      <c r="M43" s="147">
        <f t="shared" si="0"/>
        <v>91.4</v>
      </c>
      <c r="N43" s="147">
        <f t="shared" si="1"/>
        <v>2687891.2</v>
      </c>
      <c r="O43" s="148">
        <f t="shared" si="2"/>
        <v>483820.42</v>
      </c>
    </row>
    <row r="44" spans="1:15" ht="30">
      <c r="A44" s="246">
        <f t="shared" si="4"/>
        <v>29</v>
      </c>
      <c r="B44" s="297" t="s">
        <v>337</v>
      </c>
      <c r="C44" s="208"/>
      <c r="D44" s="208"/>
      <c r="E44" s="242"/>
      <c r="F44" s="253">
        <v>0.18</v>
      </c>
      <c r="G44" s="243"/>
      <c r="H44" s="254" t="s">
        <v>338</v>
      </c>
      <c r="I44" s="298" t="s">
        <v>285</v>
      </c>
      <c r="J44" s="298">
        <v>104</v>
      </c>
      <c r="K44" s="295">
        <v>78.400000000000006</v>
      </c>
      <c r="L44" s="147">
        <v>0.18</v>
      </c>
      <c r="M44" s="147">
        <f t="shared" si="0"/>
        <v>66.44</v>
      </c>
      <c r="N44" s="147">
        <f t="shared" si="1"/>
        <v>6909.76</v>
      </c>
      <c r="O44" s="148">
        <f t="shared" si="2"/>
        <v>1243.76</v>
      </c>
    </row>
    <row r="45" spans="1:15" ht="255">
      <c r="A45" s="246">
        <f t="shared" si="4"/>
        <v>30</v>
      </c>
      <c r="B45" s="297" t="s">
        <v>339</v>
      </c>
      <c r="C45" s="208"/>
      <c r="D45" s="208"/>
      <c r="E45" s="242"/>
      <c r="F45" s="253">
        <v>0.18</v>
      </c>
      <c r="G45" s="243"/>
      <c r="H45" s="254" t="s">
        <v>340</v>
      </c>
      <c r="I45" s="298" t="s">
        <v>273</v>
      </c>
      <c r="J45" s="298">
        <v>69</v>
      </c>
      <c r="K45" s="295">
        <v>9504.75</v>
      </c>
      <c r="L45" s="147">
        <v>0.18</v>
      </c>
      <c r="M45" s="147">
        <f t="shared" si="0"/>
        <v>8054.87</v>
      </c>
      <c r="N45" s="147">
        <f t="shared" si="1"/>
        <v>555786.03</v>
      </c>
      <c r="O45" s="148">
        <f t="shared" si="2"/>
        <v>100041.49</v>
      </c>
    </row>
    <row r="46" spans="1:15" ht="255">
      <c r="A46" s="246">
        <f t="shared" si="4"/>
        <v>31</v>
      </c>
      <c r="B46" s="297" t="s">
        <v>341</v>
      </c>
      <c r="C46" s="208"/>
      <c r="D46" s="208"/>
      <c r="E46" s="242"/>
      <c r="F46" s="253">
        <v>0.18</v>
      </c>
      <c r="G46" s="243"/>
      <c r="H46" s="254" t="s">
        <v>342</v>
      </c>
      <c r="I46" s="298" t="s">
        <v>273</v>
      </c>
      <c r="J46" s="298">
        <v>227</v>
      </c>
      <c r="K46" s="295">
        <v>9860.4</v>
      </c>
      <c r="L46" s="147">
        <v>0.18</v>
      </c>
      <c r="M46" s="147">
        <f t="shared" si="0"/>
        <v>8356.27</v>
      </c>
      <c r="N46" s="147">
        <f t="shared" si="1"/>
        <v>1896873.29</v>
      </c>
      <c r="O46" s="148">
        <f t="shared" si="2"/>
        <v>341437.19</v>
      </c>
    </row>
    <row r="47" spans="1:15" ht="30">
      <c r="A47" s="246">
        <f t="shared" si="4"/>
        <v>32</v>
      </c>
      <c r="B47" s="297" t="s">
        <v>343</v>
      </c>
      <c r="C47" s="208"/>
      <c r="D47" s="208"/>
      <c r="E47" s="242"/>
      <c r="F47" s="253">
        <v>0.18</v>
      </c>
      <c r="G47" s="243"/>
      <c r="H47" s="254" t="s">
        <v>344</v>
      </c>
      <c r="I47" s="298" t="s">
        <v>345</v>
      </c>
      <c r="J47" s="298">
        <v>208</v>
      </c>
      <c r="K47" s="295">
        <v>733.5</v>
      </c>
      <c r="L47" s="147">
        <v>0.18</v>
      </c>
      <c r="M47" s="147">
        <f t="shared" si="0"/>
        <v>621.61</v>
      </c>
      <c r="N47" s="147">
        <f t="shared" si="1"/>
        <v>129294.88</v>
      </c>
      <c r="O47" s="148">
        <f t="shared" si="2"/>
        <v>23273.08</v>
      </c>
    </row>
    <row r="48" spans="1:15">
      <c r="A48" s="246"/>
      <c r="B48" s="297"/>
      <c r="C48" s="208"/>
      <c r="D48" s="208"/>
      <c r="E48" s="242"/>
      <c r="F48" s="253">
        <v>0.18</v>
      </c>
      <c r="G48" s="243"/>
      <c r="H48" s="311" t="s">
        <v>346</v>
      </c>
      <c r="I48" s="298"/>
      <c r="J48" s="298"/>
      <c r="K48" s="295"/>
      <c r="L48" s="147">
        <v>0.18</v>
      </c>
      <c r="M48" s="147">
        <f t="shared" si="0"/>
        <v>0</v>
      </c>
      <c r="N48" s="147">
        <f t="shared" si="1"/>
        <v>0</v>
      </c>
      <c r="O48" s="148">
        <f t="shared" si="2"/>
        <v>0</v>
      </c>
    </row>
    <row r="49" spans="1:15" ht="30">
      <c r="A49" s="246">
        <f>+A47+1</f>
        <v>33</v>
      </c>
      <c r="B49" s="297" t="s">
        <v>347</v>
      </c>
      <c r="C49" s="208"/>
      <c r="D49" s="208"/>
      <c r="E49" s="242"/>
      <c r="F49" s="253">
        <v>0.18</v>
      </c>
      <c r="G49" s="243"/>
      <c r="H49" s="254" t="s">
        <v>348</v>
      </c>
      <c r="I49" s="298" t="s">
        <v>307</v>
      </c>
      <c r="J49" s="298">
        <v>331</v>
      </c>
      <c r="K49" s="295">
        <v>104.8</v>
      </c>
      <c r="L49" s="147">
        <v>0.18</v>
      </c>
      <c r="M49" s="147">
        <f t="shared" si="0"/>
        <v>88.81</v>
      </c>
      <c r="N49" s="147">
        <f t="shared" si="1"/>
        <v>29396.11</v>
      </c>
      <c r="O49" s="148">
        <f t="shared" si="2"/>
        <v>5291.3</v>
      </c>
    </row>
    <row r="50" spans="1:15">
      <c r="A50" s="246"/>
      <c r="B50" s="297"/>
      <c r="C50" s="208"/>
      <c r="D50" s="208"/>
      <c r="E50" s="242"/>
      <c r="F50" s="253">
        <v>0.18</v>
      </c>
      <c r="G50" s="243"/>
      <c r="H50" s="311" t="s">
        <v>349</v>
      </c>
      <c r="I50" s="298"/>
      <c r="J50" s="298"/>
      <c r="K50" s="295"/>
      <c r="L50" s="147">
        <v>0.18</v>
      </c>
      <c r="M50" s="147"/>
      <c r="N50" s="147"/>
      <c r="O50" s="148"/>
    </row>
    <row r="51" spans="1:15" ht="135">
      <c r="A51" s="246">
        <f>+A49+1</f>
        <v>34</v>
      </c>
      <c r="B51" s="297" t="s">
        <v>350</v>
      </c>
      <c r="C51" s="208"/>
      <c r="D51" s="208"/>
      <c r="E51" s="242"/>
      <c r="F51" s="253">
        <v>0.18</v>
      </c>
      <c r="G51" s="243"/>
      <c r="H51" s="254" t="s">
        <v>351</v>
      </c>
      <c r="I51" s="298" t="s">
        <v>307</v>
      </c>
      <c r="J51" s="298">
        <v>11</v>
      </c>
      <c r="K51" s="295">
        <v>5413.5</v>
      </c>
      <c r="L51" s="147">
        <v>0.18</v>
      </c>
      <c r="M51" s="147">
        <f t="shared" si="0"/>
        <v>4587.71</v>
      </c>
      <c r="N51" s="147">
        <f t="shared" si="1"/>
        <v>50464.81</v>
      </c>
      <c r="O51" s="148">
        <f t="shared" si="2"/>
        <v>9083.67</v>
      </c>
    </row>
    <row r="52" spans="1:15" ht="135">
      <c r="A52" s="246">
        <f>+A51+1</f>
        <v>35</v>
      </c>
      <c r="B52" s="297" t="s">
        <v>352</v>
      </c>
      <c r="C52" s="208"/>
      <c r="D52" s="208"/>
      <c r="E52" s="242"/>
      <c r="F52" s="253">
        <v>0.18</v>
      </c>
      <c r="G52" s="243"/>
      <c r="H52" s="254" t="s">
        <v>353</v>
      </c>
      <c r="I52" s="298" t="s">
        <v>307</v>
      </c>
      <c r="J52" s="298">
        <v>67</v>
      </c>
      <c r="K52" s="295">
        <v>5136.3</v>
      </c>
      <c r="L52" s="147">
        <v>0.18</v>
      </c>
      <c r="M52" s="147">
        <f t="shared" si="0"/>
        <v>4352.8</v>
      </c>
      <c r="N52" s="147">
        <f t="shared" si="1"/>
        <v>291637.59999999998</v>
      </c>
      <c r="O52" s="148">
        <f t="shared" si="2"/>
        <v>52494.77</v>
      </c>
    </row>
    <row r="53" spans="1:15" ht="45">
      <c r="A53" s="246">
        <f>+A52+1</f>
        <v>36</v>
      </c>
      <c r="B53" s="297" t="s">
        <v>354</v>
      </c>
      <c r="C53" s="208"/>
      <c r="D53" s="208"/>
      <c r="E53" s="242"/>
      <c r="F53" s="253">
        <v>0.18</v>
      </c>
      <c r="G53" s="243"/>
      <c r="H53" s="254" t="s">
        <v>355</v>
      </c>
      <c r="I53" s="298" t="s">
        <v>285</v>
      </c>
      <c r="J53" s="298">
        <v>75</v>
      </c>
      <c r="K53" s="295">
        <v>510.95</v>
      </c>
      <c r="L53" s="147">
        <v>0.18</v>
      </c>
      <c r="M53" s="147">
        <f t="shared" si="0"/>
        <v>433.01</v>
      </c>
      <c r="N53" s="147">
        <f t="shared" si="1"/>
        <v>32475.75</v>
      </c>
      <c r="O53" s="148">
        <f t="shared" si="2"/>
        <v>5845.64</v>
      </c>
    </row>
    <row r="54" spans="1:15" ht="45">
      <c r="A54" s="246">
        <f>+A53+1</f>
        <v>37</v>
      </c>
      <c r="B54" s="297" t="s">
        <v>356</v>
      </c>
      <c r="C54" s="208"/>
      <c r="D54" s="208"/>
      <c r="E54" s="242"/>
      <c r="F54" s="253">
        <v>0.18</v>
      </c>
      <c r="G54" s="243"/>
      <c r="H54" s="254" t="s">
        <v>357</v>
      </c>
      <c r="I54" s="298" t="s">
        <v>285</v>
      </c>
      <c r="J54" s="298">
        <v>10</v>
      </c>
      <c r="K54" s="295">
        <v>568.54999999999995</v>
      </c>
      <c r="L54" s="147">
        <v>0.18</v>
      </c>
      <c r="M54" s="147">
        <f t="shared" si="0"/>
        <v>481.82</v>
      </c>
      <c r="N54" s="147">
        <f t="shared" si="1"/>
        <v>4818.2</v>
      </c>
      <c r="O54" s="148">
        <f t="shared" si="2"/>
        <v>867.28</v>
      </c>
    </row>
    <row r="55" spans="1:15" ht="60">
      <c r="A55" s="246">
        <f>+A54+1</f>
        <v>38</v>
      </c>
      <c r="B55" s="297" t="s">
        <v>358</v>
      </c>
      <c r="C55" s="208"/>
      <c r="D55" s="208"/>
      <c r="E55" s="242"/>
      <c r="F55" s="253">
        <v>0.18</v>
      </c>
      <c r="G55" s="243"/>
      <c r="H55" s="254" t="s">
        <v>359</v>
      </c>
      <c r="I55" s="298" t="s">
        <v>360</v>
      </c>
      <c r="J55" s="298">
        <v>7</v>
      </c>
      <c r="K55" s="295">
        <v>978.7</v>
      </c>
      <c r="L55" s="147">
        <v>0.18</v>
      </c>
      <c r="M55" s="147">
        <f t="shared" si="0"/>
        <v>829.41</v>
      </c>
      <c r="N55" s="147">
        <f t="shared" si="1"/>
        <v>5805.87</v>
      </c>
      <c r="O55" s="148">
        <f t="shared" si="2"/>
        <v>1045.06</v>
      </c>
    </row>
    <row r="56" spans="1:15">
      <c r="A56" s="246"/>
      <c r="B56" s="297"/>
      <c r="C56" s="208"/>
      <c r="D56" s="208"/>
      <c r="E56" s="242"/>
      <c r="F56" s="253">
        <v>0.18</v>
      </c>
      <c r="G56" s="243"/>
      <c r="H56" s="311" t="s">
        <v>361</v>
      </c>
      <c r="I56" s="298"/>
      <c r="J56" s="298"/>
      <c r="K56" s="295"/>
      <c r="L56" s="147">
        <v>0.18</v>
      </c>
      <c r="M56" s="147"/>
      <c r="N56" s="147"/>
      <c r="O56" s="148"/>
    </row>
    <row r="57" spans="1:15" ht="60">
      <c r="A57" s="246">
        <f>+A55+1</f>
        <v>39</v>
      </c>
      <c r="B57" s="297" t="s">
        <v>362</v>
      </c>
      <c r="C57" s="208"/>
      <c r="D57" s="208"/>
      <c r="E57" s="242"/>
      <c r="F57" s="253">
        <v>0.18</v>
      </c>
      <c r="G57" s="243"/>
      <c r="H57" s="254" t="s">
        <v>363</v>
      </c>
      <c r="I57" s="298" t="s">
        <v>273</v>
      </c>
      <c r="J57" s="298">
        <v>0.91200000000000003</v>
      </c>
      <c r="K57" s="295">
        <v>142949.70000000001</v>
      </c>
      <c r="L57" s="147">
        <v>0.18</v>
      </c>
      <c r="M57" s="147">
        <f t="shared" si="0"/>
        <v>121143.81</v>
      </c>
      <c r="N57" s="147">
        <f t="shared" si="1"/>
        <v>110483.15</v>
      </c>
      <c r="O57" s="148">
        <f t="shared" si="2"/>
        <v>19886.97</v>
      </c>
    </row>
    <row r="58" spans="1:15" ht="90">
      <c r="A58" s="246">
        <f t="shared" ref="A58:A79" si="5">+A57+1</f>
        <v>40</v>
      </c>
      <c r="B58" s="297" t="s">
        <v>364</v>
      </c>
      <c r="C58" s="208"/>
      <c r="D58" s="208"/>
      <c r="E58" s="242"/>
      <c r="F58" s="253">
        <v>0.18</v>
      </c>
      <c r="G58" s="243"/>
      <c r="H58" s="254" t="s">
        <v>365</v>
      </c>
      <c r="I58" s="298" t="s">
        <v>307</v>
      </c>
      <c r="J58" s="298">
        <v>6</v>
      </c>
      <c r="K58" s="295">
        <v>2241.8000000000002</v>
      </c>
      <c r="L58" s="147">
        <v>0.18</v>
      </c>
      <c r="M58" s="147">
        <f t="shared" si="0"/>
        <v>1899.83</v>
      </c>
      <c r="N58" s="147">
        <f t="shared" si="1"/>
        <v>11398.98</v>
      </c>
      <c r="O58" s="148">
        <f t="shared" si="2"/>
        <v>2051.8200000000002</v>
      </c>
    </row>
    <row r="59" spans="1:15" ht="90">
      <c r="A59" s="246">
        <f t="shared" si="5"/>
        <v>41</v>
      </c>
      <c r="B59" s="297" t="s">
        <v>366</v>
      </c>
      <c r="C59" s="208"/>
      <c r="D59" s="208"/>
      <c r="E59" s="242"/>
      <c r="F59" s="253">
        <v>0.18</v>
      </c>
      <c r="G59" s="243"/>
      <c r="H59" s="254" t="s">
        <v>367</v>
      </c>
      <c r="I59" s="301" t="s">
        <v>307</v>
      </c>
      <c r="J59" s="301">
        <v>109</v>
      </c>
      <c r="K59" s="295">
        <v>2600.4499999999998</v>
      </c>
      <c r="L59" s="147">
        <v>0.18</v>
      </c>
      <c r="M59" s="147">
        <f t="shared" si="0"/>
        <v>2203.77</v>
      </c>
      <c r="N59" s="147">
        <f t="shared" si="1"/>
        <v>240210.93</v>
      </c>
      <c r="O59" s="148">
        <f t="shared" si="2"/>
        <v>43237.97</v>
      </c>
    </row>
    <row r="60" spans="1:15" ht="105">
      <c r="A60" s="246">
        <f t="shared" si="5"/>
        <v>42</v>
      </c>
      <c r="B60" s="297" t="s">
        <v>368</v>
      </c>
      <c r="C60" s="208"/>
      <c r="D60" s="208"/>
      <c r="E60" s="242"/>
      <c r="F60" s="253">
        <v>0.18</v>
      </c>
      <c r="G60" s="243"/>
      <c r="H60" s="254" t="s">
        <v>369</v>
      </c>
      <c r="I60" s="298" t="s">
        <v>307</v>
      </c>
      <c r="J60" s="298">
        <v>5</v>
      </c>
      <c r="K60" s="295">
        <v>1800.45</v>
      </c>
      <c r="L60" s="147">
        <v>0.18</v>
      </c>
      <c r="M60" s="147">
        <f t="shared" si="0"/>
        <v>1525.81</v>
      </c>
      <c r="N60" s="147">
        <f t="shared" si="1"/>
        <v>7629.05</v>
      </c>
      <c r="O60" s="148">
        <f t="shared" si="2"/>
        <v>1373.23</v>
      </c>
    </row>
    <row r="61" spans="1:15" ht="60">
      <c r="A61" s="246">
        <f t="shared" si="5"/>
        <v>43</v>
      </c>
      <c r="B61" s="297" t="s">
        <v>370</v>
      </c>
      <c r="C61" s="208"/>
      <c r="D61" s="208"/>
      <c r="E61" s="242"/>
      <c r="F61" s="253">
        <v>0.18</v>
      </c>
      <c r="G61" s="243"/>
      <c r="H61" s="254" t="s">
        <v>371</v>
      </c>
      <c r="I61" s="298" t="s">
        <v>307</v>
      </c>
      <c r="J61" s="298">
        <v>6</v>
      </c>
      <c r="K61" s="295">
        <v>176.4</v>
      </c>
      <c r="L61" s="147">
        <v>0.18</v>
      </c>
      <c r="M61" s="147">
        <f t="shared" si="0"/>
        <v>149.49</v>
      </c>
      <c r="N61" s="147">
        <f t="shared" si="1"/>
        <v>896.94</v>
      </c>
      <c r="O61" s="148">
        <f t="shared" si="2"/>
        <v>161.44999999999999</v>
      </c>
    </row>
    <row r="62" spans="1:15" ht="75">
      <c r="A62" s="246">
        <f t="shared" si="5"/>
        <v>44</v>
      </c>
      <c r="B62" s="297" t="s">
        <v>372</v>
      </c>
      <c r="C62" s="208"/>
      <c r="D62" s="208"/>
      <c r="E62" s="242"/>
      <c r="F62" s="253">
        <v>0.18</v>
      </c>
      <c r="G62" s="243"/>
      <c r="H62" s="254" t="s">
        <v>373</v>
      </c>
      <c r="I62" s="298" t="s">
        <v>307</v>
      </c>
      <c r="J62" s="298">
        <v>45</v>
      </c>
      <c r="K62" s="295">
        <v>3473.85</v>
      </c>
      <c r="L62" s="147">
        <v>0.18</v>
      </c>
      <c r="M62" s="147">
        <f t="shared" si="0"/>
        <v>2943.94</v>
      </c>
      <c r="N62" s="147">
        <f t="shared" si="1"/>
        <v>132477.29999999999</v>
      </c>
      <c r="O62" s="148">
        <f t="shared" si="2"/>
        <v>23845.91</v>
      </c>
    </row>
    <row r="63" spans="1:15" ht="45">
      <c r="A63" s="246">
        <f t="shared" si="5"/>
        <v>45</v>
      </c>
      <c r="B63" s="297" t="s">
        <v>374</v>
      </c>
      <c r="C63" s="208"/>
      <c r="D63" s="208"/>
      <c r="E63" s="242"/>
      <c r="F63" s="253">
        <v>0.18</v>
      </c>
      <c r="G63" s="243"/>
      <c r="H63" s="254" t="s">
        <v>375</v>
      </c>
      <c r="I63" s="298" t="s">
        <v>307</v>
      </c>
      <c r="J63" s="298">
        <v>45</v>
      </c>
      <c r="K63" s="295">
        <v>462.35</v>
      </c>
      <c r="L63" s="147">
        <v>0.18</v>
      </c>
      <c r="M63" s="147">
        <f t="shared" si="0"/>
        <v>391.82</v>
      </c>
      <c r="N63" s="147">
        <f t="shared" si="1"/>
        <v>17631.900000000001</v>
      </c>
      <c r="O63" s="148">
        <f t="shared" si="2"/>
        <v>3173.74</v>
      </c>
    </row>
    <row r="64" spans="1:15" ht="60">
      <c r="A64" s="246">
        <f t="shared" si="5"/>
        <v>46</v>
      </c>
      <c r="B64" s="297" t="s">
        <v>376</v>
      </c>
      <c r="C64" s="208"/>
      <c r="D64" s="208"/>
      <c r="E64" s="242"/>
      <c r="F64" s="253">
        <v>0.18</v>
      </c>
      <c r="G64" s="243"/>
      <c r="H64" s="254" t="s">
        <v>377</v>
      </c>
      <c r="I64" s="298" t="s">
        <v>334</v>
      </c>
      <c r="J64" s="298">
        <v>398</v>
      </c>
      <c r="K64" s="295">
        <v>238.35</v>
      </c>
      <c r="L64" s="147">
        <v>0.18</v>
      </c>
      <c r="M64" s="147">
        <f t="shared" si="0"/>
        <v>201.99</v>
      </c>
      <c r="N64" s="147">
        <f t="shared" si="1"/>
        <v>80392.02</v>
      </c>
      <c r="O64" s="148">
        <f t="shared" si="2"/>
        <v>14470.56</v>
      </c>
    </row>
    <row r="65" spans="1:15" ht="45">
      <c r="A65" s="246">
        <f t="shared" si="5"/>
        <v>47</v>
      </c>
      <c r="B65" s="297" t="s">
        <v>378</v>
      </c>
      <c r="C65" s="208"/>
      <c r="D65" s="208"/>
      <c r="E65" s="242"/>
      <c r="F65" s="253">
        <v>0.18</v>
      </c>
      <c r="G65" s="243"/>
      <c r="H65" s="254" t="s">
        <v>379</v>
      </c>
      <c r="I65" s="299" t="s">
        <v>360</v>
      </c>
      <c r="J65" s="299">
        <v>12</v>
      </c>
      <c r="K65" s="295">
        <v>106.35</v>
      </c>
      <c r="L65" s="147">
        <v>0.18</v>
      </c>
      <c r="M65" s="147">
        <f t="shared" si="0"/>
        <v>90.13</v>
      </c>
      <c r="N65" s="147">
        <f t="shared" si="1"/>
        <v>1081.56</v>
      </c>
      <c r="O65" s="148">
        <f t="shared" si="2"/>
        <v>194.68</v>
      </c>
    </row>
    <row r="66" spans="1:15" ht="45">
      <c r="A66" s="246">
        <f t="shared" si="5"/>
        <v>48</v>
      </c>
      <c r="B66" s="297" t="s">
        <v>380</v>
      </c>
      <c r="C66" s="208"/>
      <c r="D66" s="208"/>
      <c r="E66" s="242"/>
      <c r="F66" s="253">
        <v>0.18</v>
      </c>
      <c r="G66" s="243"/>
      <c r="H66" s="254" t="s">
        <v>381</v>
      </c>
      <c r="I66" s="298" t="s">
        <v>360</v>
      </c>
      <c r="J66" s="298">
        <v>40</v>
      </c>
      <c r="K66" s="295">
        <v>441.6</v>
      </c>
      <c r="L66" s="147">
        <v>0.18</v>
      </c>
      <c r="M66" s="147">
        <f t="shared" si="0"/>
        <v>374.24</v>
      </c>
      <c r="N66" s="147">
        <f t="shared" si="1"/>
        <v>14969.6</v>
      </c>
      <c r="O66" s="148">
        <f t="shared" si="2"/>
        <v>2694.53</v>
      </c>
    </row>
    <row r="67" spans="1:15" ht="45">
      <c r="A67" s="246">
        <f t="shared" si="5"/>
        <v>49</v>
      </c>
      <c r="B67" s="297" t="s">
        <v>382</v>
      </c>
      <c r="C67" s="208"/>
      <c r="D67" s="208"/>
      <c r="E67" s="242"/>
      <c r="F67" s="253">
        <v>0.18</v>
      </c>
      <c r="G67" s="243"/>
      <c r="H67" s="254" t="s">
        <v>383</v>
      </c>
      <c r="I67" s="298" t="s">
        <v>360</v>
      </c>
      <c r="J67" s="298">
        <v>20</v>
      </c>
      <c r="K67" s="295">
        <v>287.25</v>
      </c>
      <c r="L67" s="147">
        <v>0.18</v>
      </c>
      <c r="M67" s="147">
        <f t="shared" si="0"/>
        <v>243.43</v>
      </c>
      <c r="N67" s="147">
        <f t="shared" si="1"/>
        <v>4868.6000000000004</v>
      </c>
      <c r="O67" s="148">
        <f t="shared" si="2"/>
        <v>876.35</v>
      </c>
    </row>
    <row r="68" spans="1:15" ht="45">
      <c r="A68" s="246">
        <f t="shared" si="5"/>
        <v>50</v>
      </c>
      <c r="B68" s="297" t="s">
        <v>384</v>
      </c>
      <c r="C68" s="208"/>
      <c r="D68" s="208"/>
      <c r="E68" s="242"/>
      <c r="F68" s="253">
        <v>0.18</v>
      </c>
      <c r="G68" s="243"/>
      <c r="H68" s="254" t="s">
        <v>385</v>
      </c>
      <c r="I68" s="298" t="s">
        <v>360</v>
      </c>
      <c r="J68" s="298">
        <v>20</v>
      </c>
      <c r="K68" s="295">
        <v>308</v>
      </c>
      <c r="L68" s="147">
        <v>0.18</v>
      </c>
      <c r="M68" s="147">
        <f t="shared" si="0"/>
        <v>261.02</v>
      </c>
      <c r="N68" s="147">
        <f t="shared" si="1"/>
        <v>5220.3999999999996</v>
      </c>
      <c r="O68" s="148">
        <f t="shared" si="2"/>
        <v>939.67</v>
      </c>
    </row>
    <row r="69" spans="1:15" ht="45">
      <c r="A69" s="246">
        <f t="shared" si="5"/>
        <v>51</v>
      </c>
      <c r="B69" s="297" t="s">
        <v>386</v>
      </c>
      <c r="C69" s="208"/>
      <c r="D69" s="208"/>
      <c r="E69" s="242"/>
      <c r="F69" s="253">
        <v>0.18</v>
      </c>
      <c r="G69" s="243"/>
      <c r="H69" s="254" t="s">
        <v>387</v>
      </c>
      <c r="I69" s="298" t="s">
        <v>360</v>
      </c>
      <c r="J69" s="298">
        <v>10</v>
      </c>
      <c r="K69" s="295">
        <v>854.65</v>
      </c>
      <c r="L69" s="147">
        <v>0.18</v>
      </c>
      <c r="M69" s="147">
        <f t="shared" si="0"/>
        <v>724.28</v>
      </c>
      <c r="N69" s="147">
        <f t="shared" si="1"/>
        <v>7242.8</v>
      </c>
      <c r="O69" s="148">
        <f t="shared" si="2"/>
        <v>1303.7</v>
      </c>
    </row>
    <row r="70" spans="1:15" ht="45">
      <c r="A70" s="246">
        <f t="shared" si="5"/>
        <v>52</v>
      </c>
      <c r="B70" s="297" t="s">
        <v>388</v>
      </c>
      <c r="C70" s="208"/>
      <c r="D70" s="208"/>
      <c r="E70" s="242"/>
      <c r="F70" s="253">
        <v>0.18</v>
      </c>
      <c r="G70" s="243"/>
      <c r="H70" s="254" t="s">
        <v>389</v>
      </c>
      <c r="I70" s="298" t="s">
        <v>360</v>
      </c>
      <c r="J70" s="298">
        <v>60</v>
      </c>
      <c r="K70" s="295">
        <v>256.64999999999998</v>
      </c>
      <c r="L70" s="147">
        <v>0.18</v>
      </c>
      <c r="M70" s="147">
        <f t="shared" si="0"/>
        <v>217.5</v>
      </c>
      <c r="N70" s="147">
        <f t="shared" si="1"/>
        <v>13050</v>
      </c>
      <c r="O70" s="148">
        <f t="shared" si="2"/>
        <v>2349</v>
      </c>
    </row>
    <row r="71" spans="1:15" ht="30">
      <c r="A71" s="246">
        <f t="shared" si="5"/>
        <v>53</v>
      </c>
      <c r="B71" s="297" t="s">
        <v>390</v>
      </c>
      <c r="C71" s="208"/>
      <c r="D71" s="208"/>
      <c r="E71" s="242"/>
      <c r="F71" s="253">
        <v>0.18</v>
      </c>
      <c r="G71" s="243"/>
      <c r="H71" s="254" t="s">
        <v>391</v>
      </c>
      <c r="I71" s="298" t="s">
        <v>360</v>
      </c>
      <c r="J71" s="298">
        <v>20</v>
      </c>
      <c r="K71" s="295">
        <v>121.65</v>
      </c>
      <c r="L71" s="147">
        <v>0.18</v>
      </c>
      <c r="M71" s="147">
        <f t="shared" si="0"/>
        <v>103.09</v>
      </c>
      <c r="N71" s="147">
        <f t="shared" si="1"/>
        <v>2061.8000000000002</v>
      </c>
      <c r="O71" s="148">
        <f t="shared" si="2"/>
        <v>371.12</v>
      </c>
    </row>
    <row r="72" spans="1:15" ht="45">
      <c r="A72" s="246">
        <f t="shared" si="5"/>
        <v>54</v>
      </c>
      <c r="B72" s="297" t="s">
        <v>392</v>
      </c>
      <c r="C72" s="208"/>
      <c r="D72" s="208"/>
      <c r="E72" s="242"/>
      <c r="F72" s="253">
        <v>0.18</v>
      </c>
      <c r="G72" s="243"/>
      <c r="H72" s="254" t="s">
        <v>393</v>
      </c>
      <c r="I72" s="298" t="s">
        <v>360</v>
      </c>
      <c r="J72" s="298">
        <v>22</v>
      </c>
      <c r="K72" s="295">
        <v>39.700000000000003</v>
      </c>
      <c r="L72" s="147">
        <v>0.18</v>
      </c>
      <c r="M72" s="147">
        <f t="shared" si="0"/>
        <v>33.64</v>
      </c>
      <c r="N72" s="147">
        <f t="shared" si="1"/>
        <v>740.08</v>
      </c>
      <c r="O72" s="148">
        <f t="shared" si="2"/>
        <v>133.21</v>
      </c>
    </row>
    <row r="73" spans="1:15" ht="105">
      <c r="A73" s="246">
        <f t="shared" si="5"/>
        <v>55</v>
      </c>
      <c r="B73" s="297" t="s">
        <v>394</v>
      </c>
      <c r="C73" s="208"/>
      <c r="D73" s="208"/>
      <c r="E73" s="242"/>
      <c r="F73" s="253">
        <v>0.18</v>
      </c>
      <c r="G73" s="243"/>
      <c r="H73" s="254" t="s">
        <v>395</v>
      </c>
      <c r="I73" s="298" t="s">
        <v>307</v>
      </c>
      <c r="J73" s="298">
        <v>8</v>
      </c>
      <c r="K73" s="295">
        <v>2307.35</v>
      </c>
      <c r="L73" s="147">
        <v>0.18</v>
      </c>
      <c r="M73" s="147">
        <f t="shared" si="0"/>
        <v>1955.38</v>
      </c>
      <c r="N73" s="147">
        <f t="shared" si="1"/>
        <v>15643.04</v>
      </c>
      <c r="O73" s="148">
        <f t="shared" si="2"/>
        <v>2815.75</v>
      </c>
    </row>
    <row r="74" spans="1:15" ht="409.5">
      <c r="A74" s="246">
        <f t="shared" si="5"/>
        <v>56</v>
      </c>
      <c r="B74" s="297" t="s">
        <v>396</v>
      </c>
      <c r="C74" s="208"/>
      <c r="D74" s="208"/>
      <c r="E74" s="242"/>
      <c r="F74" s="253">
        <v>0.18</v>
      </c>
      <c r="G74" s="243"/>
      <c r="H74" s="254" t="s">
        <v>397</v>
      </c>
      <c r="I74" s="298" t="s">
        <v>307</v>
      </c>
      <c r="J74" s="298">
        <v>16</v>
      </c>
      <c r="K74" s="295">
        <v>10874.2</v>
      </c>
      <c r="L74" s="147">
        <v>0.18</v>
      </c>
      <c r="M74" s="147">
        <f t="shared" si="0"/>
        <v>9215.42</v>
      </c>
      <c r="N74" s="147">
        <f t="shared" si="1"/>
        <v>147446.72</v>
      </c>
      <c r="O74" s="148">
        <f t="shared" si="2"/>
        <v>26540.41</v>
      </c>
    </row>
    <row r="75" spans="1:15" ht="409.5">
      <c r="A75" s="246">
        <f t="shared" si="5"/>
        <v>57</v>
      </c>
      <c r="B75" s="297" t="s">
        <v>398</v>
      </c>
      <c r="C75" s="208"/>
      <c r="D75" s="208"/>
      <c r="E75" s="242"/>
      <c r="F75" s="253">
        <v>0.18</v>
      </c>
      <c r="G75" s="243"/>
      <c r="H75" s="254" t="s">
        <v>399</v>
      </c>
      <c r="I75" s="298" t="s">
        <v>307</v>
      </c>
      <c r="J75" s="298">
        <v>32</v>
      </c>
      <c r="K75" s="295">
        <v>12372.25</v>
      </c>
      <c r="L75" s="147">
        <v>0.18</v>
      </c>
      <c r="M75" s="147">
        <f t="shared" si="0"/>
        <v>10484.959999999999</v>
      </c>
      <c r="N75" s="147">
        <f t="shared" si="1"/>
        <v>335518.71999999997</v>
      </c>
      <c r="O75" s="148">
        <f t="shared" si="2"/>
        <v>60393.37</v>
      </c>
    </row>
    <row r="76" spans="1:15" ht="409.5">
      <c r="A76" s="246">
        <f t="shared" si="5"/>
        <v>58</v>
      </c>
      <c r="B76" s="297" t="s">
        <v>400</v>
      </c>
      <c r="C76" s="208"/>
      <c r="D76" s="208"/>
      <c r="E76" s="242"/>
      <c r="F76" s="253">
        <v>0.18</v>
      </c>
      <c r="G76" s="243"/>
      <c r="H76" s="254" t="s">
        <v>401</v>
      </c>
      <c r="I76" s="298" t="s">
        <v>307</v>
      </c>
      <c r="J76" s="298">
        <v>8</v>
      </c>
      <c r="K76" s="295">
        <v>9894.7999999999993</v>
      </c>
      <c r="L76" s="147">
        <v>0.18</v>
      </c>
      <c r="M76" s="147">
        <f t="shared" si="0"/>
        <v>8385.42</v>
      </c>
      <c r="N76" s="147">
        <f t="shared" si="1"/>
        <v>67083.360000000001</v>
      </c>
      <c r="O76" s="148">
        <f t="shared" si="2"/>
        <v>12075</v>
      </c>
    </row>
    <row r="77" spans="1:15" ht="409.5">
      <c r="A77" s="246">
        <f t="shared" si="5"/>
        <v>59</v>
      </c>
      <c r="B77" s="297" t="s">
        <v>402</v>
      </c>
      <c r="C77" s="208"/>
      <c r="D77" s="208"/>
      <c r="E77" s="242"/>
      <c r="F77" s="253">
        <v>0.18</v>
      </c>
      <c r="G77" s="243"/>
      <c r="H77" s="254" t="s">
        <v>403</v>
      </c>
      <c r="I77" s="298" t="s">
        <v>307</v>
      </c>
      <c r="J77" s="298">
        <v>38</v>
      </c>
      <c r="K77" s="295">
        <v>7827.75</v>
      </c>
      <c r="L77" s="147">
        <v>0.18</v>
      </c>
      <c r="M77" s="147">
        <f t="shared" si="0"/>
        <v>6633.69</v>
      </c>
      <c r="N77" s="147">
        <f t="shared" si="1"/>
        <v>252080.22</v>
      </c>
      <c r="O77" s="148">
        <f t="shared" si="2"/>
        <v>45374.44</v>
      </c>
    </row>
    <row r="78" spans="1:15" ht="409.5">
      <c r="A78" s="246">
        <f t="shared" si="5"/>
        <v>60</v>
      </c>
      <c r="B78" s="297" t="s">
        <v>404</v>
      </c>
      <c r="C78" s="208"/>
      <c r="D78" s="208"/>
      <c r="E78" s="242"/>
      <c r="F78" s="253">
        <v>0.18</v>
      </c>
      <c r="G78" s="243"/>
      <c r="H78" s="254" t="s">
        <v>405</v>
      </c>
      <c r="I78" s="298" t="s">
        <v>307</v>
      </c>
      <c r="J78" s="298">
        <v>17</v>
      </c>
      <c r="K78" s="295">
        <v>6528.8</v>
      </c>
      <c r="L78" s="147">
        <v>0.18</v>
      </c>
      <c r="M78" s="147">
        <f t="shared" ref="M78:M141" si="6">ROUND(K78/(1+L78),2)</f>
        <v>5532.88</v>
      </c>
      <c r="N78" s="147">
        <f t="shared" ref="N78:N141" si="7">ROUND(M78*J78,2)</f>
        <v>94058.96</v>
      </c>
      <c r="O78" s="148">
        <f t="shared" ref="O78:O141" si="8">ROUND(N78*18%,2)</f>
        <v>16930.61</v>
      </c>
    </row>
    <row r="79" spans="1:15" ht="45">
      <c r="A79" s="246">
        <f t="shared" si="5"/>
        <v>61</v>
      </c>
      <c r="B79" s="297" t="s">
        <v>406</v>
      </c>
      <c r="C79" s="208"/>
      <c r="D79" s="208"/>
      <c r="E79" s="242"/>
      <c r="F79" s="253">
        <v>0.18</v>
      </c>
      <c r="G79" s="243"/>
      <c r="H79" s="254" t="s">
        <v>407</v>
      </c>
      <c r="I79" s="298" t="s">
        <v>360</v>
      </c>
      <c r="J79" s="298">
        <v>22</v>
      </c>
      <c r="K79" s="295">
        <v>90.45</v>
      </c>
      <c r="L79" s="147">
        <v>0.18</v>
      </c>
      <c r="M79" s="147">
        <f t="shared" si="6"/>
        <v>76.650000000000006</v>
      </c>
      <c r="N79" s="147">
        <f t="shared" si="7"/>
        <v>1686.3</v>
      </c>
      <c r="O79" s="148">
        <f t="shared" si="8"/>
        <v>303.52999999999997</v>
      </c>
    </row>
    <row r="80" spans="1:15">
      <c r="A80" s="246"/>
      <c r="B80" s="297"/>
      <c r="C80" s="208"/>
      <c r="D80" s="208"/>
      <c r="E80" s="242"/>
      <c r="F80" s="253">
        <v>0.18</v>
      </c>
      <c r="G80" s="243"/>
      <c r="H80" s="311" t="s">
        <v>408</v>
      </c>
      <c r="I80" s="298"/>
      <c r="J80" s="298"/>
      <c r="K80" s="295"/>
      <c r="L80" s="147">
        <v>0.18</v>
      </c>
      <c r="M80" s="147"/>
      <c r="N80" s="147"/>
      <c r="O80" s="148"/>
    </row>
    <row r="81" spans="1:15" ht="60">
      <c r="A81" s="246">
        <f>+A79+1</f>
        <v>62</v>
      </c>
      <c r="B81" s="297" t="s">
        <v>409</v>
      </c>
      <c r="C81" s="208"/>
      <c r="D81" s="208"/>
      <c r="E81" s="242"/>
      <c r="F81" s="253">
        <v>0.18</v>
      </c>
      <c r="G81" s="243"/>
      <c r="H81" s="254" t="s">
        <v>410</v>
      </c>
      <c r="I81" s="298" t="s">
        <v>334</v>
      </c>
      <c r="J81" s="298">
        <v>311</v>
      </c>
      <c r="K81" s="295">
        <v>206.35</v>
      </c>
      <c r="L81" s="147">
        <v>0.18</v>
      </c>
      <c r="M81" s="147">
        <f t="shared" si="6"/>
        <v>174.87</v>
      </c>
      <c r="N81" s="147">
        <f t="shared" si="7"/>
        <v>54384.57</v>
      </c>
      <c r="O81" s="148">
        <f t="shared" si="8"/>
        <v>9789.2199999999993</v>
      </c>
    </row>
    <row r="82" spans="1:15" ht="75">
      <c r="A82" s="246">
        <f>+A81+1</f>
        <v>63</v>
      </c>
      <c r="B82" s="297" t="s">
        <v>411</v>
      </c>
      <c r="C82" s="208"/>
      <c r="D82" s="208"/>
      <c r="E82" s="242"/>
      <c r="F82" s="253">
        <v>0.18</v>
      </c>
      <c r="G82" s="243"/>
      <c r="H82" s="254" t="s">
        <v>412</v>
      </c>
      <c r="I82" s="298" t="s">
        <v>334</v>
      </c>
      <c r="J82" s="298">
        <v>770</v>
      </c>
      <c r="K82" s="295">
        <v>172.6</v>
      </c>
      <c r="L82" s="147">
        <v>0.18</v>
      </c>
      <c r="M82" s="147">
        <f t="shared" si="6"/>
        <v>146.27000000000001</v>
      </c>
      <c r="N82" s="147">
        <f t="shared" si="7"/>
        <v>112627.9</v>
      </c>
      <c r="O82" s="148">
        <f t="shared" si="8"/>
        <v>20273.02</v>
      </c>
    </row>
    <row r="83" spans="1:15" ht="135">
      <c r="A83" s="246">
        <f>+A82+1</f>
        <v>64</v>
      </c>
      <c r="B83" s="297" t="s">
        <v>413</v>
      </c>
      <c r="C83" s="208"/>
      <c r="D83" s="208"/>
      <c r="E83" s="242"/>
      <c r="F83" s="253">
        <v>0.18</v>
      </c>
      <c r="G83" s="243"/>
      <c r="H83" s="254" t="s">
        <v>414</v>
      </c>
      <c r="I83" s="298" t="s">
        <v>334</v>
      </c>
      <c r="J83" s="298">
        <v>914</v>
      </c>
      <c r="K83" s="295">
        <v>772.4</v>
      </c>
      <c r="L83" s="147">
        <v>0.18</v>
      </c>
      <c r="M83" s="147">
        <f t="shared" si="6"/>
        <v>654.58000000000004</v>
      </c>
      <c r="N83" s="147">
        <f t="shared" si="7"/>
        <v>598286.12</v>
      </c>
      <c r="O83" s="148">
        <f t="shared" si="8"/>
        <v>107691.5</v>
      </c>
    </row>
    <row r="84" spans="1:15">
      <c r="A84" s="246"/>
      <c r="B84" s="297"/>
      <c r="C84" s="208"/>
      <c r="D84" s="208"/>
      <c r="E84" s="242"/>
      <c r="F84" s="253">
        <v>0.18</v>
      </c>
      <c r="G84" s="243"/>
      <c r="H84" s="311" t="s">
        <v>415</v>
      </c>
      <c r="I84" s="298"/>
      <c r="J84" s="298"/>
      <c r="K84" s="295"/>
      <c r="L84" s="147">
        <v>0.18</v>
      </c>
      <c r="M84" s="147"/>
      <c r="N84" s="147"/>
      <c r="O84" s="148"/>
    </row>
    <row r="85" spans="1:15" ht="75">
      <c r="A85" s="246">
        <f>+A83+1</f>
        <v>65</v>
      </c>
      <c r="B85" s="297" t="s">
        <v>416</v>
      </c>
      <c r="C85" s="208"/>
      <c r="D85" s="208"/>
      <c r="E85" s="242"/>
      <c r="F85" s="253">
        <v>0.18</v>
      </c>
      <c r="G85" s="243"/>
      <c r="H85" s="254" t="s">
        <v>417</v>
      </c>
      <c r="I85" s="298" t="s">
        <v>307</v>
      </c>
      <c r="J85" s="298">
        <v>80</v>
      </c>
      <c r="K85" s="295">
        <v>2428.6</v>
      </c>
      <c r="L85" s="147">
        <v>0.18</v>
      </c>
      <c r="M85" s="147">
        <f t="shared" si="6"/>
        <v>2058.14</v>
      </c>
      <c r="N85" s="147">
        <f t="shared" si="7"/>
        <v>164651.20000000001</v>
      </c>
      <c r="O85" s="148">
        <f t="shared" si="8"/>
        <v>29637.22</v>
      </c>
    </row>
    <row r="86" spans="1:15">
      <c r="A86" s="246">
        <f t="shared" ref="A86:A93" si="9">+A85+1</f>
        <v>66</v>
      </c>
      <c r="B86" s="297" t="s">
        <v>418</v>
      </c>
      <c r="C86" s="208"/>
      <c r="D86" s="208"/>
      <c r="E86" s="242"/>
      <c r="F86" s="253">
        <v>0.18</v>
      </c>
      <c r="G86" s="243"/>
      <c r="H86" s="254" t="s">
        <v>419</v>
      </c>
      <c r="I86" s="298" t="s">
        <v>285</v>
      </c>
      <c r="J86" s="298">
        <v>69</v>
      </c>
      <c r="K86" s="295">
        <v>719.9</v>
      </c>
      <c r="L86" s="147">
        <v>0.18</v>
      </c>
      <c r="M86" s="147">
        <f t="shared" si="6"/>
        <v>610.08000000000004</v>
      </c>
      <c r="N86" s="147">
        <f t="shared" si="7"/>
        <v>42095.519999999997</v>
      </c>
      <c r="O86" s="148">
        <f t="shared" si="8"/>
        <v>7577.19</v>
      </c>
    </row>
    <row r="87" spans="1:15" ht="30">
      <c r="A87" s="246">
        <f t="shared" si="9"/>
        <v>67</v>
      </c>
      <c r="B87" s="297" t="s">
        <v>420</v>
      </c>
      <c r="C87" s="208"/>
      <c r="D87" s="208"/>
      <c r="E87" s="242"/>
      <c r="F87" s="253">
        <v>0.18</v>
      </c>
      <c r="G87" s="243"/>
      <c r="H87" s="254" t="s">
        <v>421</v>
      </c>
      <c r="I87" s="298" t="s">
        <v>307</v>
      </c>
      <c r="J87" s="298">
        <v>33</v>
      </c>
      <c r="K87" s="295">
        <v>851.8</v>
      </c>
      <c r="L87" s="147">
        <v>0.18</v>
      </c>
      <c r="M87" s="147">
        <f t="shared" si="6"/>
        <v>721.86</v>
      </c>
      <c r="N87" s="147">
        <f t="shared" si="7"/>
        <v>23821.38</v>
      </c>
      <c r="O87" s="148">
        <f t="shared" si="8"/>
        <v>4287.8500000000004</v>
      </c>
    </row>
    <row r="88" spans="1:15" ht="90">
      <c r="A88" s="246">
        <f t="shared" si="9"/>
        <v>68</v>
      </c>
      <c r="B88" s="297" t="s">
        <v>422</v>
      </c>
      <c r="C88" s="208"/>
      <c r="D88" s="208"/>
      <c r="E88" s="242"/>
      <c r="F88" s="253">
        <v>0.18</v>
      </c>
      <c r="G88" s="243"/>
      <c r="H88" s="254" t="s">
        <v>423</v>
      </c>
      <c r="I88" s="298" t="s">
        <v>307</v>
      </c>
      <c r="J88" s="298">
        <v>23</v>
      </c>
      <c r="K88" s="295">
        <v>1096.55</v>
      </c>
      <c r="L88" s="147">
        <v>0.18</v>
      </c>
      <c r="M88" s="147">
        <f t="shared" si="6"/>
        <v>929.28</v>
      </c>
      <c r="N88" s="147">
        <f t="shared" si="7"/>
        <v>21373.439999999999</v>
      </c>
      <c r="O88" s="148">
        <f t="shared" si="8"/>
        <v>3847.22</v>
      </c>
    </row>
    <row r="89" spans="1:15" ht="105">
      <c r="A89" s="246">
        <f t="shared" si="9"/>
        <v>69</v>
      </c>
      <c r="B89" s="297" t="s">
        <v>424</v>
      </c>
      <c r="C89" s="208"/>
      <c r="D89" s="208"/>
      <c r="E89" s="242"/>
      <c r="F89" s="253">
        <v>0.18</v>
      </c>
      <c r="G89" s="243"/>
      <c r="H89" s="254" t="s">
        <v>425</v>
      </c>
      <c r="I89" s="298" t="s">
        <v>307</v>
      </c>
      <c r="J89" s="298">
        <v>79</v>
      </c>
      <c r="K89" s="295">
        <v>1112.7</v>
      </c>
      <c r="L89" s="147">
        <v>0.18</v>
      </c>
      <c r="M89" s="147">
        <f t="shared" si="6"/>
        <v>942.97</v>
      </c>
      <c r="N89" s="147">
        <f t="shared" si="7"/>
        <v>74494.63</v>
      </c>
      <c r="O89" s="148">
        <f t="shared" si="8"/>
        <v>13409.03</v>
      </c>
    </row>
    <row r="90" spans="1:15" ht="165">
      <c r="A90" s="246">
        <f t="shared" si="9"/>
        <v>70</v>
      </c>
      <c r="B90" s="297" t="s">
        <v>426</v>
      </c>
      <c r="C90" s="208"/>
      <c r="D90" s="208"/>
      <c r="E90" s="242"/>
      <c r="F90" s="253">
        <v>0.18</v>
      </c>
      <c r="G90" s="243"/>
      <c r="H90" s="254" t="s">
        <v>427</v>
      </c>
      <c r="I90" s="298" t="s">
        <v>307</v>
      </c>
      <c r="J90" s="298">
        <v>128</v>
      </c>
      <c r="K90" s="295">
        <v>1502.75</v>
      </c>
      <c r="L90" s="147">
        <v>0.18</v>
      </c>
      <c r="M90" s="147">
        <f t="shared" si="6"/>
        <v>1273.52</v>
      </c>
      <c r="N90" s="147">
        <f t="shared" si="7"/>
        <v>163010.56</v>
      </c>
      <c r="O90" s="148">
        <f t="shared" si="8"/>
        <v>29341.9</v>
      </c>
    </row>
    <row r="91" spans="1:15" ht="165">
      <c r="A91" s="246">
        <f t="shared" si="9"/>
        <v>71</v>
      </c>
      <c r="B91" s="297" t="s">
        <v>428</v>
      </c>
      <c r="C91" s="208"/>
      <c r="D91" s="208"/>
      <c r="E91" s="242"/>
      <c r="F91" s="253">
        <v>0.18</v>
      </c>
      <c r="G91" s="243"/>
      <c r="H91" s="254" t="s">
        <v>429</v>
      </c>
      <c r="I91" s="298" t="s">
        <v>307</v>
      </c>
      <c r="J91" s="298">
        <v>310</v>
      </c>
      <c r="K91" s="295">
        <v>1798.8</v>
      </c>
      <c r="L91" s="147">
        <v>0.18</v>
      </c>
      <c r="M91" s="147">
        <f t="shared" si="6"/>
        <v>1524.41</v>
      </c>
      <c r="N91" s="147">
        <f t="shared" si="7"/>
        <v>472567.1</v>
      </c>
      <c r="O91" s="148">
        <f t="shared" si="8"/>
        <v>85062.080000000002</v>
      </c>
    </row>
    <row r="92" spans="1:15" ht="165">
      <c r="A92" s="246">
        <f t="shared" si="9"/>
        <v>72</v>
      </c>
      <c r="B92" s="297" t="s">
        <v>430</v>
      </c>
      <c r="C92" s="208"/>
      <c r="D92" s="208"/>
      <c r="E92" s="242"/>
      <c r="F92" s="253">
        <v>0.18</v>
      </c>
      <c r="G92" s="243"/>
      <c r="H92" s="254" t="s">
        <v>431</v>
      </c>
      <c r="I92" s="298" t="s">
        <v>307</v>
      </c>
      <c r="J92" s="298">
        <v>112</v>
      </c>
      <c r="K92" s="295">
        <v>1797.3</v>
      </c>
      <c r="L92" s="147">
        <v>0.18</v>
      </c>
      <c r="M92" s="147">
        <f t="shared" si="6"/>
        <v>1523.14</v>
      </c>
      <c r="N92" s="147">
        <f t="shared" si="7"/>
        <v>170591.68</v>
      </c>
      <c r="O92" s="148">
        <f t="shared" si="8"/>
        <v>30706.5</v>
      </c>
    </row>
    <row r="93" spans="1:15" ht="150">
      <c r="A93" s="246">
        <f t="shared" si="9"/>
        <v>73</v>
      </c>
      <c r="B93" s="297" t="s">
        <v>432</v>
      </c>
      <c r="C93" s="208"/>
      <c r="D93" s="208"/>
      <c r="E93" s="242"/>
      <c r="F93" s="253">
        <v>0.18</v>
      </c>
      <c r="G93" s="243"/>
      <c r="H93" s="254" t="s">
        <v>433</v>
      </c>
      <c r="I93" s="298" t="s">
        <v>307</v>
      </c>
      <c r="J93" s="298">
        <v>16</v>
      </c>
      <c r="K93" s="295">
        <v>3186.7</v>
      </c>
      <c r="L93" s="147">
        <v>0.18</v>
      </c>
      <c r="M93" s="147">
        <f t="shared" si="6"/>
        <v>2700.59</v>
      </c>
      <c r="N93" s="147">
        <f t="shared" si="7"/>
        <v>43209.440000000002</v>
      </c>
      <c r="O93" s="148">
        <f t="shared" si="8"/>
        <v>7777.7</v>
      </c>
    </row>
    <row r="94" spans="1:15">
      <c r="A94" s="246"/>
      <c r="B94" s="297"/>
      <c r="C94" s="208"/>
      <c r="D94" s="208"/>
      <c r="E94" s="242"/>
      <c r="F94" s="253">
        <v>0.18</v>
      </c>
      <c r="G94" s="243"/>
      <c r="H94" s="306" t="s">
        <v>434</v>
      </c>
      <c r="I94" s="298"/>
      <c r="J94" s="298"/>
      <c r="K94" s="295"/>
      <c r="L94" s="147">
        <v>0.18</v>
      </c>
      <c r="M94" s="147"/>
      <c r="N94" s="147"/>
      <c r="O94" s="148"/>
    </row>
    <row r="95" spans="1:15" ht="60">
      <c r="A95" s="246">
        <f>+A93+1</f>
        <v>74</v>
      </c>
      <c r="B95" s="297" t="s">
        <v>435</v>
      </c>
      <c r="C95" s="208"/>
      <c r="D95" s="208"/>
      <c r="E95" s="242"/>
      <c r="F95" s="253">
        <v>0.18</v>
      </c>
      <c r="G95" s="243"/>
      <c r="H95" s="254" t="s">
        <v>436</v>
      </c>
      <c r="I95" s="298" t="s">
        <v>285</v>
      </c>
      <c r="J95" s="298">
        <v>114</v>
      </c>
      <c r="K95" s="295">
        <v>305.14999999999998</v>
      </c>
      <c r="L95" s="147">
        <v>0.18</v>
      </c>
      <c r="M95" s="147">
        <f t="shared" si="6"/>
        <v>258.60000000000002</v>
      </c>
      <c r="N95" s="147">
        <f t="shared" si="7"/>
        <v>29480.400000000001</v>
      </c>
      <c r="O95" s="148">
        <f t="shared" si="8"/>
        <v>5306.47</v>
      </c>
    </row>
    <row r="96" spans="1:15" ht="75">
      <c r="A96" s="246">
        <f>+A95+1</f>
        <v>75</v>
      </c>
      <c r="B96" s="297" t="s">
        <v>437</v>
      </c>
      <c r="C96" s="208"/>
      <c r="D96" s="208"/>
      <c r="E96" s="242"/>
      <c r="F96" s="253">
        <v>0.18</v>
      </c>
      <c r="G96" s="243"/>
      <c r="H96" s="254" t="s">
        <v>438</v>
      </c>
      <c r="I96" s="298" t="s">
        <v>360</v>
      </c>
      <c r="J96" s="298">
        <v>7</v>
      </c>
      <c r="K96" s="295">
        <v>298.25</v>
      </c>
      <c r="L96" s="147">
        <v>0.18</v>
      </c>
      <c r="M96" s="147">
        <f t="shared" si="6"/>
        <v>252.75</v>
      </c>
      <c r="N96" s="147">
        <f t="shared" si="7"/>
        <v>1769.25</v>
      </c>
      <c r="O96" s="148">
        <f t="shared" si="8"/>
        <v>318.47000000000003</v>
      </c>
    </row>
    <row r="97" spans="1:15" ht="60">
      <c r="A97" s="246">
        <f>+A96+1</f>
        <v>76</v>
      </c>
      <c r="B97" s="297" t="s">
        <v>439</v>
      </c>
      <c r="C97" s="208"/>
      <c r="D97" s="208"/>
      <c r="E97" s="242"/>
      <c r="F97" s="253">
        <v>0.18</v>
      </c>
      <c r="G97" s="243"/>
      <c r="H97" s="254" t="s">
        <v>440</v>
      </c>
      <c r="I97" s="298" t="s">
        <v>285</v>
      </c>
      <c r="J97" s="298">
        <v>39</v>
      </c>
      <c r="K97" s="295">
        <v>377.4</v>
      </c>
      <c r="L97" s="147">
        <v>0.18</v>
      </c>
      <c r="M97" s="147">
        <f t="shared" si="6"/>
        <v>319.83</v>
      </c>
      <c r="N97" s="147">
        <f t="shared" si="7"/>
        <v>12473.37</v>
      </c>
      <c r="O97" s="148">
        <f t="shared" si="8"/>
        <v>2245.21</v>
      </c>
    </row>
    <row r="98" spans="1:15" ht="60">
      <c r="A98" s="246"/>
      <c r="B98" s="297" t="s">
        <v>441</v>
      </c>
      <c r="C98" s="208"/>
      <c r="D98" s="208"/>
      <c r="E98" s="242"/>
      <c r="F98" s="253">
        <v>0.18</v>
      </c>
      <c r="G98" s="243"/>
      <c r="H98" s="254" t="s">
        <v>442</v>
      </c>
      <c r="I98" s="298"/>
      <c r="J98" s="298"/>
      <c r="K98" s="295"/>
      <c r="L98" s="147">
        <v>0.18</v>
      </c>
      <c r="M98" s="147"/>
      <c r="N98" s="147"/>
      <c r="O98" s="148"/>
    </row>
    <row r="99" spans="1:15">
      <c r="A99" s="246">
        <f>+A97+1</f>
        <v>77</v>
      </c>
      <c r="B99" s="297" t="s">
        <v>443</v>
      </c>
      <c r="C99" s="208"/>
      <c r="D99" s="208"/>
      <c r="E99" s="242"/>
      <c r="F99" s="253">
        <v>0.18</v>
      </c>
      <c r="G99" s="243"/>
      <c r="H99" s="254" t="s">
        <v>444</v>
      </c>
      <c r="I99" s="298" t="s">
        <v>360</v>
      </c>
      <c r="J99" s="298">
        <v>14</v>
      </c>
      <c r="K99" s="295">
        <v>136.15</v>
      </c>
      <c r="L99" s="147">
        <v>0.18</v>
      </c>
      <c r="M99" s="147">
        <f t="shared" si="6"/>
        <v>115.38</v>
      </c>
      <c r="N99" s="147">
        <f t="shared" si="7"/>
        <v>1615.32</v>
      </c>
      <c r="O99" s="148">
        <f t="shared" si="8"/>
        <v>290.76</v>
      </c>
    </row>
    <row r="100" spans="1:15">
      <c r="A100" s="246">
        <f t="shared" ref="A100:A105" si="10">+A99+1</f>
        <v>78</v>
      </c>
      <c r="B100" s="297" t="s">
        <v>445</v>
      </c>
      <c r="C100" s="208"/>
      <c r="D100" s="208"/>
      <c r="E100" s="242"/>
      <c r="F100" s="253"/>
      <c r="G100" s="243"/>
      <c r="H100" s="254" t="s">
        <v>446</v>
      </c>
      <c r="I100" s="298" t="s">
        <v>360</v>
      </c>
      <c r="J100" s="298">
        <v>5</v>
      </c>
      <c r="K100" s="295">
        <v>234.15</v>
      </c>
      <c r="L100" s="147">
        <v>0.18</v>
      </c>
      <c r="M100" s="147">
        <f t="shared" si="6"/>
        <v>198.43</v>
      </c>
      <c r="N100" s="147">
        <f t="shared" si="7"/>
        <v>992.15</v>
      </c>
      <c r="O100" s="148">
        <f t="shared" si="8"/>
        <v>178.59</v>
      </c>
    </row>
    <row r="101" spans="1:15">
      <c r="A101" s="246">
        <f t="shared" si="10"/>
        <v>79</v>
      </c>
      <c r="B101" s="297" t="s">
        <v>447</v>
      </c>
      <c r="C101" s="208"/>
      <c r="D101" s="208"/>
      <c r="E101" s="242"/>
      <c r="F101" s="253"/>
      <c r="G101" s="243"/>
      <c r="H101" s="254" t="s">
        <v>448</v>
      </c>
      <c r="I101" s="298" t="s">
        <v>360</v>
      </c>
      <c r="J101" s="298">
        <v>7</v>
      </c>
      <c r="K101" s="295">
        <v>150.35</v>
      </c>
      <c r="L101" s="147">
        <v>0.18</v>
      </c>
      <c r="M101" s="147">
        <f t="shared" si="6"/>
        <v>127.42</v>
      </c>
      <c r="N101" s="147">
        <f t="shared" si="7"/>
        <v>891.94</v>
      </c>
      <c r="O101" s="148">
        <f t="shared" si="8"/>
        <v>160.55000000000001</v>
      </c>
    </row>
    <row r="102" spans="1:15">
      <c r="A102" s="246">
        <f t="shared" si="10"/>
        <v>80</v>
      </c>
      <c r="B102" s="297" t="s">
        <v>449</v>
      </c>
      <c r="C102" s="208"/>
      <c r="D102" s="208"/>
      <c r="E102" s="242"/>
      <c r="F102" s="253"/>
      <c r="G102" s="243"/>
      <c r="H102" s="254" t="s">
        <v>450</v>
      </c>
      <c r="I102" s="298" t="s">
        <v>360</v>
      </c>
      <c r="J102" s="298">
        <v>7</v>
      </c>
      <c r="K102" s="295">
        <v>131.85</v>
      </c>
      <c r="L102" s="147">
        <v>0.18</v>
      </c>
      <c r="M102" s="147">
        <f t="shared" si="6"/>
        <v>111.74</v>
      </c>
      <c r="N102" s="147">
        <f t="shared" si="7"/>
        <v>782.18</v>
      </c>
      <c r="O102" s="148">
        <f t="shared" si="8"/>
        <v>140.79</v>
      </c>
    </row>
    <row r="103" spans="1:15" ht="75">
      <c r="A103" s="246">
        <f t="shared" si="10"/>
        <v>81</v>
      </c>
      <c r="B103" s="297" t="s">
        <v>451</v>
      </c>
      <c r="C103" s="208"/>
      <c r="D103" s="208"/>
      <c r="E103" s="242"/>
      <c r="F103" s="253"/>
      <c r="G103" s="243"/>
      <c r="H103" s="254" t="s">
        <v>452</v>
      </c>
      <c r="I103" s="298" t="s">
        <v>360</v>
      </c>
      <c r="J103" s="298">
        <v>30</v>
      </c>
      <c r="K103" s="295">
        <v>371.3</v>
      </c>
      <c r="L103" s="147">
        <v>0.18</v>
      </c>
      <c r="M103" s="147">
        <f t="shared" si="6"/>
        <v>314.66000000000003</v>
      </c>
      <c r="N103" s="147">
        <f t="shared" si="7"/>
        <v>9439.7999999999993</v>
      </c>
      <c r="O103" s="148">
        <f t="shared" si="8"/>
        <v>1699.16</v>
      </c>
    </row>
    <row r="104" spans="1:15" ht="409.5">
      <c r="A104" s="246">
        <f t="shared" si="10"/>
        <v>82</v>
      </c>
      <c r="B104" s="297" t="s">
        <v>453</v>
      </c>
      <c r="C104" s="208"/>
      <c r="D104" s="208"/>
      <c r="E104" s="242"/>
      <c r="F104" s="253"/>
      <c r="G104" s="243"/>
      <c r="H104" s="254" t="s">
        <v>454</v>
      </c>
      <c r="I104" s="298" t="s">
        <v>304</v>
      </c>
      <c r="J104" s="298">
        <v>379</v>
      </c>
      <c r="K104" s="295">
        <v>1529.1</v>
      </c>
      <c r="L104" s="147">
        <v>0.18</v>
      </c>
      <c r="M104" s="147">
        <f t="shared" si="6"/>
        <v>1295.8499999999999</v>
      </c>
      <c r="N104" s="147">
        <f t="shared" si="7"/>
        <v>491127.15</v>
      </c>
      <c r="O104" s="148">
        <f t="shared" si="8"/>
        <v>88402.89</v>
      </c>
    </row>
    <row r="105" spans="1:15" ht="45">
      <c r="A105" s="246">
        <f t="shared" si="10"/>
        <v>83</v>
      </c>
      <c r="B105" s="297" t="s">
        <v>455</v>
      </c>
      <c r="C105" s="208"/>
      <c r="D105" s="208"/>
      <c r="E105" s="242"/>
      <c r="F105" s="253"/>
      <c r="G105" s="243"/>
      <c r="H105" s="254" t="s">
        <v>456</v>
      </c>
      <c r="I105" s="300" t="s">
        <v>360</v>
      </c>
      <c r="J105" s="300">
        <v>7</v>
      </c>
      <c r="K105" s="295">
        <v>84.55</v>
      </c>
      <c r="L105" s="147">
        <v>0.18</v>
      </c>
      <c r="M105" s="147">
        <f t="shared" si="6"/>
        <v>71.650000000000006</v>
      </c>
      <c r="N105" s="147">
        <f t="shared" si="7"/>
        <v>501.55</v>
      </c>
      <c r="O105" s="148">
        <f t="shared" si="8"/>
        <v>90.28</v>
      </c>
    </row>
    <row r="106" spans="1:15">
      <c r="A106" s="246"/>
      <c r="B106" s="297"/>
      <c r="C106" s="208"/>
      <c r="D106" s="208"/>
      <c r="E106" s="242"/>
      <c r="F106" s="253"/>
      <c r="G106" s="243"/>
      <c r="H106" s="311" t="s">
        <v>457</v>
      </c>
      <c r="I106" s="298"/>
      <c r="J106" s="298"/>
      <c r="K106" s="295"/>
      <c r="L106" s="147">
        <v>0.18</v>
      </c>
      <c r="M106" s="147"/>
      <c r="N106" s="147"/>
      <c r="O106" s="148"/>
    </row>
    <row r="107" spans="1:15">
      <c r="A107" s="246">
        <f>+A105+1</f>
        <v>84</v>
      </c>
      <c r="B107" s="297" t="s">
        <v>458</v>
      </c>
      <c r="C107" s="208"/>
      <c r="D107" s="208"/>
      <c r="E107" s="242"/>
      <c r="F107" s="253"/>
      <c r="G107" s="243"/>
      <c r="H107" s="254" t="s">
        <v>459</v>
      </c>
      <c r="I107" s="298" t="s">
        <v>307</v>
      </c>
      <c r="J107" s="298">
        <v>616</v>
      </c>
      <c r="K107" s="295">
        <v>343.65</v>
      </c>
      <c r="L107" s="147">
        <v>0.18</v>
      </c>
      <c r="M107" s="147">
        <f t="shared" si="6"/>
        <v>291.23</v>
      </c>
      <c r="N107" s="147">
        <f t="shared" si="7"/>
        <v>179397.68</v>
      </c>
      <c r="O107" s="148">
        <f t="shared" si="8"/>
        <v>32291.58</v>
      </c>
    </row>
    <row r="108" spans="1:15" ht="30">
      <c r="A108" s="246">
        <f t="shared" ref="A108:A119" si="11">+A107+1</f>
        <v>85</v>
      </c>
      <c r="B108" s="297" t="s">
        <v>460</v>
      </c>
      <c r="C108" s="208"/>
      <c r="D108" s="208"/>
      <c r="E108" s="242"/>
      <c r="F108" s="253"/>
      <c r="G108" s="243"/>
      <c r="H108" s="254" t="s">
        <v>461</v>
      </c>
      <c r="I108" s="298" t="s">
        <v>307</v>
      </c>
      <c r="J108" s="298">
        <v>860</v>
      </c>
      <c r="K108" s="295">
        <v>395.35</v>
      </c>
      <c r="L108" s="147">
        <v>0.18</v>
      </c>
      <c r="M108" s="147">
        <f t="shared" si="6"/>
        <v>335.04</v>
      </c>
      <c r="N108" s="147">
        <f t="shared" si="7"/>
        <v>288134.40000000002</v>
      </c>
      <c r="O108" s="148">
        <f t="shared" si="8"/>
        <v>51864.19</v>
      </c>
    </row>
    <row r="109" spans="1:15" ht="30">
      <c r="A109" s="246">
        <f t="shared" si="11"/>
        <v>86</v>
      </c>
      <c r="B109" s="297" t="s">
        <v>462</v>
      </c>
      <c r="C109" s="208"/>
      <c r="D109" s="208"/>
      <c r="E109" s="242"/>
      <c r="F109" s="253"/>
      <c r="G109" s="243"/>
      <c r="H109" s="254" t="s">
        <v>463</v>
      </c>
      <c r="I109" s="298" t="s">
        <v>307</v>
      </c>
      <c r="J109" s="298">
        <v>50</v>
      </c>
      <c r="K109" s="295">
        <v>449.55</v>
      </c>
      <c r="L109" s="147">
        <v>0.18</v>
      </c>
      <c r="M109" s="147">
        <f t="shared" si="6"/>
        <v>380.97</v>
      </c>
      <c r="N109" s="147">
        <f t="shared" si="7"/>
        <v>19048.5</v>
      </c>
      <c r="O109" s="148">
        <f t="shared" si="8"/>
        <v>3428.73</v>
      </c>
    </row>
    <row r="110" spans="1:15" ht="45">
      <c r="A110" s="246">
        <f t="shared" si="11"/>
        <v>87</v>
      </c>
      <c r="B110" s="297" t="s">
        <v>464</v>
      </c>
      <c r="C110" s="208"/>
      <c r="D110" s="208"/>
      <c r="E110" s="242"/>
      <c r="F110" s="253"/>
      <c r="G110" s="243"/>
      <c r="H110" s="254" t="s">
        <v>465</v>
      </c>
      <c r="I110" s="298" t="s">
        <v>307</v>
      </c>
      <c r="J110" s="298">
        <v>629</v>
      </c>
      <c r="K110" s="295">
        <v>518.54999999999995</v>
      </c>
      <c r="L110" s="147">
        <v>0.18</v>
      </c>
      <c r="M110" s="147">
        <f t="shared" si="6"/>
        <v>439.45</v>
      </c>
      <c r="N110" s="147">
        <f t="shared" si="7"/>
        <v>276414.05</v>
      </c>
      <c r="O110" s="148">
        <f t="shared" si="8"/>
        <v>49754.53</v>
      </c>
    </row>
    <row r="111" spans="1:15" ht="30">
      <c r="A111" s="246">
        <f t="shared" si="11"/>
        <v>88</v>
      </c>
      <c r="B111" s="297" t="s">
        <v>466</v>
      </c>
      <c r="C111" s="208"/>
      <c r="D111" s="208"/>
      <c r="E111" s="242"/>
      <c r="F111" s="253"/>
      <c r="G111" s="243"/>
      <c r="H111" s="254" t="s">
        <v>467</v>
      </c>
      <c r="I111" s="298" t="s">
        <v>307</v>
      </c>
      <c r="J111" s="298">
        <v>748</v>
      </c>
      <c r="K111" s="295">
        <v>300.45</v>
      </c>
      <c r="L111" s="147">
        <v>0.18</v>
      </c>
      <c r="M111" s="147">
        <f t="shared" si="6"/>
        <v>254.62</v>
      </c>
      <c r="N111" s="147">
        <f t="shared" si="7"/>
        <v>190455.76</v>
      </c>
      <c r="O111" s="148">
        <f t="shared" si="8"/>
        <v>34282.04</v>
      </c>
    </row>
    <row r="112" spans="1:15" ht="45">
      <c r="A112" s="246">
        <f t="shared" si="11"/>
        <v>89</v>
      </c>
      <c r="B112" s="297" t="s">
        <v>468</v>
      </c>
      <c r="C112" s="208"/>
      <c r="D112" s="208"/>
      <c r="E112" s="242"/>
      <c r="F112" s="253"/>
      <c r="G112" s="243"/>
      <c r="H112" s="254" t="s">
        <v>469</v>
      </c>
      <c r="I112" s="300" t="s">
        <v>470</v>
      </c>
      <c r="J112" s="298">
        <v>79</v>
      </c>
      <c r="K112" s="295">
        <v>22.1</v>
      </c>
      <c r="L112" s="147">
        <v>0.18</v>
      </c>
      <c r="M112" s="147">
        <f t="shared" si="6"/>
        <v>18.73</v>
      </c>
      <c r="N112" s="147">
        <f t="shared" si="7"/>
        <v>1479.67</v>
      </c>
      <c r="O112" s="148">
        <f t="shared" si="8"/>
        <v>266.33999999999997</v>
      </c>
    </row>
    <row r="113" spans="1:15" ht="60">
      <c r="A113" s="246">
        <f t="shared" si="11"/>
        <v>90</v>
      </c>
      <c r="B113" s="297" t="s">
        <v>471</v>
      </c>
      <c r="C113" s="208"/>
      <c r="D113" s="208"/>
      <c r="E113" s="242"/>
      <c r="F113" s="253"/>
      <c r="G113" s="243"/>
      <c r="H113" s="254" t="s">
        <v>472</v>
      </c>
      <c r="I113" s="298" t="s">
        <v>307</v>
      </c>
      <c r="J113" s="298">
        <v>63</v>
      </c>
      <c r="K113" s="295">
        <v>171.1</v>
      </c>
      <c r="L113" s="147">
        <v>0.18</v>
      </c>
      <c r="M113" s="147">
        <f t="shared" si="6"/>
        <v>145</v>
      </c>
      <c r="N113" s="147">
        <f t="shared" si="7"/>
        <v>9135</v>
      </c>
      <c r="O113" s="148">
        <f t="shared" si="8"/>
        <v>1644.3</v>
      </c>
    </row>
    <row r="114" spans="1:15" ht="30">
      <c r="A114" s="246">
        <f t="shared" si="11"/>
        <v>91</v>
      </c>
      <c r="B114" s="297" t="s">
        <v>473</v>
      </c>
      <c r="C114" s="208"/>
      <c r="D114" s="208"/>
      <c r="E114" s="242"/>
      <c r="F114" s="253"/>
      <c r="G114" s="243"/>
      <c r="H114" s="254" t="s">
        <v>474</v>
      </c>
      <c r="I114" s="298" t="s">
        <v>307</v>
      </c>
      <c r="J114" s="298">
        <v>6</v>
      </c>
      <c r="K114" s="295">
        <v>70.349999999999994</v>
      </c>
      <c r="L114" s="147">
        <v>0.18</v>
      </c>
      <c r="M114" s="147">
        <f t="shared" si="6"/>
        <v>59.62</v>
      </c>
      <c r="N114" s="147">
        <f t="shared" si="7"/>
        <v>357.72</v>
      </c>
      <c r="O114" s="148">
        <f t="shared" si="8"/>
        <v>64.39</v>
      </c>
    </row>
    <row r="115" spans="1:15" ht="30">
      <c r="A115" s="246">
        <f t="shared" si="11"/>
        <v>92</v>
      </c>
      <c r="B115" s="297" t="s">
        <v>475</v>
      </c>
      <c r="C115" s="208"/>
      <c r="D115" s="208"/>
      <c r="E115" s="242"/>
      <c r="F115" s="253"/>
      <c r="G115" s="243"/>
      <c r="H115" s="294" t="s">
        <v>476</v>
      </c>
      <c r="I115" s="298" t="s">
        <v>307</v>
      </c>
      <c r="J115" s="298">
        <v>18</v>
      </c>
      <c r="K115" s="295">
        <v>155.9</v>
      </c>
      <c r="L115" s="147">
        <v>0.18</v>
      </c>
      <c r="M115" s="147">
        <f t="shared" si="6"/>
        <v>132.12</v>
      </c>
      <c r="N115" s="147">
        <f t="shared" si="7"/>
        <v>2378.16</v>
      </c>
      <c r="O115" s="148">
        <f t="shared" si="8"/>
        <v>428.07</v>
      </c>
    </row>
    <row r="116" spans="1:15" ht="45">
      <c r="A116" s="246">
        <f t="shared" si="11"/>
        <v>93</v>
      </c>
      <c r="B116" s="297" t="s">
        <v>477</v>
      </c>
      <c r="C116" s="208"/>
      <c r="D116" s="208"/>
      <c r="E116" s="242"/>
      <c r="F116" s="253"/>
      <c r="G116" s="243"/>
      <c r="H116" s="294" t="s">
        <v>478</v>
      </c>
      <c r="I116" s="298" t="s">
        <v>307</v>
      </c>
      <c r="J116" s="298">
        <v>1955</v>
      </c>
      <c r="K116" s="295">
        <v>156.05000000000001</v>
      </c>
      <c r="L116" s="147">
        <v>0.18</v>
      </c>
      <c r="M116" s="147">
        <f t="shared" si="6"/>
        <v>132.25</v>
      </c>
      <c r="N116" s="147">
        <f t="shared" si="7"/>
        <v>258548.75</v>
      </c>
      <c r="O116" s="148">
        <f t="shared" si="8"/>
        <v>46538.78</v>
      </c>
    </row>
    <row r="117" spans="1:15" ht="75">
      <c r="A117" s="246">
        <f t="shared" si="11"/>
        <v>94</v>
      </c>
      <c r="B117" s="297" t="s">
        <v>479</v>
      </c>
      <c r="C117" s="208"/>
      <c r="D117" s="208"/>
      <c r="E117" s="242"/>
      <c r="F117" s="253"/>
      <c r="G117" s="243"/>
      <c r="H117" s="294" t="s">
        <v>480</v>
      </c>
      <c r="I117" s="298" t="s">
        <v>307</v>
      </c>
      <c r="J117" s="298">
        <v>1955</v>
      </c>
      <c r="K117" s="295">
        <v>142.80000000000001</v>
      </c>
      <c r="L117" s="147">
        <v>0.18</v>
      </c>
      <c r="M117" s="147">
        <f t="shared" si="6"/>
        <v>121.02</v>
      </c>
      <c r="N117" s="147">
        <f t="shared" si="7"/>
        <v>236594.1</v>
      </c>
      <c r="O117" s="148">
        <f t="shared" si="8"/>
        <v>42586.94</v>
      </c>
    </row>
    <row r="118" spans="1:15" ht="60">
      <c r="A118" s="246">
        <f t="shared" si="11"/>
        <v>95</v>
      </c>
      <c r="B118" s="297" t="s">
        <v>481</v>
      </c>
      <c r="C118" s="208"/>
      <c r="D118" s="208"/>
      <c r="E118" s="242"/>
      <c r="F118" s="253"/>
      <c r="G118" s="243"/>
      <c r="H118" s="294" t="s">
        <v>482</v>
      </c>
      <c r="I118" s="298" t="s">
        <v>307</v>
      </c>
      <c r="J118" s="298">
        <v>1955</v>
      </c>
      <c r="K118" s="295">
        <v>73.95</v>
      </c>
      <c r="L118" s="147">
        <v>0.18</v>
      </c>
      <c r="M118" s="147">
        <f t="shared" si="6"/>
        <v>62.67</v>
      </c>
      <c r="N118" s="147">
        <f t="shared" si="7"/>
        <v>122519.85</v>
      </c>
      <c r="O118" s="148">
        <f t="shared" si="8"/>
        <v>22053.57</v>
      </c>
    </row>
    <row r="119" spans="1:15">
      <c r="A119" s="246">
        <f t="shared" si="11"/>
        <v>96</v>
      </c>
      <c r="B119" s="297" t="s">
        <v>483</v>
      </c>
      <c r="C119" s="208"/>
      <c r="D119" s="208"/>
      <c r="E119" s="242"/>
      <c r="F119" s="253"/>
      <c r="G119" s="243"/>
      <c r="H119" s="294" t="s">
        <v>484</v>
      </c>
      <c r="I119" s="298" t="s">
        <v>307</v>
      </c>
      <c r="J119" s="298">
        <v>47</v>
      </c>
      <c r="K119" s="295">
        <v>1192.3</v>
      </c>
      <c r="L119" s="147">
        <v>0.18</v>
      </c>
      <c r="M119" s="147">
        <f t="shared" si="6"/>
        <v>1010.42</v>
      </c>
      <c r="N119" s="147">
        <f t="shared" si="7"/>
        <v>47489.74</v>
      </c>
      <c r="O119" s="148">
        <f t="shared" si="8"/>
        <v>8548.15</v>
      </c>
    </row>
    <row r="120" spans="1:15">
      <c r="A120" s="246"/>
      <c r="B120" s="297"/>
      <c r="C120" s="208"/>
      <c r="D120" s="208"/>
      <c r="E120" s="242"/>
      <c r="F120" s="253"/>
      <c r="G120" s="243"/>
      <c r="H120" s="293" t="s">
        <v>485</v>
      </c>
      <c r="I120" s="298"/>
      <c r="J120" s="298"/>
      <c r="K120" s="295"/>
      <c r="L120" s="147">
        <v>0.18</v>
      </c>
      <c r="M120" s="147"/>
      <c r="N120" s="147"/>
      <c r="O120" s="148"/>
    </row>
    <row r="121" spans="1:15" ht="75">
      <c r="A121" s="246">
        <f>+A119+1</f>
        <v>97</v>
      </c>
      <c r="B121" s="297" t="s">
        <v>486</v>
      </c>
      <c r="C121" s="208"/>
      <c r="D121" s="208"/>
      <c r="E121" s="242"/>
      <c r="F121" s="253"/>
      <c r="G121" s="243"/>
      <c r="H121" s="294" t="s">
        <v>487</v>
      </c>
      <c r="I121" s="298" t="s">
        <v>360</v>
      </c>
      <c r="J121" s="298">
        <v>7</v>
      </c>
      <c r="K121" s="295">
        <v>1879.2</v>
      </c>
      <c r="L121" s="147">
        <v>0.18</v>
      </c>
      <c r="M121" s="147">
        <f t="shared" si="6"/>
        <v>1592.54</v>
      </c>
      <c r="N121" s="147">
        <f t="shared" si="7"/>
        <v>11147.78</v>
      </c>
      <c r="O121" s="148">
        <f t="shared" si="8"/>
        <v>2006.6</v>
      </c>
    </row>
    <row r="122" spans="1:15" ht="90">
      <c r="A122" s="246">
        <f>+A121+1</f>
        <v>98</v>
      </c>
      <c r="B122" s="297" t="s">
        <v>488</v>
      </c>
      <c r="C122" s="208"/>
      <c r="D122" s="208"/>
      <c r="E122" s="242"/>
      <c r="F122" s="253"/>
      <c r="G122" s="243"/>
      <c r="H122" s="294" t="s">
        <v>489</v>
      </c>
      <c r="I122" s="298" t="s">
        <v>360</v>
      </c>
      <c r="J122" s="298">
        <v>2</v>
      </c>
      <c r="K122" s="295">
        <v>7514.65</v>
      </c>
      <c r="L122" s="147">
        <v>0.18</v>
      </c>
      <c r="M122" s="147">
        <f t="shared" si="6"/>
        <v>6368.35</v>
      </c>
      <c r="N122" s="147">
        <f t="shared" si="7"/>
        <v>12736.7</v>
      </c>
      <c r="O122" s="148">
        <f t="shared" si="8"/>
        <v>2292.61</v>
      </c>
    </row>
    <row r="123" spans="1:15" ht="45">
      <c r="A123" s="246">
        <f>+A122+1</f>
        <v>99</v>
      </c>
      <c r="B123" s="297" t="s">
        <v>490</v>
      </c>
      <c r="C123" s="208"/>
      <c r="D123" s="208"/>
      <c r="E123" s="242"/>
      <c r="F123" s="253"/>
      <c r="G123" s="243"/>
      <c r="H123" s="294" t="s">
        <v>491</v>
      </c>
      <c r="I123" s="298" t="s">
        <v>360</v>
      </c>
      <c r="J123" s="298">
        <v>14</v>
      </c>
      <c r="K123" s="295">
        <v>1034.8</v>
      </c>
      <c r="L123" s="147">
        <v>0.18</v>
      </c>
      <c r="M123" s="147">
        <f t="shared" si="6"/>
        <v>876.95</v>
      </c>
      <c r="N123" s="147">
        <f t="shared" si="7"/>
        <v>12277.3</v>
      </c>
      <c r="O123" s="148">
        <f t="shared" si="8"/>
        <v>2209.91</v>
      </c>
    </row>
    <row r="124" spans="1:15" ht="30">
      <c r="A124" s="246"/>
      <c r="B124" s="297" t="s">
        <v>492</v>
      </c>
      <c r="C124" s="208"/>
      <c r="D124" s="208"/>
      <c r="E124" s="242"/>
      <c r="F124" s="253"/>
      <c r="G124" s="243"/>
      <c r="H124" s="294" t="s">
        <v>493</v>
      </c>
      <c r="I124" s="298"/>
      <c r="J124" s="298"/>
      <c r="K124" s="295"/>
      <c r="L124" s="147">
        <v>0.18</v>
      </c>
      <c r="M124" s="147"/>
      <c r="N124" s="147"/>
      <c r="O124" s="148"/>
    </row>
    <row r="125" spans="1:15">
      <c r="A125" s="246">
        <f>+A123+1</f>
        <v>100</v>
      </c>
      <c r="B125" s="297" t="s">
        <v>494</v>
      </c>
      <c r="C125" s="208"/>
      <c r="D125" s="208"/>
      <c r="E125" s="242"/>
      <c r="F125" s="253"/>
      <c r="G125" s="243"/>
      <c r="H125" s="294" t="s">
        <v>495</v>
      </c>
      <c r="I125" s="299" t="s">
        <v>360</v>
      </c>
      <c r="J125" s="299">
        <v>2</v>
      </c>
      <c r="K125" s="295">
        <v>119.55</v>
      </c>
      <c r="L125" s="147">
        <v>0.18</v>
      </c>
      <c r="M125" s="147">
        <f t="shared" si="6"/>
        <v>101.31</v>
      </c>
      <c r="N125" s="147">
        <f t="shared" si="7"/>
        <v>202.62</v>
      </c>
      <c r="O125" s="148">
        <f t="shared" si="8"/>
        <v>36.47</v>
      </c>
    </row>
    <row r="126" spans="1:15" ht="45">
      <c r="A126" s="246">
        <f>+A125+1</f>
        <v>101</v>
      </c>
      <c r="B126" s="297" t="s">
        <v>496</v>
      </c>
      <c r="C126" s="208"/>
      <c r="D126" s="208"/>
      <c r="E126" s="242"/>
      <c r="F126" s="253"/>
      <c r="G126" s="243"/>
      <c r="H126" s="294" t="s">
        <v>497</v>
      </c>
      <c r="I126" s="298" t="s">
        <v>360</v>
      </c>
      <c r="J126" s="298">
        <v>9</v>
      </c>
      <c r="K126" s="295">
        <v>1607.95</v>
      </c>
      <c r="L126" s="147">
        <v>0.18</v>
      </c>
      <c r="M126" s="147">
        <f t="shared" si="6"/>
        <v>1362.67</v>
      </c>
      <c r="N126" s="147">
        <f t="shared" si="7"/>
        <v>12264.03</v>
      </c>
      <c r="O126" s="148">
        <f t="shared" si="8"/>
        <v>2207.5300000000002</v>
      </c>
    </row>
    <row r="127" spans="1:15" ht="60">
      <c r="A127" s="246">
        <f>+A126+1</f>
        <v>102</v>
      </c>
      <c r="B127" s="297" t="s">
        <v>498</v>
      </c>
      <c r="C127" s="208"/>
      <c r="D127" s="208"/>
      <c r="E127" s="242"/>
      <c r="F127" s="253"/>
      <c r="G127" s="243"/>
      <c r="H127" s="294" t="s">
        <v>499</v>
      </c>
      <c r="I127" s="298" t="s">
        <v>360</v>
      </c>
      <c r="J127" s="298">
        <v>2</v>
      </c>
      <c r="K127" s="295">
        <v>2093</v>
      </c>
      <c r="L127" s="147">
        <v>0.18</v>
      </c>
      <c r="M127" s="147">
        <f t="shared" si="6"/>
        <v>1773.73</v>
      </c>
      <c r="N127" s="147">
        <f t="shared" si="7"/>
        <v>3547.46</v>
      </c>
      <c r="O127" s="148">
        <f t="shared" si="8"/>
        <v>638.54</v>
      </c>
    </row>
    <row r="128" spans="1:15" ht="60">
      <c r="A128" s="246">
        <f>+A127+1</f>
        <v>103</v>
      </c>
      <c r="B128" s="297" t="s">
        <v>500</v>
      </c>
      <c r="C128" s="208"/>
      <c r="D128" s="208"/>
      <c r="E128" s="242"/>
      <c r="F128" s="253"/>
      <c r="G128" s="243"/>
      <c r="H128" s="294" t="s">
        <v>501</v>
      </c>
      <c r="I128" s="298" t="s">
        <v>360</v>
      </c>
      <c r="J128" s="298">
        <v>5</v>
      </c>
      <c r="K128" s="295">
        <v>1083.5</v>
      </c>
      <c r="L128" s="147">
        <v>0.18</v>
      </c>
      <c r="M128" s="147">
        <f t="shared" si="6"/>
        <v>918.22</v>
      </c>
      <c r="N128" s="147">
        <f t="shared" si="7"/>
        <v>4591.1000000000004</v>
      </c>
      <c r="O128" s="148">
        <f t="shared" si="8"/>
        <v>826.4</v>
      </c>
    </row>
    <row r="129" spans="1:15">
      <c r="A129" s="246">
        <f>+A128+1</f>
        <v>104</v>
      </c>
      <c r="B129" s="297" t="s">
        <v>502</v>
      </c>
      <c r="C129" s="208"/>
      <c r="D129" s="208"/>
      <c r="E129" s="242"/>
      <c r="F129" s="253"/>
      <c r="G129" s="243"/>
      <c r="H129" s="294" t="s">
        <v>503</v>
      </c>
      <c r="I129" s="298" t="s">
        <v>360</v>
      </c>
      <c r="J129" s="298">
        <v>5</v>
      </c>
      <c r="K129" s="295">
        <v>803.7</v>
      </c>
      <c r="L129" s="147">
        <v>0.18</v>
      </c>
      <c r="M129" s="147">
        <f t="shared" si="6"/>
        <v>681.1</v>
      </c>
      <c r="N129" s="147">
        <f t="shared" si="7"/>
        <v>3405.5</v>
      </c>
      <c r="O129" s="148">
        <f t="shared" si="8"/>
        <v>612.99</v>
      </c>
    </row>
    <row r="130" spans="1:15">
      <c r="A130" s="246"/>
      <c r="B130" s="297"/>
      <c r="C130" s="208"/>
      <c r="D130" s="208"/>
      <c r="E130" s="242"/>
      <c r="F130" s="253"/>
      <c r="G130" s="243"/>
      <c r="H130" s="293" t="s">
        <v>504</v>
      </c>
      <c r="I130" s="298"/>
      <c r="J130" s="298"/>
      <c r="K130" s="295"/>
      <c r="L130" s="147">
        <v>0.18</v>
      </c>
      <c r="M130" s="147"/>
      <c r="N130" s="147"/>
      <c r="O130" s="148"/>
    </row>
    <row r="131" spans="1:15" ht="90">
      <c r="A131" s="246"/>
      <c r="B131" s="297" t="s">
        <v>505</v>
      </c>
      <c r="C131" s="208"/>
      <c r="D131" s="208"/>
      <c r="E131" s="242"/>
      <c r="F131" s="253"/>
      <c r="G131" s="243"/>
      <c r="H131" s="294" t="s">
        <v>506</v>
      </c>
      <c r="I131" s="298"/>
      <c r="J131" s="298"/>
      <c r="K131" s="295"/>
      <c r="L131" s="147">
        <v>0.18</v>
      </c>
      <c r="M131" s="147"/>
      <c r="N131" s="147"/>
      <c r="O131" s="148"/>
    </row>
    <row r="132" spans="1:15">
      <c r="A132" s="246">
        <f>+A129+1</f>
        <v>105</v>
      </c>
      <c r="B132" s="297" t="s">
        <v>507</v>
      </c>
      <c r="C132" s="208"/>
      <c r="D132" s="208"/>
      <c r="E132" s="242"/>
      <c r="F132" s="253"/>
      <c r="G132" s="243"/>
      <c r="H132" s="294" t="s">
        <v>508</v>
      </c>
      <c r="I132" s="298" t="s">
        <v>285</v>
      </c>
      <c r="J132" s="298">
        <v>5</v>
      </c>
      <c r="K132" s="295">
        <v>401.55</v>
      </c>
      <c r="L132" s="147">
        <v>0.18</v>
      </c>
      <c r="M132" s="147">
        <f t="shared" si="6"/>
        <v>340.3</v>
      </c>
      <c r="N132" s="147">
        <f t="shared" si="7"/>
        <v>1701.5</v>
      </c>
      <c r="O132" s="148">
        <f t="shared" si="8"/>
        <v>306.27</v>
      </c>
    </row>
    <row r="133" spans="1:15" ht="105">
      <c r="A133" s="246"/>
      <c r="B133" s="297" t="s">
        <v>509</v>
      </c>
      <c r="C133" s="208"/>
      <c r="D133" s="208"/>
      <c r="E133" s="242"/>
      <c r="F133" s="253"/>
      <c r="G133" s="243"/>
      <c r="H133" s="294" t="s">
        <v>510</v>
      </c>
      <c r="I133" s="298"/>
      <c r="J133" s="298"/>
      <c r="K133" s="295"/>
      <c r="L133" s="147">
        <v>0.18</v>
      </c>
      <c r="M133" s="147"/>
      <c r="N133" s="147"/>
      <c r="O133" s="148"/>
    </row>
    <row r="134" spans="1:15">
      <c r="A134" s="246">
        <f>+A132+1</f>
        <v>106</v>
      </c>
      <c r="B134" s="297" t="s">
        <v>511</v>
      </c>
      <c r="C134" s="208"/>
      <c r="D134" s="208"/>
      <c r="E134" s="242"/>
      <c r="F134" s="253"/>
      <c r="G134" s="243"/>
      <c r="H134" s="294" t="s">
        <v>512</v>
      </c>
      <c r="I134" s="298" t="s">
        <v>285</v>
      </c>
      <c r="J134" s="298">
        <v>10</v>
      </c>
      <c r="K134" s="295">
        <v>497.8</v>
      </c>
      <c r="L134" s="147">
        <v>0.18</v>
      </c>
      <c r="M134" s="147">
        <f t="shared" si="6"/>
        <v>421.86</v>
      </c>
      <c r="N134" s="147">
        <f t="shared" si="7"/>
        <v>4218.6000000000004</v>
      </c>
      <c r="O134" s="148">
        <f t="shared" si="8"/>
        <v>759.35</v>
      </c>
    </row>
    <row r="135" spans="1:15">
      <c r="A135" s="246">
        <f>+A134+1</f>
        <v>107</v>
      </c>
      <c r="B135" s="297" t="s">
        <v>513</v>
      </c>
      <c r="C135" s="208"/>
      <c r="D135" s="208"/>
      <c r="E135" s="242"/>
      <c r="F135" s="253"/>
      <c r="G135" s="243"/>
      <c r="H135" s="294" t="s">
        <v>514</v>
      </c>
      <c r="I135" s="298" t="s">
        <v>285</v>
      </c>
      <c r="J135" s="298">
        <v>100</v>
      </c>
      <c r="K135" s="295">
        <v>537.6</v>
      </c>
      <c r="L135" s="147">
        <v>0.18</v>
      </c>
      <c r="M135" s="147">
        <f t="shared" si="6"/>
        <v>455.59</v>
      </c>
      <c r="N135" s="147">
        <f t="shared" si="7"/>
        <v>45559</v>
      </c>
      <c r="O135" s="148">
        <f t="shared" si="8"/>
        <v>8200.6200000000008</v>
      </c>
    </row>
    <row r="136" spans="1:15">
      <c r="A136" s="246">
        <f>+A135+1</f>
        <v>108</v>
      </c>
      <c r="B136" s="297" t="s">
        <v>515</v>
      </c>
      <c r="C136" s="208"/>
      <c r="D136" s="208"/>
      <c r="E136" s="242"/>
      <c r="F136" s="253"/>
      <c r="G136" s="243"/>
      <c r="H136" s="294" t="s">
        <v>516</v>
      </c>
      <c r="I136" s="298" t="s">
        <v>285</v>
      </c>
      <c r="J136" s="298">
        <v>50</v>
      </c>
      <c r="K136" s="295">
        <v>627.25</v>
      </c>
      <c r="L136" s="147">
        <v>0.18</v>
      </c>
      <c r="M136" s="147">
        <f t="shared" si="6"/>
        <v>531.57000000000005</v>
      </c>
      <c r="N136" s="147">
        <f t="shared" si="7"/>
        <v>26578.5</v>
      </c>
      <c r="O136" s="148">
        <f t="shared" si="8"/>
        <v>4784.13</v>
      </c>
    </row>
    <row r="137" spans="1:15">
      <c r="A137" s="246">
        <f>+A136+1</f>
        <v>109</v>
      </c>
      <c r="B137" s="297" t="s">
        <v>517</v>
      </c>
      <c r="C137" s="208"/>
      <c r="D137" s="208"/>
      <c r="E137" s="242"/>
      <c r="F137" s="253"/>
      <c r="G137" s="243"/>
      <c r="H137" s="294" t="s">
        <v>518</v>
      </c>
      <c r="I137" s="298" t="s">
        <v>285</v>
      </c>
      <c r="J137" s="298">
        <v>50</v>
      </c>
      <c r="K137" s="295">
        <v>739.3</v>
      </c>
      <c r="L137" s="147">
        <v>0.18</v>
      </c>
      <c r="M137" s="147">
        <f t="shared" si="6"/>
        <v>626.53</v>
      </c>
      <c r="N137" s="147">
        <f t="shared" si="7"/>
        <v>31326.5</v>
      </c>
      <c r="O137" s="148">
        <f t="shared" si="8"/>
        <v>5638.77</v>
      </c>
    </row>
    <row r="138" spans="1:15" ht="105">
      <c r="A138" s="246"/>
      <c r="B138" s="297" t="s">
        <v>519</v>
      </c>
      <c r="C138" s="208"/>
      <c r="D138" s="208"/>
      <c r="E138" s="242"/>
      <c r="F138" s="253"/>
      <c r="G138" s="243"/>
      <c r="H138" s="294" t="s">
        <v>520</v>
      </c>
      <c r="I138" s="298"/>
      <c r="J138" s="298"/>
      <c r="K138" s="295"/>
      <c r="L138" s="147">
        <v>0.18</v>
      </c>
      <c r="M138" s="147"/>
      <c r="N138" s="147"/>
      <c r="O138" s="148"/>
    </row>
    <row r="139" spans="1:15" ht="30">
      <c r="A139" s="246">
        <f>+A137+1</f>
        <v>110</v>
      </c>
      <c r="B139" s="297" t="s">
        <v>521</v>
      </c>
      <c r="C139" s="208"/>
      <c r="D139" s="208"/>
      <c r="E139" s="242"/>
      <c r="F139" s="253"/>
      <c r="G139" s="243"/>
      <c r="H139" s="294" t="s">
        <v>522</v>
      </c>
      <c r="I139" s="298" t="s">
        <v>285</v>
      </c>
      <c r="J139" s="298">
        <v>20</v>
      </c>
      <c r="K139" s="295">
        <v>355.4</v>
      </c>
      <c r="L139" s="147">
        <v>0.18</v>
      </c>
      <c r="M139" s="147">
        <f t="shared" si="6"/>
        <v>301.19</v>
      </c>
      <c r="N139" s="147">
        <f t="shared" si="7"/>
        <v>6023.8</v>
      </c>
      <c r="O139" s="148">
        <f t="shared" si="8"/>
        <v>1084.28</v>
      </c>
    </row>
    <row r="140" spans="1:15">
      <c r="A140" s="246">
        <f t="shared" ref="A140:A146" si="12">+A139+1</f>
        <v>111</v>
      </c>
      <c r="B140" s="297" t="s">
        <v>523</v>
      </c>
      <c r="C140" s="208"/>
      <c r="D140" s="208"/>
      <c r="E140" s="242"/>
      <c r="F140" s="253"/>
      <c r="G140" s="243"/>
      <c r="H140" s="294" t="s">
        <v>524</v>
      </c>
      <c r="I140" s="298" t="s">
        <v>285</v>
      </c>
      <c r="J140" s="298">
        <v>20</v>
      </c>
      <c r="K140" s="295">
        <v>438.6</v>
      </c>
      <c r="L140" s="147">
        <v>0.18</v>
      </c>
      <c r="M140" s="147">
        <f t="shared" si="6"/>
        <v>371.69</v>
      </c>
      <c r="N140" s="147">
        <f t="shared" si="7"/>
        <v>7433.8</v>
      </c>
      <c r="O140" s="148">
        <f t="shared" si="8"/>
        <v>1338.08</v>
      </c>
    </row>
    <row r="141" spans="1:15">
      <c r="A141" s="246">
        <f t="shared" si="12"/>
        <v>112</v>
      </c>
      <c r="B141" s="297" t="s">
        <v>525</v>
      </c>
      <c r="C141" s="208"/>
      <c r="D141" s="208"/>
      <c r="E141" s="242"/>
      <c r="F141" s="253"/>
      <c r="G141" s="243"/>
      <c r="H141" s="294" t="s">
        <v>526</v>
      </c>
      <c r="I141" s="298" t="s">
        <v>285</v>
      </c>
      <c r="J141" s="298">
        <v>30</v>
      </c>
      <c r="K141" s="295">
        <v>563.04999999999995</v>
      </c>
      <c r="L141" s="147">
        <v>0.18</v>
      </c>
      <c r="M141" s="147">
        <f t="shared" si="6"/>
        <v>477.16</v>
      </c>
      <c r="N141" s="147">
        <f t="shared" si="7"/>
        <v>14314.8</v>
      </c>
      <c r="O141" s="148">
        <f t="shared" si="8"/>
        <v>2576.66</v>
      </c>
    </row>
    <row r="142" spans="1:15" ht="30">
      <c r="A142" s="246">
        <f t="shared" si="12"/>
        <v>113</v>
      </c>
      <c r="B142" s="297" t="s">
        <v>527</v>
      </c>
      <c r="C142" s="208"/>
      <c r="D142" s="208"/>
      <c r="E142" s="242"/>
      <c r="F142" s="253"/>
      <c r="G142" s="243"/>
      <c r="H142" s="294" t="s">
        <v>528</v>
      </c>
      <c r="I142" s="298" t="s">
        <v>285</v>
      </c>
      <c r="J142" s="298">
        <v>40</v>
      </c>
      <c r="K142" s="295">
        <v>794.25</v>
      </c>
      <c r="L142" s="147">
        <v>0.18</v>
      </c>
      <c r="M142" s="147">
        <f t="shared" ref="M142:M155" si="13">ROUND(K142/(1+L142),2)</f>
        <v>673.09</v>
      </c>
      <c r="N142" s="147">
        <f t="shared" ref="N142:N155" si="14">ROUND(M142*J142,2)</f>
        <v>26923.599999999999</v>
      </c>
      <c r="O142" s="148">
        <f t="shared" ref="O142:O158" si="15">ROUND(N142*18%,2)</f>
        <v>4846.25</v>
      </c>
    </row>
    <row r="143" spans="1:15" ht="45">
      <c r="A143" s="246">
        <f t="shared" si="12"/>
        <v>114</v>
      </c>
      <c r="B143" s="297" t="s">
        <v>529</v>
      </c>
      <c r="C143" s="208"/>
      <c r="D143" s="208"/>
      <c r="E143" s="242"/>
      <c r="F143" s="253"/>
      <c r="G143" s="243"/>
      <c r="H143" s="294" t="s">
        <v>530</v>
      </c>
      <c r="I143" s="298" t="s">
        <v>360</v>
      </c>
      <c r="J143" s="298">
        <v>5</v>
      </c>
      <c r="K143" s="295">
        <v>222.35</v>
      </c>
      <c r="L143" s="147">
        <v>0.18</v>
      </c>
      <c r="M143" s="147">
        <f t="shared" si="13"/>
        <v>188.43</v>
      </c>
      <c r="N143" s="147">
        <f t="shared" si="14"/>
        <v>942.15</v>
      </c>
      <c r="O143" s="148">
        <f t="shared" si="15"/>
        <v>169.59</v>
      </c>
    </row>
    <row r="144" spans="1:15" ht="60">
      <c r="A144" s="246">
        <f t="shared" si="12"/>
        <v>115</v>
      </c>
      <c r="B144" s="297" t="s">
        <v>531</v>
      </c>
      <c r="C144" s="208"/>
      <c r="D144" s="208"/>
      <c r="E144" s="242"/>
      <c r="F144" s="253"/>
      <c r="G144" s="243"/>
      <c r="H144" s="294" t="s">
        <v>532</v>
      </c>
      <c r="I144" s="298" t="s">
        <v>296</v>
      </c>
      <c r="J144" s="298">
        <v>4500</v>
      </c>
      <c r="K144" s="295">
        <v>11</v>
      </c>
      <c r="L144" s="147">
        <v>0.18</v>
      </c>
      <c r="M144" s="147">
        <f t="shared" si="13"/>
        <v>9.32</v>
      </c>
      <c r="N144" s="147">
        <f t="shared" si="14"/>
        <v>41940</v>
      </c>
      <c r="O144" s="148">
        <f t="shared" si="15"/>
        <v>7549.2</v>
      </c>
    </row>
    <row r="145" spans="1:15" ht="45">
      <c r="A145" s="246">
        <f t="shared" si="12"/>
        <v>116</v>
      </c>
      <c r="B145" s="297" t="s">
        <v>533</v>
      </c>
      <c r="C145" s="208"/>
      <c r="D145" s="208"/>
      <c r="E145" s="242"/>
      <c r="F145" s="253"/>
      <c r="G145" s="243"/>
      <c r="H145" s="294" t="s">
        <v>534</v>
      </c>
      <c r="I145" s="298" t="s">
        <v>360</v>
      </c>
      <c r="J145" s="298">
        <v>27</v>
      </c>
      <c r="K145" s="295">
        <v>574.29999999999995</v>
      </c>
      <c r="L145" s="147">
        <v>0.18</v>
      </c>
      <c r="M145" s="147">
        <f t="shared" si="13"/>
        <v>486.69</v>
      </c>
      <c r="N145" s="147">
        <f t="shared" si="14"/>
        <v>13140.63</v>
      </c>
      <c r="O145" s="148">
        <f t="shared" si="15"/>
        <v>2365.31</v>
      </c>
    </row>
    <row r="146" spans="1:15" ht="30">
      <c r="A146" s="246">
        <f t="shared" si="12"/>
        <v>117</v>
      </c>
      <c r="B146" s="297" t="s">
        <v>535</v>
      </c>
      <c r="C146" s="208"/>
      <c r="D146" s="208"/>
      <c r="E146" s="242"/>
      <c r="F146" s="253"/>
      <c r="G146" s="243"/>
      <c r="H146" s="294" t="s">
        <v>536</v>
      </c>
      <c r="I146" s="298" t="s">
        <v>360</v>
      </c>
      <c r="J146" s="298">
        <v>50</v>
      </c>
      <c r="K146" s="295">
        <v>74.8</v>
      </c>
      <c r="L146" s="147">
        <v>0.18</v>
      </c>
      <c r="M146" s="147">
        <f t="shared" si="13"/>
        <v>63.39</v>
      </c>
      <c r="N146" s="147">
        <f t="shared" si="14"/>
        <v>3169.5</v>
      </c>
      <c r="O146" s="148">
        <f t="shared" si="15"/>
        <v>570.51</v>
      </c>
    </row>
    <row r="147" spans="1:15">
      <c r="A147" s="246"/>
      <c r="B147" s="297"/>
      <c r="C147" s="208"/>
      <c r="D147" s="208"/>
      <c r="E147" s="242"/>
      <c r="F147" s="253"/>
      <c r="G147" s="243"/>
      <c r="H147" s="293" t="s">
        <v>537</v>
      </c>
      <c r="I147" s="298"/>
      <c r="J147" s="298"/>
      <c r="K147" s="295"/>
      <c r="L147" s="147">
        <v>0.18</v>
      </c>
      <c r="M147" s="147"/>
      <c r="N147" s="147"/>
      <c r="O147" s="148"/>
    </row>
    <row r="148" spans="1:15" ht="90">
      <c r="A148" s="246">
        <f>+A146+1</f>
        <v>118</v>
      </c>
      <c r="B148" s="297" t="s">
        <v>538</v>
      </c>
      <c r="C148" s="208"/>
      <c r="D148" s="208"/>
      <c r="E148" s="242"/>
      <c r="F148" s="253"/>
      <c r="G148" s="243"/>
      <c r="H148" s="294" t="s">
        <v>539</v>
      </c>
      <c r="I148" s="298" t="s">
        <v>360</v>
      </c>
      <c r="J148" s="298">
        <v>4</v>
      </c>
      <c r="K148" s="295">
        <v>2707.65</v>
      </c>
      <c r="L148" s="147">
        <v>0.18</v>
      </c>
      <c r="M148" s="147">
        <f t="shared" si="13"/>
        <v>2294.62</v>
      </c>
      <c r="N148" s="147">
        <f t="shared" si="14"/>
        <v>9178.48</v>
      </c>
      <c r="O148" s="148">
        <f t="shared" si="15"/>
        <v>1652.13</v>
      </c>
    </row>
    <row r="149" spans="1:15" ht="45">
      <c r="A149" s="246"/>
      <c r="B149" s="297" t="s">
        <v>540</v>
      </c>
      <c r="C149" s="208"/>
      <c r="D149" s="208"/>
      <c r="E149" s="242"/>
      <c r="F149" s="253"/>
      <c r="G149" s="243"/>
      <c r="H149" s="294" t="s">
        <v>541</v>
      </c>
      <c r="I149" s="298"/>
      <c r="J149" s="298"/>
      <c r="K149" s="295"/>
      <c r="L149" s="147">
        <v>0.18</v>
      </c>
      <c r="M149" s="147"/>
      <c r="N149" s="147"/>
      <c r="O149" s="148"/>
    </row>
    <row r="150" spans="1:15">
      <c r="A150" s="246">
        <f>+A148+1</f>
        <v>119</v>
      </c>
      <c r="B150" s="297" t="s">
        <v>542</v>
      </c>
      <c r="C150" s="208"/>
      <c r="D150" s="208"/>
      <c r="E150" s="242"/>
      <c r="F150" s="253"/>
      <c r="G150" s="243"/>
      <c r="H150" s="294" t="s">
        <v>543</v>
      </c>
      <c r="I150" s="298" t="s">
        <v>285</v>
      </c>
      <c r="J150" s="298">
        <v>10</v>
      </c>
      <c r="K150" s="295">
        <v>994.3</v>
      </c>
      <c r="L150" s="147">
        <v>0.18</v>
      </c>
      <c r="M150" s="147">
        <f t="shared" si="13"/>
        <v>842.63</v>
      </c>
      <c r="N150" s="147">
        <f t="shared" si="14"/>
        <v>8426.2999999999993</v>
      </c>
      <c r="O150" s="148">
        <f t="shared" si="15"/>
        <v>1516.73</v>
      </c>
    </row>
    <row r="151" spans="1:15">
      <c r="A151" s="246">
        <f>+A150+1</f>
        <v>120</v>
      </c>
      <c r="B151" s="297" t="s">
        <v>544</v>
      </c>
      <c r="C151" s="208"/>
      <c r="D151" s="208"/>
      <c r="E151" s="242"/>
      <c r="F151" s="253"/>
      <c r="G151" s="243"/>
      <c r="H151" s="294" t="s">
        <v>545</v>
      </c>
      <c r="I151" s="298" t="s">
        <v>285</v>
      </c>
      <c r="J151" s="298">
        <v>10</v>
      </c>
      <c r="K151" s="295">
        <v>1620.95</v>
      </c>
      <c r="L151" s="147">
        <v>0.18</v>
      </c>
      <c r="M151" s="147">
        <f t="shared" si="13"/>
        <v>1373.69</v>
      </c>
      <c r="N151" s="147">
        <f t="shared" si="14"/>
        <v>13736.9</v>
      </c>
      <c r="O151" s="148">
        <f t="shared" si="15"/>
        <v>2472.64</v>
      </c>
    </row>
    <row r="152" spans="1:15" ht="195">
      <c r="A152" s="246">
        <f>+A151+1</f>
        <v>121</v>
      </c>
      <c r="B152" s="297" t="s">
        <v>546</v>
      </c>
      <c r="C152" s="208"/>
      <c r="D152" s="208"/>
      <c r="E152" s="242"/>
      <c r="F152" s="253"/>
      <c r="G152" s="243"/>
      <c r="H152" s="305" t="s">
        <v>547</v>
      </c>
      <c r="I152" s="298" t="s">
        <v>360</v>
      </c>
      <c r="J152" s="298">
        <v>4</v>
      </c>
      <c r="K152" s="295">
        <v>12770.55</v>
      </c>
      <c r="L152" s="147">
        <v>0.18</v>
      </c>
      <c r="M152" s="147">
        <f t="shared" si="13"/>
        <v>10822.5</v>
      </c>
      <c r="N152" s="147">
        <f t="shared" si="14"/>
        <v>43290</v>
      </c>
      <c r="O152" s="148">
        <f t="shared" si="15"/>
        <v>7792.2</v>
      </c>
    </row>
    <row r="153" spans="1:15">
      <c r="A153" s="246"/>
      <c r="B153" s="297"/>
      <c r="C153" s="208"/>
      <c r="D153" s="208"/>
      <c r="E153" s="242"/>
      <c r="F153" s="253"/>
      <c r="G153" s="243"/>
      <c r="H153" s="293" t="s">
        <v>548</v>
      </c>
      <c r="I153" s="298"/>
      <c r="J153" s="298"/>
      <c r="K153" s="295"/>
      <c r="L153" s="147">
        <v>0.18</v>
      </c>
      <c r="M153" s="147"/>
      <c r="N153" s="147"/>
      <c r="O153" s="148"/>
    </row>
    <row r="154" spans="1:15" ht="210">
      <c r="A154" s="246">
        <f>+A152+1</f>
        <v>122</v>
      </c>
      <c r="B154" s="297" t="s">
        <v>549</v>
      </c>
      <c r="C154" s="208"/>
      <c r="D154" s="208"/>
      <c r="E154" s="242"/>
      <c r="F154" s="253"/>
      <c r="G154" s="243"/>
      <c r="H154" s="294" t="s">
        <v>550</v>
      </c>
      <c r="I154" s="298" t="s">
        <v>307</v>
      </c>
      <c r="J154" s="298">
        <v>34</v>
      </c>
      <c r="K154" s="295">
        <v>769.6</v>
      </c>
      <c r="L154" s="147">
        <v>0.18</v>
      </c>
      <c r="M154" s="147">
        <f t="shared" si="13"/>
        <v>652.20000000000005</v>
      </c>
      <c r="N154" s="147">
        <f t="shared" si="14"/>
        <v>22174.799999999999</v>
      </c>
      <c r="O154" s="148">
        <f t="shared" si="15"/>
        <v>3991.46</v>
      </c>
    </row>
    <row r="155" spans="1:15" ht="255">
      <c r="A155" s="246">
        <f>+A154+1</f>
        <v>123</v>
      </c>
      <c r="B155" s="297" t="s">
        <v>551</v>
      </c>
      <c r="C155" s="208"/>
      <c r="D155" s="208"/>
      <c r="E155" s="242"/>
      <c r="F155" s="253"/>
      <c r="G155" s="243"/>
      <c r="H155" s="294" t="s">
        <v>552</v>
      </c>
      <c r="I155" s="298" t="s">
        <v>307</v>
      </c>
      <c r="J155" s="298">
        <v>13</v>
      </c>
      <c r="K155" s="295">
        <v>688.9</v>
      </c>
      <c r="L155" s="147">
        <v>0.18</v>
      </c>
      <c r="M155" s="147">
        <f t="shared" si="13"/>
        <v>583.80999999999995</v>
      </c>
      <c r="N155" s="147">
        <f t="shared" si="14"/>
        <v>7589.53</v>
      </c>
      <c r="O155" s="148">
        <f t="shared" si="15"/>
        <v>1366.12</v>
      </c>
    </row>
    <row r="156" spans="1:15" ht="409.5">
      <c r="A156" s="246">
        <f>+A155+1</f>
        <v>124</v>
      </c>
      <c r="B156" s="297" t="s">
        <v>553</v>
      </c>
      <c r="C156" s="208"/>
      <c r="D156" s="208"/>
      <c r="E156" s="242"/>
      <c r="F156" s="253"/>
      <c r="G156" s="243"/>
      <c r="H156" s="294" t="s">
        <v>554</v>
      </c>
      <c r="I156" s="298" t="s">
        <v>307</v>
      </c>
      <c r="J156" s="298">
        <v>366</v>
      </c>
      <c r="K156" s="295">
        <v>1684.6</v>
      </c>
      <c r="L156" s="147">
        <v>0.18</v>
      </c>
      <c r="M156" s="147">
        <f t="shared" ref="M156" si="16">ROUND(K156/(1+L156),2)</f>
        <v>1427.63</v>
      </c>
      <c r="N156" s="147">
        <f t="shared" ref="N156" si="17">ROUND(M156*J156,2)</f>
        <v>522512.58</v>
      </c>
      <c r="O156" s="148">
        <f t="shared" si="15"/>
        <v>94052.26</v>
      </c>
    </row>
    <row r="157" spans="1:15" ht="285">
      <c r="A157" s="246">
        <f>+A156+1</f>
        <v>125</v>
      </c>
      <c r="B157" s="297" t="s">
        <v>555</v>
      </c>
      <c r="C157" s="208"/>
      <c r="D157" s="208"/>
      <c r="E157" s="242"/>
      <c r="F157" s="253">
        <v>0.18</v>
      </c>
      <c r="G157" s="243"/>
      <c r="H157" s="305" t="s">
        <v>556</v>
      </c>
      <c r="I157" s="298" t="s">
        <v>307</v>
      </c>
      <c r="J157" s="298">
        <v>50</v>
      </c>
      <c r="K157" s="295">
        <v>1111.3</v>
      </c>
      <c r="L157" s="147">
        <v>0.18</v>
      </c>
      <c r="M157" s="147">
        <f t="shared" ref="M157:M158" si="18">ROUND(K157/(1+L157),2)</f>
        <v>941.78</v>
      </c>
      <c r="N157" s="147">
        <f t="shared" ref="N157:N158" si="19">ROUND(M157*J157,2)</f>
        <v>47089</v>
      </c>
      <c r="O157" s="148">
        <f t="shared" si="15"/>
        <v>8476.02</v>
      </c>
    </row>
    <row r="158" spans="1:15" ht="255">
      <c r="A158" s="246">
        <f>+A157+1</f>
        <v>126</v>
      </c>
      <c r="B158" s="297" t="s">
        <v>557</v>
      </c>
      <c r="C158" s="208"/>
      <c r="D158" s="208"/>
      <c r="E158" s="242"/>
      <c r="F158" s="253">
        <v>0.18</v>
      </c>
      <c r="G158" s="243"/>
      <c r="H158" s="294" t="s">
        <v>558</v>
      </c>
      <c r="I158" s="298" t="s">
        <v>307</v>
      </c>
      <c r="J158" s="298">
        <v>16</v>
      </c>
      <c r="K158" s="295">
        <v>4346.7</v>
      </c>
      <c r="L158" s="147">
        <v>0.18</v>
      </c>
      <c r="M158" s="147">
        <f t="shared" si="18"/>
        <v>3683.64</v>
      </c>
      <c r="N158" s="147">
        <f t="shared" si="19"/>
        <v>58938.239999999998</v>
      </c>
      <c r="O158" s="148">
        <f t="shared" si="15"/>
        <v>10608.88</v>
      </c>
    </row>
    <row r="159" spans="1:15" ht="18.75">
      <c r="A159" s="262"/>
      <c r="B159" s="263"/>
      <c r="C159" s="264"/>
      <c r="D159" s="265"/>
      <c r="E159" s="266"/>
      <c r="F159" s="267"/>
      <c r="G159" s="268"/>
      <c r="H159" s="269" t="s">
        <v>559</v>
      </c>
      <c r="I159" s="304"/>
      <c r="J159" s="270"/>
      <c r="K159" s="296"/>
      <c r="L159" s="272"/>
      <c r="M159" s="271"/>
      <c r="N159" s="273">
        <f>SUM(N13:N158)</f>
        <v>15250671.130000008</v>
      </c>
      <c r="O159" s="273">
        <f>SUM(O13:O158)</f>
        <v>2745120.7999999993</v>
      </c>
    </row>
    <row r="160" spans="1:15" ht="18.75">
      <c r="A160" s="222"/>
      <c r="B160" s="216" t="s">
        <v>560</v>
      </c>
      <c r="C160" s="217"/>
      <c r="D160" s="218"/>
      <c r="E160" s="219"/>
      <c r="F160" s="220"/>
      <c r="G160" s="221"/>
      <c r="H160" s="247" t="s">
        <v>561</v>
      </c>
      <c r="I160" s="303"/>
      <c r="J160" s="223"/>
      <c r="K160" s="296"/>
      <c r="L160" s="225"/>
      <c r="M160" s="224"/>
      <c r="N160" s="224"/>
      <c r="O160" s="223"/>
    </row>
    <row r="161" spans="1:15" ht="90">
      <c r="A161" s="246">
        <v>1</v>
      </c>
      <c r="B161" s="297" t="s">
        <v>562</v>
      </c>
      <c r="C161" s="149"/>
      <c r="D161" s="149"/>
      <c r="E161" s="242"/>
      <c r="F161" s="253">
        <v>0.18</v>
      </c>
      <c r="G161" s="243"/>
      <c r="H161" s="309" t="s">
        <v>563</v>
      </c>
      <c r="I161" s="308" t="s">
        <v>564</v>
      </c>
      <c r="J161" s="308">
        <v>138</v>
      </c>
      <c r="K161" s="310">
        <v>1467</v>
      </c>
      <c r="L161" s="146">
        <v>0.12</v>
      </c>
      <c r="M161" s="147">
        <f t="shared" ref="M161" si="20">ROUND(K161/(1+L161),2)</f>
        <v>1309.82</v>
      </c>
      <c r="N161" s="147">
        <f t="shared" ref="N161" si="21">ROUND(M161*J161,2)</f>
        <v>180755.16</v>
      </c>
      <c r="O161" s="148">
        <f t="shared" ref="O161" si="22">ROUND(N161*18%,2)</f>
        <v>32535.93</v>
      </c>
    </row>
    <row r="162" spans="1:15" ht="90">
      <c r="A162" s="246">
        <f t="shared" ref="A162:A188" si="23">+A161+1</f>
        <v>2</v>
      </c>
      <c r="B162" s="297" t="s">
        <v>565</v>
      </c>
      <c r="C162" s="149"/>
      <c r="D162" s="149"/>
      <c r="E162" s="242"/>
      <c r="F162" s="253">
        <v>0.18</v>
      </c>
      <c r="G162" s="243"/>
      <c r="H162" s="309" t="s">
        <v>566</v>
      </c>
      <c r="I162" s="300" t="s">
        <v>564</v>
      </c>
      <c r="J162" s="298">
        <v>77</v>
      </c>
      <c r="K162" s="295">
        <v>858</v>
      </c>
      <c r="L162" s="146">
        <v>0.12</v>
      </c>
      <c r="M162" s="147">
        <f t="shared" ref="M162:M163" si="24">ROUND(K162/(1+L162),2)</f>
        <v>766.07</v>
      </c>
      <c r="N162" s="147">
        <f t="shared" ref="N162:N163" si="25">ROUND(M162*J162,2)</f>
        <v>58987.39</v>
      </c>
      <c r="O162" s="148">
        <f t="shared" ref="O162:O163" si="26">ROUND(N162*18%,2)</f>
        <v>10617.73</v>
      </c>
    </row>
    <row r="163" spans="1:15" ht="75">
      <c r="A163" s="246">
        <f t="shared" si="23"/>
        <v>3</v>
      </c>
      <c r="B163" s="297">
        <v>1.1100000000000001</v>
      </c>
      <c r="C163" s="149"/>
      <c r="D163" s="149"/>
      <c r="E163" s="242"/>
      <c r="F163" s="253">
        <v>0.18</v>
      </c>
      <c r="G163" s="243"/>
      <c r="H163" s="309" t="s">
        <v>567</v>
      </c>
      <c r="I163" s="300" t="s">
        <v>564</v>
      </c>
      <c r="J163" s="298">
        <v>1</v>
      </c>
      <c r="K163" s="295">
        <v>1562</v>
      </c>
      <c r="L163" s="146">
        <v>0.12</v>
      </c>
      <c r="M163" s="147">
        <f t="shared" si="24"/>
        <v>1394.64</v>
      </c>
      <c r="N163" s="147">
        <f t="shared" si="25"/>
        <v>1394.64</v>
      </c>
      <c r="O163" s="148">
        <f t="shared" si="26"/>
        <v>251.04</v>
      </c>
    </row>
    <row r="164" spans="1:15" ht="60">
      <c r="A164" s="246">
        <f t="shared" si="23"/>
        <v>4</v>
      </c>
      <c r="B164" s="297" t="s">
        <v>568</v>
      </c>
      <c r="C164" s="149"/>
      <c r="D164" s="149"/>
      <c r="E164" s="242"/>
      <c r="F164" s="253"/>
      <c r="G164" s="243"/>
      <c r="H164" s="309" t="s">
        <v>569</v>
      </c>
      <c r="I164" s="300" t="s">
        <v>285</v>
      </c>
      <c r="J164" s="298">
        <v>903</v>
      </c>
      <c r="K164" s="295">
        <v>275</v>
      </c>
      <c r="L164" s="146">
        <v>0.12</v>
      </c>
      <c r="M164" s="147">
        <f t="shared" ref="M164:M167" si="27">ROUND(K164/(1+L164),2)</f>
        <v>245.54</v>
      </c>
      <c r="N164" s="147">
        <f t="shared" ref="N164:N167" si="28">ROUND(M164*J164,2)</f>
        <v>221722.62</v>
      </c>
      <c r="O164" s="148">
        <f t="shared" ref="O164:O167" si="29">ROUND(N164*18%,2)</f>
        <v>39910.07</v>
      </c>
    </row>
    <row r="165" spans="1:15" ht="60">
      <c r="A165" s="246">
        <f t="shared" si="23"/>
        <v>5</v>
      </c>
      <c r="B165" s="297" t="s">
        <v>570</v>
      </c>
      <c r="C165" s="149"/>
      <c r="D165" s="149"/>
      <c r="E165" s="242"/>
      <c r="F165" s="253"/>
      <c r="G165" s="243"/>
      <c r="H165" s="309" t="s">
        <v>571</v>
      </c>
      <c r="I165" s="300" t="s">
        <v>285</v>
      </c>
      <c r="J165" s="298">
        <v>331</v>
      </c>
      <c r="K165" s="295">
        <v>334</v>
      </c>
      <c r="L165" s="146">
        <v>0.12</v>
      </c>
      <c r="M165" s="147">
        <f t="shared" si="27"/>
        <v>298.20999999999998</v>
      </c>
      <c r="N165" s="147">
        <f t="shared" si="28"/>
        <v>98707.51</v>
      </c>
      <c r="O165" s="148">
        <f t="shared" si="29"/>
        <v>17767.349999999999</v>
      </c>
    </row>
    <row r="166" spans="1:15" ht="45">
      <c r="A166" s="246">
        <f t="shared" si="23"/>
        <v>6</v>
      </c>
      <c r="B166" s="297" t="s">
        <v>572</v>
      </c>
      <c r="C166" s="149"/>
      <c r="D166" s="149"/>
      <c r="E166" s="242"/>
      <c r="F166" s="253"/>
      <c r="G166" s="243"/>
      <c r="H166" s="309" t="s">
        <v>573</v>
      </c>
      <c r="I166" s="300" t="s">
        <v>285</v>
      </c>
      <c r="J166" s="298">
        <v>315</v>
      </c>
      <c r="K166" s="295">
        <v>57</v>
      </c>
      <c r="L166" s="146">
        <v>0.12</v>
      </c>
      <c r="M166" s="147">
        <f t="shared" si="27"/>
        <v>50.89</v>
      </c>
      <c r="N166" s="147">
        <f t="shared" si="28"/>
        <v>16030.35</v>
      </c>
      <c r="O166" s="148">
        <f t="shared" si="29"/>
        <v>2885.46</v>
      </c>
    </row>
    <row r="167" spans="1:15" ht="60">
      <c r="A167" s="246">
        <f t="shared" si="23"/>
        <v>7</v>
      </c>
      <c r="B167" s="297" t="s">
        <v>574</v>
      </c>
      <c r="C167" s="149"/>
      <c r="D167" s="149"/>
      <c r="E167" s="242"/>
      <c r="F167" s="253"/>
      <c r="G167" s="243"/>
      <c r="H167" s="309" t="s">
        <v>575</v>
      </c>
      <c r="I167" s="300" t="s">
        <v>285</v>
      </c>
      <c r="J167" s="298">
        <v>410</v>
      </c>
      <c r="K167" s="295">
        <v>38</v>
      </c>
      <c r="L167" s="146">
        <v>0.12</v>
      </c>
      <c r="M167" s="147">
        <f t="shared" si="27"/>
        <v>33.93</v>
      </c>
      <c r="N167" s="147">
        <f t="shared" si="28"/>
        <v>13911.3</v>
      </c>
      <c r="O167" s="148">
        <f t="shared" si="29"/>
        <v>2504.0300000000002</v>
      </c>
    </row>
    <row r="168" spans="1:15" ht="60">
      <c r="A168" s="246">
        <f t="shared" si="23"/>
        <v>8</v>
      </c>
      <c r="B168" s="297">
        <v>1.19</v>
      </c>
      <c r="C168" s="149"/>
      <c r="D168" s="149"/>
      <c r="E168" s="242"/>
      <c r="F168" s="253"/>
      <c r="G168" s="243"/>
      <c r="H168" s="309" t="s">
        <v>576</v>
      </c>
      <c r="I168" s="300" t="s">
        <v>285</v>
      </c>
      <c r="J168" s="298">
        <v>98</v>
      </c>
      <c r="K168" s="295">
        <v>47</v>
      </c>
      <c r="L168" s="146">
        <v>0.12</v>
      </c>
      <c r="M168" s="147">
        <f t="shared" ref="M168:M174" si="30">ROUND(K168/(1+L168),2)</f>
        <v>41.96</v>
      </c>
      <c r="N168" s="147">
        <f t="shared" ref="N168:N174" si="31">ROUND(M168*J168,2)</f>
        <v>4112.08</v>
      </c>
      <c r="O168" s="148">
        <f t="shared" ref="O168:O174" si="32">ROUND(N168*18%,2)</f>
        <v>740.17</v>
      </c>
    </row>
    <row r="169" spans="1:15" ht="60">
      <c r="A169" s="246">
        <f t="shared" si="23"/>
        <v>9</v>
      </c>
      <c r="B169" s="297" t="s">
        <v>577</v>
      </c>
      <c r="C169" s="149"/>
      <c r="D169" s="149"/>
      <c r="E169" s="242"/>
      <c r="F169" s="253"/>
      <c r="G169" s="243"/>
      <c r="H169" s="309" t="s">
        <v>578</v>
      </c>
      <c r="I169" s="300" t="s">
        <v>285</v>
      </c>
      <c r="J169" s="298">
        <v>410</v>
      </c>
      <c r="K169" s="295">
        <v>128</v>
      </c>
      <c r="L169" s="146">
        <v>0.12</v>
      </c>
      <c r="M169" s="147">
        <f t="shared" si="30"/>
        <v>114.29</v>
      </c>
      <c r="N169" s="147">
        <f t="shared" si="31"/>
        <v>46858.9</v>
      </c>
      <c r="O169" s="148">
        <f t="shared" si="32"/>
        <v>8434.6</v>
      </c>
    </row>
    <row r="170" spans="1:15" ht="60">
      <c r="A170" s="246">
        <f t="shared" si="23"/>
        <v>10</v>
      </c>
      <c r="B170" s="297" t="s">
        <v>579</v>
      </c>
      <c r="C170" s="149"/>
      <c r="D170" s="149"/>
      <c r="E170" s="242"/>
      <c r="F170" s="253"/>
      <c r="G170" s="243"/>
      <c r="H170" s="309" t="s">
        <v>580</v>
      </c>
      <c r="I170" s="300" t="s">
        <v>285</v>
      </c>
      <c r="J170" s="298">
        <v>410</v>
      </c>
      <c r="K170" s="295">
        <v>145</v>
      </c>
      <c r="L170" s="146">
        <v>0.12</v>
      </c>
      <c r="M170" s="147">
        <f t="shared" si="30"/>
        <v>129.46</v>
      </c>
      <c r="N170" s="147">
        <f t="shared" si="31"/>
        <v>53078.6</v>
      </c>
      <c r="O170" s="148">
        <f t="shared" si="32"/>
        <v>9554.15</v>
      </c>
    </row>
    <row r="171" spans="1:15" ht="60">
      <c r="A171" s="246">
        <f t="shared" si="23"/>
        <v>11</v>
      </c>
      <c r="B171" s="297" t="s">
        <v>581</v>
      </c>
      <c r="C171" s="149"/>
      <c r="D171" s="149"/>
      <c r="E171" s="242"/>
      <c r="F171" s="253"/>
      <c r="G171" s="243"/>
      <c r="H171" s="309" t="s">
        <v>582</v>
      </c>
      <c r="I171" s="300" t="s">
        <v>360</v>
      </c>
      <c r="J171" s="298">
        <v>72</v>
      </c>
      <c r="K171" s="295">
        <v>103</v>
      </c>
      <c r="L171" s="146">
        <v>0.12</v>
      </c>
      <c r="M171" s="147">
        <f t="shared" si="30"/>
        <v>91.96</v>
      </c>
      <c r="N171" s="147">
        <f t="shared" si="31"/>
        <v>6621.12</v>
      </c>
      <c r="O171" s="148">
        <f t="shared" si="32"/>
        <v>1191.8</v>
      </c>
    </row>
    <row r="172" spans="1:15" ht="60">
      <c r="A172" s="246">
        <f t="shared" si="23"/>
        <v>12</v>
      </c>
      <c r="B172" s="297" t="s">
        <v>583</v>
      </c>
      <c r="C172" s="149"/>
      <c r="D172" s="149"/>
      <c r="E172" s="242"/>
      <c r="F172" s="253"/>
      <c r="G172" s="243"/>
      <c r="H172" s="309" t="s">
        <v>584</v>
      </c>
      <c r="I172" s="300" t="s">
        <v>360</v>
      </c>
      <c r="J172" s="298">
        <v>28</v>
      </c>
      <c r="K172" s="295">
        <v>156</v>
      </c>
      <c r="L172" s="146">
        <v>0.12</v>
      </c>
      <c r="M172" s="147">
        <f t="shared" si="30"/>
        <v>139.29</v>
      </c>
      <c r="N172" s="147">
        <f t="shared" si="31"/>
        <v>3900.12</v>
      </c>
      <c r="O172" s="148">
        <f t="shared" si="32"/>
        <v>702.02</v>
      </c>
    </row>
    <row r="173" spans="1:15" ht="60">
      <c r="A173" s="246">
        <f t="shared" si="23"/>
        <v>13</v>
      </c>
      <c r="B173" s="297" t="s">
        <v>585</v>
      </c>
      <c r="C173" s="149"/>
      <c r="D173" s="149"/>
      <c r="E173" s="242"/>
      <c r="F173" s="253"/>
      <c r="G173" s="243"/>
      <c r="H173" s="309" t="s">
        <v>586</v>
      </c>
      <c r="I173" s="300" t="s">
        <v>360</v>
      </c>
      <c r="J173" s="298">
        <v>72</v>
      </c>
      <c r="K173" s="295">
        <v>122</v>
      </c>
      <c r="L173" s="146">
        <v>0.12</v>
      </c>
      <c r="M173" s="147">
        <f t="shared" si="30"/>
        <v>108.93</v>
      </c>
      <c r="N173" s="147">
        <f t="shared" si="31"/>
        <v>7842.96</v>
      </c>
      <c r="O173" s="148">
        <f t="shared" si="32"/>
        <v>1411.73</v>
      </c>
    </row>
    <row r="174" spans="1:15" ht="60">
      <c r="A174" s="246">
        <f t="shared" si="23"/>
        <v>14</v>
      </c>
      <c r="B174" s="297" t="s">
        <v>587</v>
      </c>
      <c r="C174" s="149"/>
      <c r="D174" s="149"/>
      <c r="E174" s="242"/>
      <c r="F174" s="253"/>
      <c r="G174" s="243"/>
      <c r="H174" s="309" t="s">
        <v>588</v>
      </c>
      <c r="I174" s="300" t="s">
        <v>360</v>
      </c>
      <c r="J174" s="298">
        <v>28</v>
      </c>
      <c r="K174" s="295">
        <v>197</v>
      </c>
      <c r="L174" s="146">
        <v>0.12</v>
      </c>
      <c r="M174" s="147">
        <f t="shared" si="30"/>
        <v>175.89</v>
      </c>
      <c r="N174" s="147">
        <f t="shared" si="31"/>
        <v>4924.92</v>
      </c>
      <c r="O174" s="148">
        <f t="shared" si="32"/>
        <v>886.49</v>
      </c>
    </row>
    <row r="175" spans="1:15" ht="60">
      <c r="A175" s="246">
        <f t="shared" si="23"/>
        <v>15</v>
      </c>
      <c r="B175" s="297" t="s">
        <v>589</v>
      </c>
      <c r="C175" s="149"/>
      <c r="D175" s="149"/>
      <c r="E175" s="242"/>
      <c r="F175" s="253"/>
      <c r="G175" s="243"/>
      <c r="H175" s="309" t="s">
        <v>590</v>
      </c>
      <c r="I175" s="300" t="s">
        <v>360</v>
      </c>
      <c r="J175" s="298">
        <v>14</v>
      </c>
      <c r="K175" s="295">
        <v>148</v>
      </c>
      <c r="L175" s="146">
        <v>0.12</v>
      </c>
      <c r="M175" s="147">
        <f t="shared" ref="M175:M177" si="33">ROUND(K175/(1+L175),2)</f>
        <v>132.13999999999999</v>
      </c>
      <c r="N175" s="147">
        <f t="shared" ref="N175:N177" si="34">ROUND(M175*J175,2)</f>
        <v>1849.96</v>
      </c>
      <c r="O175" s="148">
        <f t="shared" ref="O175:O177" si="35">ROUND(N175*18%,2)</f>
        <v>332.99</v>
      </c>
    </row>
    <row r="176" spans="1:15" ht="60">
      <c r="A176" s="246">
        <f t="shared" si="23"/>
        <v>16</v>
      </c>
      <c r="B176" s="297" t="s">
        <v>591</v>
      </c>
      <c r="C176" s="149"/>
      <c r="D176" s="149"/>
      <c r="E176" s="242"/>
      <c r="F176" s="253"/>
      <c r="G176" s="243"/>
      <c r="H176" s="309" t="s">
        <v>592</v>
      </c>
      <c r="I176" s="300" t="s">
        <v>360</v>
      </c>
      <c r="J176" s="298">
        <v>13</v>
      </c>
      <c r="K176" s="295">
        <v>148</v>
      </c>
      <c r="L176" s="146">
        <v>0.12</v>
      </c>
      <c r="M176" s="147">
        <f t="shared" si="33"/>
        <v>132.13999999999999</v>
      </c>
      <c r="N176" s="147">
        <f t="shared" si="34"/>
        <v>1717.82</v>
      </c>
      <c r="O176" s="148">
        <f t="shared" si="35"/>
        <v>309.20999999999998</v>
      </c>
    </row>
    <row r="177" spans="1:15" ht="60">
      <c r="A177" s="246">
        <f t="shared" si="23"/>
        <v>17</v>
      </c>
      <c r="B177" s="297" t="s">
        <v>593</v>
      </c>
      <c r="C177" s="149"/>
      <c r="D177" s="149"/>
      <c r="E177" s="242"/>
      <c r="F177" s="253"/>
      <c r="G177" s="243"/>
      <c r="H177" s="309" t="s">
        <v>594</v>
      </c>
      <c r="I177" s="300" t="s">
        <v>360</v>
      </c>
      <c r="J177" s="298">
        <v>9</v>
      </c>
      <c r="K177" s="295">
        <v>140</v>
      </c>
      <c r="L177" s="146">
        <v>0.12</v>
      </c>
      <c r="M177" s="147">
        <f t="shared" si="33"/>
        <v>125</v>
      </c>
      <c r="N177" s="147">
        <f t="shared" si="34"/>
        <v>1125</v>
      </c>
      <c r="O177" s="148">
        <f t="shared" si="35"/>
        <v>202.5</v>
      </c>
    </row>
    <row r="178" spans="1:15" ht="45">
      <c r="A178" s="246">
        <f t="shared" si="23"/>
        <v>18</v>
      </c>
      <c r="B178" s="297">
        <v>1.25</v>
      </c>
      <c r="C178" s="149"/>
      <c r="D178" s="149"/>
      <c r="E178" s="242"/>
      <c r="F178" s="253"/>
      <c r="G178" s="243"/>
      <c r="H178" s="309" t="s">
        <v>595</v>
      </c>
      <c r="I178" s="300" t="s">
        <v>360</v>
      </c>
      <c r="J178" s="298">
        <v>27</v>
      </c>
      <c r="K178" s="295">
        <v>369</v>
      </c>
      <c r="L178" s="146">
        <v>0.12</v>
      </c>
      <c r="M178" s="147">
        <f t="shared" ref="M178:M188" si="36">ROUND(K178/(1+L178),2)</f>
        <v>329.46</v>
      </c>
      <c r="N178" s="147">
        <f t="shared" ref="N178:N188" si="37">ROUND(M178*J178,2)</f>
        <v>8895.42</v>
      </c>
      <c r="O178" s="148">
        <f t="shared" ref="O178:O188" si="38">ROUND(N178*18%,2)</f>
        <v>1601.18</v>
      </c>
    </row>
    <row r="179" spans="1:15" ht="60">
      <c r="A179" s="246">
        <f t="shared" si="23"/>
        <v>19</v>
      </c>
      <c r="B179" s="297" t="s">
        <v>596</v>
      </c>
      <c r="C179" s="149"/>
      <c r="D179" s="149"/>
      <c r="E179" s="242"/>
      <c r="F179" s="253"/>
      <c r="G179" s="243"/>
      <c r="H179" s="309" t="s">
        <v>597</v>
      </c>
      <c r="I179" s="300" t="s">
        <v>360</v>
      </c>
      <c r="J179" s="298">
        <v>48</v>
      </c>
      <c r="K179" s="295">
        <v>298</v>
      </c>
      <c r="L179" s="146">
        <v>0.12</v>
      </c>
      <c r="M179" s="147">
        <f t="shared" si="36"/>
        <v>266.07</v>
      </c>
      <c r="N179" s="147">
        <f t="shared" si="37"/>
        <v>12771.36</v>
      </c>
      <c r="O179" s="148">
        <f t="shared" si="38"/>
        <v>2298.84</v>
      </c>
    </row>
    <row r="180" spans="1:15" ht="60">
      <c r="A180" s="246">
        <f t="shared" si="23"/>
        <v>20</v>
      </c>
      <c r="B180" s="297" t="s">
        <v>598</v>
      </c>
      <c r="C180" s="149"/>
      <c r="D180" s="149"/>
      <c r="E180" s="242"/>
      <c r="F180" s="253"/>
      <c r="G180" s="243"/>
      <c r="H180" s="309" t="s">
        <v>599</v>
      </c>
      <c r="I180" s="300" t="s">
        <v>360</v>
      </c>
      <c r="J180" s="298">
        <v>24</v>
      </c>
      <c r="K180" s="295">
        <v>327</v>
      </c>
      <c r="L180" s="146">
        <v>0.12</v>
      </c>
      <c r="M180" s="147">
        <f t="shared" si="36"/>
        <v>291.95999999999998</v>
      </c>
      <c r="N180" s="147">
        <f t="shared" si="37"/>
        <v>7007.04</v>
      </c>
      <c r="O180" s="148">
        <f t="shared" si="38"/>
        <v>1261.27</v>
      </c>
    </row>
    <row r="181" spans="1:15" ht="60">
      <c r="A181" s="246">
        <f t="shared" si="23"/>
        <v>21</v>
      </c>
      <c r="B181" s="297" t="s">
        <v>600</v>
      </c>
      <c r="C181" s="149"/>
      <c r="D181" s="149"/>
      <c r="E181" s="242"/>
      <c r="F181" s="253"/>
      <c r="G181" s="243"/>
      <c r="H181" s="309" t="s">
        <v>601</v>
      </c>
      <c r="I181" s="300" t="s">
        <v>360</v>
      </c>
      <c r="J181" s="298">
        <v>18</v>
      </c>
      <c r="K181" s="295">
        <v>343</v>
      </c>
      <c r="L181" s="146">
        <v>0.12</v>
      </c>
      <c r="M181" s="147">
        <f t="shared" si="36"/>
        <v>306.25</v>
      </c>
      <c r="N181" s="147">
        <f t="shared" si="37"/>
        <v>5512.5</v>
      </c>
      <c r="O181" s="148">
        <f t="shared" si="38"/>
        <v>992.25</v>
      </c>
    </row>
    <row r="182" spans="1:15" ht="60">
      <c r="A182" s="246">
        <f t="shared" si="23"/>
        <v>22</v>
      </c>
      <c r="B182" s="297" t="s">
        <v>602</v>
      </c>
      <c r="C182" s="149"/>
      <c r="D182" s="149"/>
      <c r="E182" s="242"/>
      <c r="F182" s="253"/>
      <c r="G182" s="243"/>
      <c r="H182" s="309" t="s">
        <v>603</v>
      </c>
      <c r="I182" s="300" t="s">
        <v>360</v>
      </c>
      <c r="J182" s="298">
        <v>13</v>
      </c>
      <c r="K182" s="295">
        <v>402</v>
      </c>
      <c r="L182" s="146">
        <v>0.12</v>
      </c>
      <c r="M182" s="147">
        <f t="shared" si="36"/>
        <v>358.93</v>
      </c>
      <c r="N182" s="147">
        <f t="shared" si="37"/>
        <v>4666.09</v>
      </c>
      <c r="O182" s="148">
        <f t="shared" si="38"/>
        <v>839.9</v>
      </c>
    </row>
    <row r="183" spans="1:15" ht="60">
      <c r="A183" s="246">
        <f t="shared" si="23"/>
        <v>23</v>
      </c>
      <c r="B183" s="297" t="s">
        <v>604</v>
      </c>
      <c r="C183" s="149"/>
      <c r="D183" s="149"/>
      <c r="E183" s="242"/>
      <c r="F183" s="253"/>
      <c r="G183" s="243"/>
      <c r="H183" s="309" t="s">
        <v>605</v>
      </c>
      <c r="I183" s="300" t="s">
        <v>285</v>
      </c>
      <c r="J183" s="298">
        <v>678</v>
      </c>
      <c r="K183" s="295">
        <v>439</v>
      </c>
      <c r="L183" s="146">
        <v>0.12</v>
      </c>
      <c r="M183" s="147">
        <f t="shared" si="36"/>
        <v>391.96</v>
      </c>
      <c r="N183" s="147">
        <f t="shared" si="37"/>
        <v>265748.88</v>
      </c>
      <c r="O183" s="148">
        <f t="shared" si="38"/>
        <v>47834.8</v>
      </c>
    </row>
    <row r="184" spans="1:15" ht="105">
      <c r="A184" s="246">
        <f t="shared" si="23"/>
        <v>24</v>
      </c>
      <c r="B184" s="297" t="s">
        <v>606</v>
      </c>
      <c r="C184" s="149"/>
      <c r="D184" s="149"/>
      <c r="E184" s="242"/>
      <c r="F184" s="253"/>
      <c r="G184" s="243"/>
      <c r="H184" s="309" t="s">
        <v>607</v>
      </c>
      <c r="I184" s="300" t="s">
        <v>360</v>
      </c>
      <c r="J184" s="298">
        <v>1</v>
      </c>
      <c r="K184" s="295">
        <v>12833</v>
      </c>
      <c r="L184" s="146">
        <v>0.12</v>
      </c>
      <c r="M184" s="147">
        <f t="shared" si="36"/>
        <v>11458.04</v>
      </c>
      <c r="N184" s="147">
        <f t="shared" si="37"/>
        <v>11458.04</v>
      </c>
      <c r="O184" s="148">
        <f t="shared" si="38"/>
        <v>2062.4499999999998</v>
      </c>
    </row>
    <row r="185" spans="1:15" ht="75">
      <c r="A185" s="246">
        <f t="shared" si="23"/>
        <v>25</v>
      </c>
      <c r="B185" s="297" t="s">
        <v>608</v>
      </c>
      <c r="C185" s="149"/>
      <c r="D185" s="149"/>
      <c r="E185" s="242"/>
      <c r="F185" s="253"/>
      <c r="G185" s="243"/>
      <c r="H185" s="309" t="s">
        <v>609</v>
      </c>
      <c r="I185" s="300" t="s">
        <v>360</v>
      </c>
      <c r="J185" s="298">
        <v>36</v>
      </c>
      <c r="K185" s="295">
        <v>256</v>
      </c>
      <c r="L185" s="146">
        <v>0.12</v>
      </c>
      <c r="M185" s="147">
        <f t="shared" si="36"/>
        <v>228.57</v>
      </c>
      <c r="N185" s="147">
        <f t="shared" si="37"/>
        <v>8228.52</v>
      </c>
      <c r="O185" s="148">
        <f t="shared" si="38"/>
        <v>1481.13</v>
      </c>
    </row>
    <row r="186" spans="1:15" ht="75">
      <c r="A186" s="246">
        <f t="shared" si="23"/>
        <v>26</v>
      </c>
      <c r="B186" s="297" t="s">
        <v>610</v>
      </c>
      <c r="C186" s="149"/>
      <c r="D186" s="149"/>
      <c r="E186" s="242"/>
      <c r="F186" s="253"/>
      <c r="G186" s="243"/>
      <c r="H186" s="309" t="s">
        <v>611</v>
      </c>
      <c r="I186" s="300" t="s">
        <v>360</v>
      </c>
      <c r="J186" s="298">
        <v>8</v>
      </c>
      <c r="K186" s="295">
        <v>656</v>
      </c>
      <c r="L186" s="146">
        <v>0.12</v>
      </c>
      <c r="M186" s="147">
        <f t="shared" si="36"/>
        <v>585.71</v>
      </c>
      <c r="N186" s="147">
        <f t="shared" si="37"/>
        <v>4685.68</v>
      </c>
      <c r="O186" s="148">
        <f t="shared" si="38"/>
        <v>843.42</v>
      </c>
    </row>
    <row r="187" spans="1:15" ht="75">
      <c r="A187" s="246">
        <f t="shared" si="23"/>
        <v>27</v>
      </c>
      <c r="B187" s="297" t="s">
        <v>612</v>
      </c>
      <c r="C187" s="149"/>
      <c r="D187" s="149"/>
      <c r="E187" s="242"/>
      <c r="F187" s="253"/>
      <c r="G187" s="243"/>
      <c r="H187" s="309" t="s">
        <v>613</v>
      </c>
      <c r="I187" s="300" t="s">
        <v>360</v>
      </c>
      <c r="J187" s="298">
        <v>1</v>
      </c>
      <c r="K187" s="295">
        <v>8209</v>
      </c>
      <c r="L187" s="146">
        <v>0.12</v>
      </c>
      <c r="M187" s="147">
        <f t="shared" si="36"/>
        <v>7329.46</v>
      </c>
      <c r="N187" s="147">
        <f t="shared" si="37"/>
        <v>7329.46</v>
      </c>
      <c r="O187" s="148">
        <f t="shared" si="38"/>
        <v>1319.3</v>
      </c>
    </row>
    <row r="188" spans="1:15" ht="60">
      <c r="A188" s="246">
        <f t="shared" si="23"/>
        <v>28</v>
      </c>
      <c r="B188" s="297" t="s">
        <v>614</v>
      </c>
      <c r="C188" s="149"/>
      <c r="D188" s="149"/>
      <c r="E188" s="242"/>
      <c r="F188" s="253"/>
      <c r="G188" s="243"/>
      <c r="H188" s="309" t="s">
        <v>615</v>
      </c>
      <c r="I188" s="300" t="s">
        <v>360</v>
      </c>
      <c r="J188" s="298">
        <v>2</v>
      </c>
      <c r="K188" s="295">
        <v>468</v>
      </c>
      <c r="L188" s="146">
        <v>0.12</v>
      </c>
      <c r="M188" s="147">
        <f t="shared" si="36"/>
        <v>417.86</v>
      </c>
      <c r="N188" s="147">
        <f t="shared" si="37"/>
        <v>835.72</v>
      </c>
      <c r="O188" s="148">
        <f t="shared" si="38"/>
        <v>150.43</v>
      </c>
    </row>
    <row r="189" spans="1:15" ht="18.75">
      <c r="A189" s="262"/>
      <c r="B189" s="263"/>
      <c r="C189" s="264"/>
      <c r="D189" s="265"/>
      <c r="E189" s="266"/>
      <c r="F189" s="267"/>
      <c r="G189" s="268"/>
      <c r="H189" s="269" t="s">
        <v>616</v>
      </c>
      <c r="I189" s="304"/>
      <c r="J189" s="270"/>
      <c r="K189" s="271"/>
      <c r="L189" s="272"/>
      <c r="M189" s="271"/>
      <c r="N189" s="273">
        <f>+SUM(N161:N188)</f>
        <v>1060679.1599999999</v>
      </c>
      <c r="O189" s="273">
        <f>+SUM(O161:O188)</f>
        <v>190922.24000000002</v>
      </c>
    </row>
    <row r="190" spans="1:15" ht="16.5">
      <c r="A190" s="376" t="s">
        <v>617</v>
      </c>
      <c r="B190" s="376"/>
      <c r="C190" s="376"/>
      <c r="D190" s="376"/>
      <c r="E190" s="376"/>
      <c r="F190" s="376"/>
      <c r="G190" s="376"/>
      <c r="H190" s="376"/>
      <c r="I190" s="376"/>
      <c r="J190" s="376"/>
      <c r="K190" s="376"/>
      <c r="L190" s="376"/>
      <c r="M190" s="376"/>
      <c r="N190" s="150">
        <f>+N189+N159</f>
        <v>16311350.290000008</v>
      </c>
      <c r="O190" s="150">
        <f>+O189+O159</f>
        <v>2936043.0399999996</v>
      </c>
    </row>
    <row r="191" spans="1:15" ht="26.25">
      <c r="A191" s="377" t="s">
        <v>618</v>
      </c>
      <c r="B191" s="377"/>
      <c r="C191" s="377"/>
      <c r="D191" s="377"/>
      <c r="E191" s="377"/>
      <c r="F191" s="377"/>
      <c r="G191" s="377"/>
      <c r="H191" s="377"/>
      <c r="I191" s="377"/>
      <c r="J191" s="377"/>
      <c r="K191" s="377"/>
      <c r="L191" s="377"/>
      <c r="M191" s="377"/>
      <c r="N191" s="245"/>
      <c r="O191" s="226">
        <f>N191</f>
        <v>0</v>
      </c>
    </row>
    <row r="192" spans="1:15" ht="18.75">
      <c r="A192" s="378" t="s">
        <v>619</v>
      </c>
      <c r="B192" s="378"/>
      <c r="C192" s="378"/>
      <c r="D192" s="378"/>
      <c r="E192" s="378"/>
      <c r="F192" s="378"/>
      <c r="G192" s="378"/>
      <c r="H192" s="378"/>
      <c r="I192" s="378"/>
      <c r="J192" s="378"/>
      <c r="K192" s="378"/>
      <c r="L192" s="378"/>
      <c r="M192" s="378"/>
      <c r="N192" s="153" t="str">
        <f>IF(N191="", "",$N$190*$N$191)</f>
        <v/>
      </c>
      <c r="O192" s="150" t="str">
        <f>IF(N191="","",ROUND(N192*18%,2))</f>
        <v/>
      </c>
    </row>
    <row r="193" spans="1:15" ht="18.75">
      <c r="A193" s="379" t="s">
        <v>620</v>
      </c>
      <c r="B193" s="379"/>
      <c r="C193" s="379"/>
      <c r="D193" s="379"/>
      <c r="E193" s="379"/>
      <c r="F193" s="379"/>
      <c r="G193" s="379"/>
      <c r="H193" s="379"/>
      <c r="I193" s="379"/>
      <c r="J193" s="379"/>
      <c r="K193" s="379"/>
      <c r="L193" s="379"/>
      <c r="M193" s="379"/>
      <c r="N193" s="227" t="str">
        <f>IF(N191="", "",$N$190*(1+$N$191))</f>
        <v/>
      </c>
      <c r="O193" s="228"/>
    </row>
    <row r="194" spans="1:15" ht="18.75">
      <c r="A194" s="380" t="s">
        <v>621</v>
      </c>
      <c r="B194" s="380"/>
      <c r="C194" s="380"/>
      <c r="D194" s="380"/>
      <c r="E194" s="380"/>
      <c r="F194" s="380"/>
      <c r="G194" s="380"/>
      <c r="H194" s="380"/>
      <c r="I194" s="380"/>
      <c r="J194" s="380"/>
      <c r="K194" s="380"/>
      <c r="L194" s="380"/>
      <c r="M194" s="380"/>
      <c r="N194" s="151"/>
      <c r="O194" s="153" t="str">
        <f>IF(N192="", "",($O$190+O192))</f>
        <v/>
      </c>
    </row>
    <row r="195" spans="1:15" ht="23.25">
      <c r="A195" s="372" t="str">
        <f>IF(N191="","As the %variation w.r.t total DSR Amount cell left Blank the bid is considered as Non-responsive","Sheet OK")</f>
        <v>As the %variation w.r.t total DSR Amount cell left Blank the bid is considered as Non-responsive</v>
      </c>
      <c r="B195" s="372"/>
      <c r="C195" s="372"/>
      <c r="D195" s="372"/>
      <c r="E195" s="372"/>
      <c r="F195" s="372"/>
      <c r="G195" s="372"/>
      <c r="H195" s="372"/>
      <c r="I195" s="372"/>
      <c r="J195" s="372"/>
      <c r="K195" s="372"/>
      <c r="L195" s="372"/>
      <c r="M195" s="372"/>
      <c r="N195" s="372"/>
      <c r="O195" s="373"/>
    </row>
    <row r="196" spans="1:15">
      <c r="A196" s="139"/>
      <c r="C196" s="136"/>
      <c r="D196" s="155"/>
      <c r="E196" s="136"/>
      <c r="F196" s="136"/>
      <c r="G196" s="155"/>
      <c r="H196" s="155"/>
      <c r="J196" s="155"/>
      <c r="K196" s="155"/>
      <c r="M196" s="155"/>
      <c r="N196" s="139">
        <f>IF('Name of Bidder'!D9=TRUE,0,1)</f>
        <v>0</v>
      </c>
    </row>
    <row r="197" spans="1:15">
      <c r="A197" s="139"/>
      <c r="C197" s="136"/>
      <c r="D197" s="155"/>
      <c r="E197" s="136"/>
      <c r="F197" s="136"/>
      <c r="G197" s="155"/>
      <c r="H197" s="155"/>
      <c r="J197" s="155"/>
      <c r="K197" s="155"/>
      <c r="M197" s="155"/>
    </row>
    <row r="198" spans="1:15">
      <c r="A198" s="139"/>
      <c r="C198" s="136"/>
      <c r="D198" s="155"/>
      <c r="E198" s="136"/>
      <c r="F198" s="136"/>
      <c r="G198" s="155"/>
      <c r="H198" s="155"/>
      <c r="J198" s="155"/>
      <c r="K198" s="155"/>
      <c r="M198" s="155"/>
      <c r="N198" s="156"/>
    </row>
    <row r="199" spans="1:15">
      <c r="A199" s="139"/>
      <c r="C199" s="136"/>
      <c r="D199" s="155"/>
      <c r="E199" s="136"/>
      <c r="F199" s="136"/>
      <c r="G199" s="155"/>
      <c r="H199" s="155"/>
      <c r="J199" s="155"/>
      <c r="K199" s="155"/>
      <c r="M199" s="155"/>
    </row>
    <row r="200" spans="1:15">
      <c r="A200" s="139"/>
      <c r="C200" s="136"/>
      <c r="D200" s="155"/>
      <c r="E200" s="136"/>
      <c r="F200" s="136"/>
      <c r="G200" s="155"/>
      <c r="H200" s="155"/>
      <c r="J200" s="155"/>
      <c r="K200" s="155"/>
      <c r="M200" s="155"/>
    </row>
    <row r="201" spans="1:15">
      <c r="A201" s="139"/>
      <c r="C201" s="136"/>
      <c r="D201" s="155"/>
      <c r="E201" s="136"/>
      <c r="F201" s="136"/>
      <c r="G201" s="155"/>
      <c r="H201" s="155"/>
      <c r="J201" s="155"/>
      <c r="K201" s="155"/>
      <c r="M201" s="155"/>
    </row>
    <row r="202" spans="1:15">
      <c r="A202" s="139"/>
      <c r="C202" s="136"/>
      <c r="D202" s="155"/>
      <c r="E202" s="136"/>
      <c r="F202" s="136"/>
      <c r="G202" s="155"/>
      <c r="H202" s="155"/>
      <c r="J202" s="155"/>
      <c r="K202" s="155"/>
      <c r="M202" s="155"/>
    </row>
    <row r="203" spans="1:15">
      <c r="A203" s="139"/>
      <c r="C203" s="136"/>
      <c r="D203" s="155"/>
      <c r="E203" s="136"/>
      <c r="F203" s="136"/>
      <c r="G203" s="155"/>
      <c r="H203" s="155"/>
      <c r="J203" s="155"/>
      <c r="K203" s="155"/>
      <c r="M203" s="155"/>
    </row>
    <row r="204" spans="1:15">
      <c r="A204" s="139"/>
      <c r="C204" s="136"/>
      <c r="D204" s="155"/>
      <c r="E204" s="136"/>
      <c r="F204" s="136"/>
      <c r="G204" s="155"/>
      <c r="H204" s="155"/>
      <c r="J204" s="155"/>
      <c r="K204" s="155"/>
      <c r="M204" s="155"/>
    </row>
    <row r="205" spans="1:15">
      <c r="A205" s="139"/>
      <c r="C205" s="136"/>
      <c r="D205" s="155"/>
      <c r="E205" s="136"/>
      <c r="F205" s="136"/>
      <c r="G205" s="155"/>
      <c r="H205" s="155"/>
      <c r="J205" s="155"/>
      <c r="K205" s="155"/>
      <c r="M205" s="155"/>
    </row>
    <row r="206" spans="1:15">
      <c r="A206" s="139"/>
      <c r="C206" s="136"/>
      <c r="D206" s="155"/>
      <c r="E206" s="136"/>
      <c r="F206" s="136"/>
      <c r="G206" s="155"/>
      <c r="H206" s="155"/>
      <c r="J206" s="155"/>
      <c r="K206" s="155"/>
      <c r="M206" s="155"/>
    </row>
    <row r="207" spans="1:15">
      <c r="A207" s="139"/>
      <c r="C207" s="136"/>
      <c r="D207" s="155"/>
      <c r="E207" s="136"/>
      <c r="F207" s="136"/>
      <c r="G207" s="155"/>
      <c r="H207" s="155"/>
      <c r="J207" s="155"/>
      <c r="K207" s="155"/>
      <c r="M207" s="155"/>
    </row>
    <row r="208" spans="1:15">
      <c r="A208" s="139"/>
      <c r="C208" s="136"/>
      <c r="D208" s="155"/>
      <c r="E208" s="136"/>
      <c r="F208" s="136"/>
      <c r="G208" s="155"/>
      <c r="H208" s="155"/>
      <c r="J208" s="155"/>
      <c r="K208" s="155"/>
      <c r="M208" s="155"/>
    </row>
    <row r="209" spans="1:13">
      <c r="A209" s="139"/>
      <c r="C209" s="136"/>
      <c r="D209" s="155"/>
      <c r="E209" s="136"/>
      <c r="F209" s="136"/>
      <c r="G209" s="155"/>
      <c r="H209" s="155"/>
      <c r="J209" s="155"/>
      <c r="K209" s="155"/>
      <c r="M209" s="155"/>
    </row>
    <row r="210" spans="1:13">
      <c r="A210" s="139"/>
      <c r="C210" s="136"/>
      <c r="D210" s="155"/>
      <c r="E210" s="136"/>
      <c r="F210" s="136"/>
      <c r="G210" s="155"/>
      <c r="H210" s="155"/>
      <c r="J210" s="155"/>
      <c r="K210" s="155"/>
      <c r="M210" s="155"/>
    </row>
    <row r="211" spans="1:13">
      <c r="A211" s="139"/>
      <c r="C211" s="136"/>
      <c r="D211" s="155"/>
      <c r="E211" s="136"/>
      <c r="F211" s="136"/>
      <c r="G211" s="155"/>
      <c r="H211" s="155"/>
      <c r="J211" s="155"/>
      <c r="K211" s="155"/>
      <c r="M211" s="155"/>
    </row>
    <row r="212" spans="1:13">
      <c r="A212" s="139"/>
      <c r="C212" s="136"/>
      <c r="D212" s="155"/>
      <c r="E212" s="136"/>
      <c r="F212" s="136"/>
      <c r="G212" s="155"/>
      <c r="H212" s="155"/>
      <c r="J212" s="155"/>
      <c r="K212" s="155"/>
      <c r="M212" s="155"/>
    </row>
    <row r="213" spans="1:13">
      <c r="A213" s="139"/>
      <c r="C213" s="136"/>
      <c r="D213" s="155"/>
      <c r="E213" s="136"/>
      <c r="F213" s="136"/>
      <c r="G213" s="155"/>
      <c r="H213" s="155"/>
      <c r="J213" s="155"/>
      <c r="K213" s="155"/>
      <c r="M213" s="155"/>
    </row>
    <row r="214" spans="1:13">
      <c r="A214" s="139"/>
      <c r="C214" s="136"/>
      <c r="D214" s="155"/>
      <c r="E214" s="136"/>
      <c r="F214" s="136"/>
      <c r="G214" s="155"/>
      <c r="H214" s="155"/>
      <c r="J214" s="155"/>
      <c r="K214" s="155"/>
      <c r="M214" s="155"/>
    </row>
    <row r="215" spans="1:13">
      <c r="A215" s="139"/>
      <c r="C215" s="136"/>
      <c r="D215" s="155"/>
      <c r="E215" s="136"/>
      <c r="F215" s="136"/>
      <c r="G215" s="155"/>
      <c r="H215" s="155"/>
      <c r="J215" s="155"/>
      <c r="K215" s="155"/>
      <c r="M215" s="155"/>
    </row>
    <row r="216" spans="1:13">
      <c r="A216" s="139"/>
      <c r="C216" s="136"/>
      <c r="D216" s="155"/>
      <c r="E216" s="136"/>
      <c r="F216" s="136"/>
      <c r="G216" s="155"/>
      <c r="H216" s="155"/>
      <c r="J216" s="155"/>
      <c r="K216" s="155"/>
      <c r="M216" s="155"/>
    </row>
    <row r="217" spans="1:13">
      <c r="A217" s="139"/>
      <c r="C217" s="136"/>
      <c r="D217" s="155"/>
      <c r="E217" s="136"/>
      <c r="F217" s="136"/>
      <c r="G217" s="155"/>
      <c r="H217" s="155"/>
      <c r="J217" s="155"/>
      <c r="K217" s="155"/>
      <c r="M217" s="155"/>
    </row>
    <row r="218" spans="1:13">
      <c r="A218" s="139"/>
      <c r="C218" s="136"/>
      <c r="D218" s="155"/>
      <c r="E218" s="136"/>
      <c r="F218" s="136"/>
      <c r="G218" s="155"/>
      <c r="H218" s="155"/>
      <c r="J218" s="155"/>
      <c r="K218" s="155"/>
      <c r="M218" s="155"/>
    </row>
    <row r="219" spans="1:13">
      <c r="A219" s="139"/>
      <c r="C219" s="136"/>
      <c r="D219" s="155"/>
      <c r="E219" s="136"/>
      <c r="F219" s="136"/>
      <c r="G219" s="155"/>
      <c r="H219" s="155"/>
      <c r="J219" s="155"/>
      <c r="K219" s="155"/>
      <c r="M219" s="155"/>
    </row>
    <row r="220" spans="1:13">
      <c r="A220" s="139"/>
      <c r="C220" s="136"/>
      <c r="D220" s="155"/>
      <c r="E220" s="136"/>
      <c r="F220" s="136"/>
      <c r="G220" s="155"/>
      <c r="H220" s="155"/>
      <c r="J220" s="155"/>
      <c r="K220" s="155"/>
      <c r="M220" s="155"/>
    </row>
    <row r="221" spans="1:13">
      <c r="A221" s="139"/>
      <c r="C221" s="136"/>
      <c r="D221" s="155"/>
      <c r="E221" s="136"/>
      <c r="F221" s="136"/>
      <c r="G221" s="155"/>
      <c r="H221" s="155"/>
      <c r="J221" s="155"/>
      <c r="K221" s="155"/>
      <c r="M221" s="155"/>
    </row>
    <row r="222" spans="1:13">
      <c r="A222" s="139"/>
      <c r="C222" s="136"/>
      <c r="D222" s="155"/>
      <c r="E222" s="136"/>
      <c r="F222" s="136"/>
      <c r="G222" s="155"/>
      <c r="H222" s="155"/>
      <c r="J222" s="155"/>
      <c r="K222" s="155"/>
      <c r="M222" s="155"/>
    </row>
    <row r="223" spans="1:13">
      <c r="A223" s="139"/>
      <c r="C223" s="136"/>
      <c r="D223" s="155"/>
      <c r="E223" s="136"/>
      <c r="F223" s="136"/>
      <c r="G223" s="155"/>
      <c r="H223" s="155"/>
      <c r="J223" s="155"/>
      <c r="K223" s="155"/>
      <c r="M223" s="155"/>
    </row>
    <row r="224" spans="1:13">
      <c r="A224" s="139"/>
      <c r="C224" s="136"/>
      <c r="D224" s="155"/>
      <c r="E224" s="136"/>
      <c r="F224" s="136"/>
      <c r="G224" s="155"/>
      <c r="H224" s="155"/>
      <c r="J224" s="155"/>
      <c r="K224" s="155"/>
      <c r="M224" s="155"/>
    </row>
    <row r="225" spans="1:13">
      <c r="A225" s="139"/>
      <c r="C225" s="136"/>
      <c r="D225" s="155"/>
      <c r="E225" s="136"/>
      <c r="F225" s="136"/>
      <c r="G225" s="155"/>
      <c r="H225" s="155"/>
      <c r="J225" s="155"/>
      <c r="K225" s="155"/>
      <c r="M225" s="155"/>
    </row>
    <row r="226" spans="1:13">
      <c r="A226" s="139"/>
      <c r="C226" s="136"/>
      <c r="D226" s="155"/>
      <c r="E226" s="136"/>
      <c r="F226" s="136"/>
      <c r="G226" s="155"/>
      <c r="H226" s="155"/>
      <c r="J226" s="155"/>
      <c r="K226" s="155"/>
      <c r="M226" s="155"/>
    </row>
    <row r="227" spans="1:13">
      <c r="A227" s="139"/>
      <c r="C227" s="136"/>
      <c r="D227" s="155"/>
      <c r="E227" s="136"/>
      <c r="F227" s="136"/>
      <c r="G227" s="155"/>
      <c r="H227" s="155"/>
      <c r="J227" s="155"/>
      <c r="K227" s="155"/>
      <c r="M227" s="155"/>
    </row>
    <row r="228" spans="1:13">
      <c r="A228" s="139"/>
      <c r="C228" s="136"/>
      <c r="D228" s="155"/>
      <c r="E228" s="136"/>
      <c r="F228" s="136"/>
      <c r="G228" s="155"/>
      <c r="H228" s="155"/>
      <c r="J228" s="155"/>
      <c r="K228" s="155"/>
      <c r="M228" s="155"/>
    </row>
  </sheetData>
  <sheetProtection algorithmName="SHA-512" hashValue="7I5be9PPFRQTgK/omTc0ZbzuqAlzLGtLMZoi4R75XqT9is/3JxNjXgHeh4pIDKEa86w1iWRBHHmuyViBuY91RQ==" saltValue="Hla/I85bAR9IFN9koT1lGQ==" spinCount="100000" sheet="1" objects="1" scenarios="1" formatColumns="0" formatRows="0"/>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O1"/>
    <mergeCell ref="A2:O2"/>
    <mergeCell ref="N8:O8"/>
    <mergeCell ref="C7:J7"/>
    <mergeCell ref="C4:J4"/>
    <mergeCell ref="K5:M5"/>
    <mergeCell ref="C5:J5"/>
    <mergeCell ref="C3:J3"/>
    <mergeCell ref="A195:O195"/>
    <mergeCell ref="K3:M3"/>
    <mergeCell ref="C6:J6"/>
    <mergeCell ref="K4:M4"/>
    <mergeCell ref="A190:M190"/>
    <mergeCell ref="A191:M191"/>
    <mergeCell ref="A192:M192"/>
    <mergeCell ref="A193:M193"/>
    <mergeCell ref="A194:M194"/>
  </mergeCells>
  <conditionalFormatting sqref="A195">
    <cfRule type="containsText" dxfId="9" priority="2" stopIfTrue="1" operator="containsText" text="sheet">
      <formula>NOT(ISERROR(SEARCH("sheet",A195)))</formula>
    </cfRule>
    <cfRule type="containsText" dxfId="8" priority="3" stopIfTrue="1" operator="containsText" text="responsive">
      <formula>NOT(ISERROR(SEARCH("responsive",A195)))</formula>
    </cfRule>
  </conditionalFormatting>
  <conditionalFormatting sqref="N192:N193">
    <cfRule type="containsText" dxfId="7" priority="4" stopIfTrue="1" operator="containsText" text="percentage">
      <formula>NOT(ISERROR(SEARCH("percentage",N192)))</formula>
    </cfRule>
  </conditionalFormatting>
  <conditionalFormatting sqref="O194">
    <cfRule type="containsText" dxfId="6" priority="1" stopIfTrue="1" operator="containsText" text="percentage">
      <formula>NOT(ISERROR(SEARCH("percentage",O194)))</formula>
    </cfRule>
  </conditionalFormatting>
  <dataValidations count="1">
    <dataValidation type="decimal" allowBlank="1" showInputMessage="1" showErrorMessage="1" prompt="Please Enter Percentage" sqref="N191" xr:uid="{00000000-0002-0000-0400-000000000000}">
      <formula1>-100</formula1>
      <formula2>100</formula2>
    </dataValidation>
  </dataValidations>
  <pageMargins left="0.45" right="0.45" top="0.75" bottom="0.75" header="0.3" footer="0.3"/>
  <pageSetup paperSize="9" scale="50" fitToHeight="0" orientation="landscape" r:id="rId5"/>
  <rowBreaks count="3" manualBreakCount="3">
    <brk id="27" max="14" man="1"/>
    <brk id="133" max="14" man="1"/>
    <brk id="15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19"/>
  <sheetViews>
    <sheetView view="pageBreakPreview" zoomScale="78" zoomScaleNormal="80" zoomScaleSheetLayoutView="78" workbookViewId="0">
      <pane ySplit="9" topLeftCell="A109" activePane="bottomLeft" state="frozen"/>
      <selection pane="bottomLeft" activeCell="D111" sqref="D111"/>
    </sheetView>
  </sheetViews>
  <sheetFormatPr defaultRowHeight="13.5"/>
  <cols>
    <col min="1" max="1" width="5.85546875" style="158" customWidth="1"/>
    <col min="2" max="2" width="11.28515625" style="158" bestFit="1" customWidth="1"/>
    <col min="3" max="3" width="12.7109375" style="158" customWidth="1"/>
    <col min="4" max="4" width="16.5703125" style="158" customWidth="1"/>
    <col min="5" max="5" width="10.85546875" style="158" customWidth="1"/>
    <col min="6" max="6" width="19.5703125" style="158" customWidth="1"/>
    <col min="7" max="7" width="87.28515625" style="323" customWidth="1"/>
    <col min="8" max="8" width="7.7109375" style="158" customWidth="1"/>
    <col min="9" max="9" width="15" style="158" customWidth="1"/>
    <col min="10" max="10" width="21.42578125" style="158" customWidth="1"/>
    <col min="11" max="11" width="24.42578125" style="158" customWidth="1"/>
    <col min="12" max="12" width="24.85546875" style="158" customWidth="1"/>
    <col min="13" max="13" width="32.28515625" style="158" customWidth="1"/>
    <col min="14" max="15" width="32.28515625" style="158" hidden="1" customWidth="1"/>
    <col min="16" max="17" width="32.28515625" style="158" customWidth="1"/>
    <col min="18" max="31" width="9.140625" style="158" customWidth="1"/>
    <col min="32" max="16384" width="9.140625" style="158"/>
  </cols>
  <sheetData>
    <row r="1" spans="1:16" s="157" customFormat="1" ht="39" customHeight="1">
      <c r="A1" s="381" t="str">
        <f>'Name of Bidder'!A1:C1</f>
        <v>Package-A-Construction of Transit Camp at 765/400kV Kurnool-III PS under Transmission System for evacuation of power from RE sources in Kurnool Wind Energy Zone (3000MW)/ Solar Energy Zone (1500MW) Part-A and Part-B</v>
      </c>
      <c r="B1" s="381"/>
      <c r="C1" s="381"/>
      <c r="D1" s="381"/>
      <c r="E1" s="381"/>
      <c r="F1" s="381"/>
      <c r="G1" s="381"/>
      <c r="H1" s="381"/>
      <c r="I1" s="381"/>
      <c r="J1" s="381"/>
      <c r="K1" s="381"/>
      <c r="L1" s="381"/>
      <c r="M1" s="203"/>
      <c r="N1" s="212"/>
      <c r="O1" s="212"/>
      <c r="P1" s="212"/>
    </row>
    <row r="2" spans="1:16" s="157" customFormat="1" ht="16.5" customHeight="1">
      <c r="A2" s="381" t="s">
        <v>622</v>
      </c>
      <c r="B2" s="381"/>
      <c r="C2" s="381"/>
      <c r="D2" s="381"/>
      <c r="E2" s="381"/>
      <c r="F2" s="381"/>
      <c r="G2" s="381"/>
      <c r="H2" s="381"/>
      <c r="I2" s="381"/>
      <c r="J2" s="381"/>
      <c r="K2" s="381"/>
      <c r="L2" s="381"/>
      <c r="M2" s="203"/>
      <c r="N2" s="212"/>
      <c r="O2" s="212"/>
      <c r="P2" s="212"/>
    </row>
    <row r="3" spans="1:16" ht="15.75">
      <c r="A3" s="132" t="s">
        <v>623</v>
      </c>
      <c r="B3" s="132"/>
      <c r="C3" s="132"/>
      <c r="D3" s="375">
        <f>'Name of Bidder'!C9</f>
        <v>0</v>
      </c>
      <c r="E3" s="375"/>
      <c r="F3" s="375"/>
      <c r="G3" s="375"/>
      <c r="H3" s="375"/>
      <c r="I3" s="375"/>
      <c r="J3" s="374" t="s">
        <v>243</v>
      </c>
      <c r="K3" s="374"/>
      <c r="L3" s="374"/>
      <c r="M3" s="132"/>
      <c r="N3" s="213"/>
      <c r="O3" s="213"/>
      <c r="P3" s="213"/>
    </row>
    <row r="4" spans="1:16" ht="15.75">
      <c r="A4" s="375" t="s">
        <v>16</v>
      </c>
      <c r="B4" s="375"/>
      <c r="C4" s="375"/>
      <c r="D4" s="375">
        <f>'Name of Bidder'!C10</f>
        <v>0</v>
      </c>
      <c r="E4" s="375"/>
      <c r="F4" s="375"/>
      <c r="G4" s="375"/>
      <c r="H4" s="375"/>
      <c r="I4" s="375"/>
      <c r="J4" s="374" t="s">
        <v>245</v>
      </c>
      <c r="K4" s="374"/>
      <c r="L4" s="374"/>
      <c r="M4" s="132"/>
      <c r="N4" s="213"/>
      <c r="O4" s="213"/>
      <c r="P4" s="213"/>
    </row>
    <row r="5" spans="1:16" ht="15.75">
      <c r="A5" s="132"/>
      <c r="B5" s="132"/>
      <c r="C5" s="132"/>
      <c r="D5" s="375">
        <f>'Name of Bidder'!C11</f>
        <v>0</v>
      </c>
      <c r="E5" s="375"/>
      <c r="F5" s="375"/>
      <c r="G5" s="375"/>
      <c r="H5" s="375"/>
      <c r="I5" s="375"/>
      <c r="J5" s="374" t="s">
        <v>246</v>
      </c>
      <c r="K5" s="374"/>
      <c r="L5" s="374"/>
      <c r="M5" s="132"/>
      <c r="N5" s="213"/>
      <c r="O5" s="213"/>
      <c r="P5" s="213"/>
    </row>
    <row r="6" spans="1:16" ht="15.75">
      <c r="A6" s="132"/>
      <c r="B6" s="132"/>
      <c r="C6" s="132"/>
      <c r="D6" s="375">
        <f>'Name of Bidder'!C12</f>
        <v>0</v>
      </c>
      <c r="E6" s="375"/>
      <c r="F6" s="375"/>
      <c r="G6" s="375"/>
      <c r="H6" s="375"/>
      <c r="I6" s="375"/>
      <c r="J6" s="132" t="s">
        <v>247</v>
      </c>
      <c r="K6" s="132"/>
      <c r="L6" s="132"/>
      <c r="M6" s="132"/>
      <c r="N6" s="213"/>
      <c r="O6" s="213"/>
      <c r="P6" s="213"/>
    </row>
    <row r="7" spans="1:16" ht="15.75">
      <c r="A7" s="132"/>
      <c r="B7" s="132"/>
      <c r="C7" s="132"/>
      <c r="D7" s="132"/>
      <c r="E7" s="375"/>
      <c r="F7" s="375"/>
      <c r="G7" s="375"/>
      <c r="H7" s="375"/>
      <c r="I7" s="375"/>
      <c r="J7" s="132" t="s">
        <v>248</v>
      </c>
      <c r="K7" s="132"/>
      <c r="L7" s="132"/>
      <c r="M7" s="132"/>
      <c r="N7" s="213"/>
      <c r="O7" s="213"/>
      <c r="P7" s="213"/>
    </row>
    <row r="8" spans="1:16" s="159" customFormat="1" ht="99">
      <c r="A8" s="127" t="s">
        <v>250</v>
      </c>
      <c r="B8" s="127" t="s">
        <v>252</v>
      </c>
      <c r="C8" s="127" t="s">
        <v>624</v>
      </c>
      <c r="D8" s="128" t="s">
        <v>625</v>
      </c>
      <c r="E8" s="128" t="s">
        <v>255</v>
      </c>
      <c r="F8" s="241" t="s">
        <v>256</v>
      </c>
      <c r="G8" s="317" t="s">
        <v>626</v>
      </c>
      <c r="H8" s="127" t="s">
        <v>258</v>
      </c>
      <c r="I8" s="127" t="s">
        <v>259</v>
      </c>
      <c r="J8" s="127" t="s">
        <v>627</v>
      </c>
      <c r="K8" s="127" t="s">
        <v>628</v>
      </c>
      <c r="L8" s="127" t="s">
        <v>264</v>
      </c>
      <c r="M8" s="127" t="s">
        <v>629</v>
      </c>
      <c r="N8" s="211"/>
      <c r="O8" s="211"/>
      <c r="P8" s="214">
        <f>COUNTIF(J11:J45,"")+COUNTIF(J47:J65,"")+COUNTIF(J67:J82,"")+COUNTIF(J85:J114,"")</f>
        <v>100</v>
      </c>
    </row>
    <row r="9" spans="1:16" ht="16.5">
      <c r="A9" s="204">
        <v>1</v>
      </c>
      <c r="B9" s="204"/>
      <c r="C9" s="204">
        <v>2</v>
      </c>
      <c r="D9" s="204">
        <v>3</v>
      </c>
      <c r="E9" s="205">
        <v>4</v>
      </c>
      <c r="F9" s="206">
        <v>5</v>
      </c>
      <c r="G9" s="318">
        <v>6</v>
      </c>
      <c r="H9" s="207">
        <v>7</v>
      </c>
      <c r="I9" s="207">
        <v>8</v>
      </c>
      <c r="J9" s="207">
        <v>9</v>
      </c>
      <c r="K9" s="208" t="s">
        <v>630</v>
      </c>
      <c r="L9" s="208" t="s">
        <v>631</v>
      </c>
      <c r="M9" s="208"/>
      <c r="N9" s="213"/>
      <c r="O9" s="213"/>
      <c r="P9" s="214">
        <f>COUNTIF(I11:I115,"&gt;0")</f>
        <v>100</v>
      </c>
    </row>
    <row r="10" spans="1:16" ht="30.75" customHeight="1">
      <c r="A10" s="229" t="s">
        <v>632</v>
      </c>
      <c r="B10" s="230"/>
      <c r="C10" s="231"/>
      <c r="D10" s="231"/>
      <c r="E10" s="232"/>
      <c r="F10" s="233"/>
      <c r="G10" s="319" t="s">
        <v>633</v>
      </c>
      <c r="H10" s="234"/>
      <c r="I10" s="235"/>
      <c r="J10" s="236"/>
      <c r="K10" s="237"/>
      <c r="L10" s="237"/>
      <c r="M10" s="237"/>
      <c r="N10" s="213"/>
      <c r="O10" s="213"/>
      <c r="P10" s="214"/>
    </row>
    <row r="11" spans="1:16" ht="135">
      <c r="A11" s="149">
        <v>1</v>
      </c>
      <c r="B11" s="312" t="s">
        <v>634</v>
      </c>
      <c r="C11" s="204" t="s">
        <v>635</v>
      </c>
      <c r="D11" s="249"/>
      <c r="E11" s="215">
        <v>0.18</v>
      </c>
      <c r="F11" s="244"/>
      <c r="G11" s="320" t="s">
        <v>636</v>
      </c>
      <c r="H11" s="298" t="s">
        <v>307</v>
      </c>
      <c r="I11" s="313">
        <v>466</v>
      </c>
      <c r="J11" s="248"/>
      <c r="K11" s="252">
        <f>ROUND(J11*I11,2)</f>
        <v>0</v>
      </c>
      <c r="L11" s="209">
        <f>ROUND(K11*E11,2)</f>
        <v>0</v>
      </c>
      <c r="M11" s="210" t="str">
        <f t="shared" ref="M11" si="0">IF($P$9&lt;&gt;$P$8,IF(OR(J11="",J11=0),"Included in other item",""),"")</f>
        <v/>
      </c>
      <c r="N11" s="213" t="b">
        <f t="shared" ref="N11" si="1">ISBLANK(J11)</f>
        <v>1</v>
      </c>
      <c r="O11" s="213" t="b">
        <f t="shared" ref="O11" si="2">AND(N11=FALSE,J11=0)</f>
        <v>0</v>
      </c>
      <c r="P11" s="214"/>
    </row>
    <row r="12" spans="1:16" ht="105">
      <c r="A12" s="149">
        <v>2</v>
      </c>
      <c r="B12" s="312" t="s">
        <v>637</v>
      </c>
      <c r="C12" s="204" t="s">
        <v>638</v>
      </c>
      <c r="D12" s="250"/>
      <c r="E12" s="215">
        <v>0.18</v>
      </c>
      <c r="F12" s="251"/>
      <c r="G12" s="320" t="s">
        <v>639</v>
      </c>
      <c r="H12" s="298" t="s">
        <v>307</v>
      </c>
      <c r="I12" s="313">
        <v>18</v>
      </c>
      <c r="J12" s="248"/>
      <c r="K12" s="252">
        <f t="shared" ref="K12:K75" si="3">ROUND(J12*I12,2)</f>
        <v>0</v>
      </c>
      <c r="L12" s="209">
        <f t="shared" ref="L12:L75" si="4">ROUND(K12*E12,2)</f>
        <v>0</v>
      </c>
      <c r="M12" s="210" t="str">
        <f t="shared" ref="M12:M75" si="5">IF($P$9&lt;&gt;$P$8,IF(OR(J12="",J12=0),"Included in other item",""),"")</f>
        <v/>
      </c>
      <c r="N12" s="213"/>
      <c r="O12" s="213"/>
      <c r="P12" s="214"/>
    </row>
    <row r="13" spans="1:16" ht="150">
      <c r="A13" s="149">
        <v>3</v>
      </c>
      <c r="B13" s="312" t="s">
        <v>640</v>
      </c>
      <c r="C13" s="204" t="s">
        <v>641</v>
      </c>
      <c r="D13" s="250"/>
      <c r="E13" s="215">
        <v>0.18</v>
      </c>
      <c r="F13" s="251"/>
      <c r="G13" s="320" t="s">
        <v>642</v>
      </c>
      <c r="H13" s="298" t="s">
        <v>307</v>
      </c>
      <c r="I13" s="313">
        <v>319</v>
      </c>
      <c r="J13" s="248"/>
      <c r="K13" s="252">
        <f t="shared" si="3"/>
        <v>0</v>
      </c>
      <c r="L13" s="209">
        <f t="shared" si="4"/>
        <v>0</v>
      </c>
      <c r="M13" s="210" t="str">
        <f t="shared" si="5"/>
        <v/>
      </c>
      <c r="N13" s="213"/>
      <c r="O13" s="213"/>
      <c r="P13" s="214"/>
    </row>
    <row r="14" spans="1:16" ht="345">
      <c r="A14" s="149">
        <v>4</v>
      </c>
      <c r="B14" s="312" t="s">
        <v>643</v>
      </c>
      <c r="C14" s="204" t="s">
        <v>644</v>
      </c>
      <c r="D14" s="250"/>
      <c r="E14" s="215">
        <v>0.18</v>
      </c>
      <c r="F14" s="251"/>
      <c r="G14" s="320" t="s">
        <v>645</v>
      </c>
      <c r="H14" s="298" t="s">
        <v>307</v>
      </c>
      <c r="I14" s="313">
        <v>225</v>
      </c>
      <c r="J14" s="248"/>
      <c r="K14" s="252">
        <f t="shared" si="3"/>
        <v>0</v>
      </c>
      <c r="L14" s="209">
        <f t="shared" si="4"/>
        <v>0</v>
      </c>
      <c r="M14" s="210" t="str">
        <f t="shared" si="5"/>
        <v/>
      </c>
      <c r="N14" s="213"/>
      <c r="O14" s="213"/>
      <c r="P14" s="214"/>
    </row>
    <row r="15" spans="1:16" ht="294" customHeight="1">
      <c r="A15" s="149">
        <v>5</v>
      </c>
      <c r="B15" s="312" t="s">
        <v>646</v>
      </c>
      <c r="C15" s="204" t="s">
        <v>647</v>
      </c>
      <c r="D15" s="250"/>
      <c r="E15" s="215">
        <v>0.18</v>
      </c>
      <c r="F15" s="251"/>
      <c r="G15" s="320" t="s">
        <v>648</v>
      </c>
      <c r="H15" s="298" t="s">
        <v>307</v>
      </c>
      <c r="I15" s="313">
        <v>85</v>
      </c>
      <c r="J15" s="248"/>
      <c r="K15" s="252">
        <f t="shared" si="3"/>
        <v>0</v>
      </c>
      <c r="L15" s="209">
        <f t="shared" si="4"/>
        <v>0</v>
      </c>
      <c r="M15" s="210" t="str">
        <f t="shared" si="5"/>
        <v/>
      </c>
      <c r="N15" s="213"/>
      <c r="O15" s="213"/>
      <c r="P15" s="214"/>
    </row>
    <row r="16" spans="1:16" ht="105">
      <c r="A16" s="149">
        <v>6</v>
      </c>
      <c r="B16" s="312" t="s">
        <v>649</v>
      </c>
      <c r="C16" s="204" t="s">
        <v>650</v>
      </c>
      <c r="D16" s="250"/>
      <c r="E16" s="215">
        <v>0.18</v>
      </c>
      <c r="F16" s="251"/>
      <c r="G16" s="320" t="s">
        <v>651</v>
      </c>
      <c r="H16" s="298" t="s">
        <v>307</v>
      </c>
      <c r="I16" s="313">
        <v>17</v>
      </c>
      <c r="J16" s="248"/>
      <c r="K16" s="252">
        <f t="shared" si="3"/>
        <v>0</v>
      </c>
      <c r="L16" s="209">
        <f t="shared" si="4"/>
        <v>0</v>
      </c>
      <c r="M16" s="210" t="str">
        <f t="shared" si="5"/>
        <v/>
      </c>
      <c r="N16" s="213"/>
      <c r="O16" s="213"/>
      <c r="P16" s="214"/>
    </row>
    <row r="17" spans="1:16" ht="105">
      <c r="A17" s="149">
        <v>7</v>
      </c>
      <c r="B17" s="312" t="s">
        <v>652</v>
      </c>
      <c r="C17" s="204" t="s">
        <v>653</v>
      </c>
      <c r="D17" s="250"/>
      <c r="E17" s="215">
        <v>0.18</v>
      </c>
      <c r="F17" s="251"/>
      <c r="G17" s="320" t="s">
        <v>654</v>
      </c>
      <c r="H17" s="298" t="s">
        <v>655</v>
      </c>
      <c r="I17" s="313">
        <v>9</v>
      </c>
      <c r="J17" s="248"/>
      <c r="K17" s="252">
        <f t="shared" si="3"/>
        <v>0</v>
      </c>
      <c r="L17" s="209">
        <f t="shared" si="4"/>
        <v>0</v>
      </c>
      <c r="M17" s="210" t="str">
        <f t="shared" si="5"/>
        <v/>
      </c>
      <c r="N17" s="213"/>
      <c r="O17" s="213"/>
      <c r="P17" s="214"/>
    </row>
    <row r="18" spans="1:16" ht="31.5">
      <c r="A18" s="149">
        <v>8</v>
      </c>
      <c r="B18" s="312" t="s">
        <v>656</v>
      </c>
      <c r="C18" s="204" t="s">
        <v>657</v>
      </c>
      <c r="D18" s="250"/>
      <c r="E18" s="215">
        <v>0.18</v>
      </c>
      <c r="F18" s="251"/>
      <c r="G18" s="320" t="s">
        <v>658</v>
      </c>
      <c r="H18" s="298" t="s">
        <v>273</v>
      </c>
      <c r="I18" s="313">
        <v>296</v>
      </c>
      <c r="J18" s="248"/>
      <c r="K18" s="252">
        <f t="shared" si="3"/>
        <v>0</v>
      </c>
      <c r="L18" s="209">
        <f t="shared" si="4"/>
        <v>0</v>
      </c>
      <c r="M18" s="210" t="str">
        <f t="shared" si="5"/>
        <v/>
      </c>
      <c r="N18" s="213"/>
      <c r="O18" s="213"/>
      <c r="P18" s="214"/>
    </row>
    <row r="19" spans="1:16" ht="75">
      <c r="A19" s="149">
        <v>9</v>
      </c>
      <c r="B19" s="312" t="s">
        <v>659</v>
      </c>
      <c r="C19" s="204" t="s">
        <v>660</v>
      </c>
      <c r="D19" s="250"/>
      <c r="E19" s="215">
        <v>0.18</v>
      </c>
      <c r="F19" s="251"/>
      <c r="G19" s="320" t="s">
        <v>661</v>
      </c>
      <c r="H19" s="298" t="s">
        <v>273</v>
      </c>
      <c r="I19" s="313">
        <v>31</v>
      </c>
      <c r="J19" s="248"/>
      <c r="K19" s="252">
        <f t="shared" si="3"/>
        <v>0</v>
      </c>
      <c r="L19" s="209">
        <f t="shared" si="4"/>
        <v>0</v>
      </c>
      <c r="M19" s="210" t="str">
        <f t="shared" si="5"/>
        <v/>
      </c>
      <c r="N19" s="213"/>
      <c r="O19" s="213"/>
      <c r="P19" s="214"/>
    </row>
    <row r="20" spans="1:16" ht="75">
      <c r="A20" s="149">
        <v>10</v>
      </c>
      <c r="B20" s="312" t="s">
        <v>662</v>
      </c>
      <c r="C20" s="204" t="s">
        <v>663</v>
      </c>
      <c r="D20" s="250"/>
      <c r="E20" s="215">
        <v>0.18</v>
      </c>
      <c r="F20" s="251"/>
      <c r="G20" s="320" t="s">
        <v>664</v>
      </c>
      <c r="H20" s="298" t="s">
        <v>273</v>
      </c>
      <c r="I20" s="313">
        <v>101</v>
      </c>
      <c r="J20" s="248"/>
      <c r="K20" s="252">
        <f t="shared" si="3"/>
        <v>0</v>
      </c>
      <c r="L20" s="209">
        <f t="shared" si="4"/>
        <v>0</v>
      </c>
      <c r="M20" s="210" t="str">
        <f t="shared" si="5"/>
        <v/>
      </c>
      <c r="N20" s="213"/>
      <c r="O20" s="213"/>
      <c r="P20" s="214"/>
    </row>
    <row r="21" spans="1:16" ht="75">
      <c r="A21" s="149">
        <v>11</v>
      </c>
      <c r="B21" s="312" t="s">
        <v>665</v>
      </c>
      <c r="C21" s="204" t="s">
        <v>666</v>
      </c>
      <c r="D21" s="250"/>
      <c r="E21" s="215">
        <v>0.18</v>
      </c>
      <c r="F21" s="251"/>
      <c r="G21" s="320" t="s">
        <v>667</v>
      </c>
      <c r="H21" s="298" t="s">
        <v>307</v>
      </c>
      <c r="I21" s="313">
        <v>331</v>
      </c>
      <c r="J21" s="248"/>
      <c r="K21" s="252">
        <f t="shared" si="3"/>
        <v>0</v>
      </c>
      <c r="L21" s="209">
        <f t="shared" si="4"/>
        <v>0</v>
      </c>
      <c r="M21" s="210" t="str">
        <f t="shared" si="5"/>
        <v/>
      </c>
      <c r="N21" s="213"/>
      <c r="O21" s="213"/>
      <c r="P21" s="214"/>
    </row>
    <row r="22" spans="1:16" ht="47.25">
      <c r="A22" s="149">
        <v>12</v>
      </c>
      <c r="B22" s="312" t="s">
        <v>668</v>
      </c>
      <c r="C22" s="204" t="s">
        <v>669</v>
      </c>
      <c r="D22" s="250"/>
      <c r="E22" s="215">
        <v>0.18</v>
      </c>
      <c r="F22" s="251"/>
      <c r="G22" s="320" t="s">
        <v>670</v>
      </c>
      <c r="H22" s="298" t="s">
        <v>307</v>
      </c>
      <c r="I22" s="313">
        <v>100</v>
      </c>
      <c r="J22" s="248"/>
      <c r="K22" s="252">
        <f t="shared" si="3"/>
        <v>0</v>
      </c>
      <c r="L22" s="209">
        <f t="shared" si="4"/>
        <v>0</v>
      </c>
      <c r="M22" s="210" t="str">
        <f t="shared" si="5"/>
        <v/>
      </c>
      <c r="N22" s="213"/>
      <c r="O22" s="213"/>
      <c r="P22" s="214"/>
    </row>
    <row r="23" spans="1:16" ht="174.75" customHeight="1">
      <c r="A23" s="149">
        <v>13</v>
      </c>
      <c r="B23" s="312" t="s">
        <v>671</v>
      </c>
      <c r="C23" s="204" t="s">
        <v>672</v>
      </c>
      <c r="D23" s="250"/>
      <c r="E23" s="215">
        <v>0.18</v>
      </c>
      <c r="F23" s="251"/>
      <c r="G23" s="320" t="s">
        <v>673</v>
      </c>
      <c r="H23" s="298" t="s">
        <v>307</v>
      </c>
      <c r="I23" s="313">
        <v>14</v>
      </c>
      <c r="J23" s="248"/>
      <c r="K23" s="252">
        <f t="shared" si="3"/>
        <v>0</v>
      </c>
      <c r="L23" s="209">
        <f t="shared" si="4"/>
        <v>0</v>
      </c>
      <c r="M23" s="210" t="str">
        <f t="shared" si="5"/>
        <v/>
      </c>
      <c r="N23" s="213"/>
      <c r="O23" s="213"/>
      <c r="P23" s="214"/>
    </row>
    <row r="24" spans="1:16" ht="173.25" customHeight="1">
      <c r="A24" s="149">
        <v>14</v>
      </c>
      <c r="B24" s="312" t="s">
        <v>674</v>
      </c>
      <c r="C24" s="204" t="s">
        <v>675</v>
      </c>
      <c r="D24" s="250"/>
      <c r="E24" s="215">
        <v>0.18</v>
      </c>
      <c r="F24" s="251"/>
      <c r="G24" s="320" t="s">
        <v>676</v>
      </c>
      <c r="H24" s="298" t="s">
        <v>307</v>
      </c>
      <c r="I24" s="313">
        <v>113</v>
      </c>
      <c r="J24" s="248"/>
      <c r="K24" s="252">
        <f t="shared" si="3"/>
        <v>0</v>
      </c>
      <c r="L24" s="209">
        <f t="shared" si="4"/>
        <v>0</v>
      </c>
      <c r="M24" s="210" t="str">
        <f t="shared" si="5"/>
        <v/>
      </c>
      <c r="N24" s="213"/>
      <c r="O24" s="213"/>
      <c r="P24" s="214"/>
    </row>
    <row r="25" spans="1:16" ht="157.5" customHeight="1">
      <c r="A25" s="149">
        <v>15</v>
      </c>
      <c r="B25" s="312" t="s">
        <v>677</v>
      </c>
      <c r="C25" s="204" t="s">
        <v>678</v>
      </c>
      <c r="D25" s="250"/>
      <c r="E25" s="215">
        <v>0.18</v>
      </c>
      <c r="F25" s="251"/>
      <c r="G25" s="320" t="s">
        <v>431</v>
      </c>
      <c r="H25" s="298" t="s">
        <v>307</v>
      </c>
      <c r="I25" s="313">
        <v>5</v>
      </c>
      <c r="J25" s="248"/>
      <c r="K25" s="252">
        <f t="shared" si="3"/>
        <v>0</v>
      </c>
      <c r="L25" s="209">
        <f t="shared" si="4"/>
        <v>0</v>
      </c>
      <c r="M25" s="210" t="str">
        <f t="shared" si="5"/>
        <v/>
      </c>
      <c r="N25" s="213"/>
      <c r="O25" s="213"/>
      <c r="P25" s="214"/>
    </row>
    <row r="26" spans="1:16" ht="150">
      <c r="A26" s="149">
        <v>16</v>
      </c>
      <c r="B26" s="312" t="s">
        <v>679</v>
      </c>
      <c r="C26" s="204" t="s">
        <v>680</v>
      </c>
      <c r="D26" s="250"/>
      <c r="E26" s="215">
        <v>0.18</v>
      </c>
      <c r="F26" s="251"/>
      <c r="G26" s="320" t="s">
        <v>681</v>
      </c>
      <c r="H26" s="298" t="s">
        <v>285</v>
      </c>
      <c r="I26" s="313">
        <v>74</v>
      </c>
      <c r="J26" s="248"/>
      <c r="K26" s="252">
        <f t="shared" si="3"/>
        <v>0</v>
      </c>
      <c r="L26" s="209">
        <f t="shared" si="4"/>
        <v>0</v>
      </c>
      <c r="M26" s="210" t="str">
        <f t="shared" si="5"/>
        <v/>
      </c>
      <c r="N26" s="213"/>
      <c r="O26" s="213"/>
      <c r="P26" s="214"/>
    </row>
    <row r="27" spans="1:16" ht="150">
      <c r="A27" s="149">
        <v>17</v>
      </c>
      <c r="B27" s="312" t="s">
        <v>682</v>
      </c>
      <c r="C27" s="204" t="s">
        <v>683</v>
      </c>
      <c r="D27" s="250"/>
      <c r="E27" s="215">
        <v>0.18</v>
      </c>
      <c r="F27" s="251"/>
      <c r="G27" s="320" t="s">
        <v>684</v>
      </c>
      <c r="H27" s="298" t="s">
        <v>285</v>
      </c>
      <c r="I27" s="313">
        <v>61</v>
      </c>
      <c r="J27" s="248"/>
      <c r="K27" s="252">
        <f t="shared" si="3"/>
        <v>0</v>
      </c>
      <c r="L27" s="209">
        <f t="shared" si="4"/>
        <v>0</v>
      </c>
      <c r="M27" s="210" t="str">
        <f t="shared" si="5"/>
        <v/>
      </c>
      <c r="N27" s="213"/>
      <c r="O27" s="213"/>
      <c r="P27" s="214"/>
    </row>
    <row r="28" spans="1:16" ht="75">
      <c r="A28" s="149">
        <v>18</v>
      </c>
      <c r="B28" s="312" t="s">
        <v>685</v>
      </c>
      <c r="C28" s="204" t="s">
        <v>686</v>
      </c>
      <c r="D28" s="250"/>
      <c r="E28" s="215">
        <v>0.18</v>
      </c>
      <c r="F28" s="251"/>
      <c r="G28" s="320" t="s">
        <v>687</v>
      </c>
      <c r="H28" s="298" t="s">
        <v>360</v>
      </c>
      <c r="I28" s="313">
        <v>20</v>
      </c>
      <c r="J28" s="248"/>
      <c r="K28" s="252">
        <f t="shared" si="3"/>
        <v>0</v>
      </c>
      <c r="L28" s="209">
        <f t="shared" si="4"/>
        <v>0</v>
      </c>
      <c r="M28" s="210" t="str">
        <f t="shared" si="5"/>
        <v/>
      </c>
      <c r="N28" s="213"/>
      <c r="O28" s="213"/>
      <c r="P28" s="214"/>
    </row>
    <row r="29" spans="1:16" ht="45">
      <c r="A29" s="149">
        <v>19</v>
      </c>
      <c r="B29" s="312" t="s">
        <v>688</v>
      </c>
      <c r="C29" s="204" t="s">
        <v>689</v>
      </c>
      <c r="D29" s="250"/>
      <c r="E29" s="215">
        <v>0.18</v>
      </c>
      <c r="F29" s="251"/>
      <c r="G29" s="320" t="s">
        <v>690</v>
      </c>
      <c r="H29" s="298" t="s">
        <v>285</v>
      </c>
      <c r="I29" s="313">
        <v>6</v>
      </c>
      <c r="J29" s="248"/>
      <c r="K29" s="252">
        <f t="shared" si="3"/>
        <v>0</v>
      </c>
      <c r="L29" s="209">
        <f t="shared" si="4"/>
        <v>0</v>
      </c>
      <c r="M29" s="210" t="str">
        <f t="shared" si="5"/>
        <v/>
      </c>
      <c r="N29" s="213"/>
      <c r="O29" s="213"/>
      <c r="P29" s="214"/>
    </row>
    <row r="30" spans="1:16" ht="75">
      <c r="A30" s="149">
        <v>20</v>
      </c>
      <c r="B30" s="312" t="s">
        <v>691</v>
      </c>
      <c r="C30" s="204" t="s">
        <v>692</v>
      </c>
      <c r="D30" s="250"/>
      <c r="E30" s="215">
        <v>0.18</v>
      </c>
      <c r="F30" s="251"/>
      <c r="G30" s="320" t="s">
        <v>693</v>
      </c>
      <c r="H30" s="298" t="s">
        <v>307</v>
      </c>
      <c r="I30" s="313">
        <v>34</v>
      </c>
      <c r="J30" s="248"/>
      <c r="K30" s="252">
        <f t="shared" si="3"/>
        <v>0</v>
      </c>
      <c r="L30" s="209">
        <f t="shared" si="4"/>
        <v>0</v>
      </c>
      <c r="M30" s="210" t="str">
        <f t="shared" si="5"/>
        <v/>
      </c>
      <c r="N30" s="213"/>
      <c r="O30" s="213"/>
      <c r="P30" s="214"/>
    </row>
    <row r="31" spans="1:16" ht="47.25">
      <c r="A31" s="149">
        <v>21</v>
      </c>
      <c r="B31" s="312" t="s">
        <v>694</v>
      </c>
      <c r="C31" s="204" t="s">
        <v>695</v>
      </c>
      <c r="D31" s="250"/>
      <c r="E31" s="215">
        <v>0.18</v>
      </c>
      <c r="F31" s="251"/>
      <c r="G31" s="320" t="s">
        <v>696</v>
      </c>
      <c r="H31" s="298" t="s">
        <v>360</v>
      </c>
      <c r="I31" s="313">
        <v>5</v>
      </c>
      <c r="J31" s="248"/>
      <c r="K31" s="252">
        <f t="shared" si="3"/>
        <v>0</v>
      </c>
      <c r="L31" s="209">
        <f t="shared" si="4"/>
        <v>0</v>
      </c>
      <c r="M31" s="210" t="str">
        <f t="shared" si="5"/>
        <v/>
      </c>
      <c r="N31" s="213"/>
      <c r="O31" s="213"/>
      <c r="P31" s="214"/>
    </row>
    <row r="32" spans="1:16" ht="47.25">
      <c r="A32" s="149">
        <v>22</v>
      </c>
      <c r="B32" s="312" t="s">
        <v>697</v>
      </c>
      <c r="C32" s="204" t="s">
        <v>698</v>
      </c>
      <c r="D32" s="250"/>
      <c r="E32" s="215">
        <v>0.18</v>
      </c>
      <c r="F32" s="251"/>
      <c r="G32" s="320" t="s">
        <v>699</v>
      </c>
      <c r="H32" s="298" t="s">
        <v>360</v>
      </c>
      <c r="I32" s="313">
        <v>5</v>
      </c>
      <c r="J32" s="248"/>
      <c r="K32" s="252">
        <f t="shared" si="3"/>
        <v>0</v>
      </c>
      <c r="L32" s="209">
        <f t="shared" si="4"/>
        <v>0</v>
      </c>
      <c r="M32" s="210" t="str">
        <f t="shared" si="5"/>
        <v/>
      </c>
      <c r="N32" s="213"/>
      <c r="O32" s="213"/>
      <c r="P32" s="214"/>
    </row>
    <row r="33" spans="1:16" ht="47.25">
      <c r="A33" s="149">
        <v>23</v>
      </c>
      <c r="B33" s="312" t="s">
        <v>700</v>
      </c>
      <c r="C33" s="204" t="s">
        <v>701</v>
      </c>
      <c r="D33" s="250"/>
      <c r="E33" s="215">
        <v>0.18</v>
      </c>
      <c r="F33" s="251"/>
      <c r="G33" s="320" t="s">
        <v>702</v>
      </c>
      <c r="H33" s="298" t="s">
        <v>360</v>
      </c>
      <c r="I33" s="313">
        <v>8</v>
      </c>
      <c r="J33" s="248"/>
      <c r="K33" s="252">
        <f t="shared" si="3"/>
        <v>0</v>
      </c>
      <c r="L33" s="209">
        <f t="shared" si="4"/>
        <v>0</v>
      </c>
      <c r="M33" s="210" t="str">
        <f t="shared" si="5"/>
        <v/>
      </c>
      <c r="N33" s="213"/>
      <c r="O33" s="213"/>
      <c r="P33" s="214"/>
    </row>
    <row r="34" spans="1:16" ht="60">
      <c r="A34" s="149">
        <v>24</v>
      </c>
      <c r="B34" s="312" t="s">
        <v>703</v>
      </c>
      <c r="C34" s="204" t="s">
        <v>704</v>
      </c>
      <c r="D34" s="250"/>
      <c r="E34" s="215">
        <v>0.18</v>
      </c>
      <c r="F34" s="251"/>
      <c r="G34" s="320" t="s">
        <v>705</v>
      </c>
      <c r="H34" s="298" t="s">
        <v>360</v>
      </c>
      <c r="I34" s="313">
        <v>2</v>
      </c>
      <c r="J34" s="248"/>
      <c r="K34" s="252">
        <f t="shared" si="3"/>
        <v>0</v>
      </c>
      <c r="L34" s="209">
        <f t="shared" si="4"/>
        <v>0</v>
      </c>
      <c r="M34" s="210" t="str">
        <f t="shared" si="5"/>
        <v/>
      </c>
      <c r="N34" s="213"/>
      <c r="O34" s="213"/>
      <c r="P34" s="214"/>
    </row>
    <row r="35" spans="1:16" ht="47.25">
      <c r="A35" s="149">
        <v>25</v>
      </c>
      <c r="B35" s="312" t="s">
        <v>706</v>
      </c>
      <c r="C35" s="204" t="s">
        <v>707</v>
      </c>
      <c r="D35" s="250"/>
      <c r="E35" s="215">
        <v>0.18</v>
      </c>
      <c r="F35" s="251"/>
      <c r="G35" s="320" t="s">
        <v>708</v>
      </c>
      <c r="H35" s="298" t="s">
        <v>360</v>
      </c>
      <c r="I35" s="313">
        <v>4</v>
      </c>
      <c r="J35" s="248"/>
      <c r="K35" s="252">
        <f t="shared" si="3"/>
        <v>0</v>
      </c>
      <c r="L35" s="209">
        <f t="shared" si="4"/>
        <v>0</v>
      </c>
      <c r="M35" s="210" t="str">
        <f t="shared" si="5"/>
        <v/>
      </c>
      <c r="N35" s="213"/>
      <c r="O35" s="213"/>
      <c r="P35" s="214"/>
    </row>
    <row r="36" spans="1:16" ht="45">
      <c r="A36" s="149">
        <v>26</v>
      </c>
      <c r="B36" s="312" t="s">
        <v>709</v>
      </c>
      <c r="C36" s="204" t="s">
        <v>710</v>
      </c>
      <c r="D36" s="250"/>
      <c r="E36" s="215">
        <v>0.18</v>
      </c>
      <c r="F36" s="251"/>
      <c r="G36" s="320" t="s">
        <v>711</v>
      </c>
      <c r="H36" s="298" t="s">
        <v>307</v>
      </c>
      <c r="I36" s="313">
        <v>80</v>
      </c>
      <c r="J36" s="248"/>
      <c r="K36" s="252">
        <f t="shared" si="3"/>
        <v>0</v>
      </c>
      <c r="L36" s="209">
        <f t="shared" si="4"/>
        <v>0</v>
      </c>
      <c r="M36" s="210" t="str">
        <f t="shared" si="5"/>
        <v/>
      </c>
      <c r="N36" s="213"/>
      <c r="O36" s="213"/>
      <c r="P36" s="214"/>
    </row>
    <row r="37" spans="1:16" ht="47.25">
      <c r="A37" s="149">
        <v>27</v>
      </c>
      <c r="B37" s="312" t="s">
        <v>712</v>
      </c>
      <c r="C37" s="204" t="s">
        <v>713</v>
      </c>
      <c r="D37" s="250"/>
      <c r="E37" s="215">
        <v>0.18</v>
      </c>
      <c r="F37" s="251"/>
      <c r="G37" s="320" t="s">
        <v>714</v>
      </c>
      <c r="H37" s="298" t="s">
        <v>360</v>
      </c>
      <c r="I37" s="313">
        <v>24</v>
      </c>
      <c r="J37" s="248"/>
      <c r="K37" s="252">
        <f t="shared" si="3"/>
        <v>0</v>
      </c>
      <c r="L37" s="209">
        <f t="shared" si="4"/>
        <v>0</v>
      </c>
      <c r="M37" s="210" t="str">
        <f t="shared" si="5"/>
        <v/>
      </c>
      <c r="N37" s="213"/>
      <c r="O37" s="213"/>
      <c r="P37" s="214"/>
    </row>
    <row r="38" spans="1:16" ht="105">
      <c r="A38" s="149">
        <v>28</v>
      </c>
      <c r="B38" s="312" t="s">
        <v>715</v>
      </c>
      <c r="C38" s="204" t="s">
        <v>716</v>
      </c>
      <c r="D38" s="250"/>
      <c r="E38" s="215">
        <v>0.18</v>
      </c>
      <c r="F38" s="251"/>
      <c r="G38" s="320" t="s">
        <v>717</v>
      </c>
      <c r="H38" s="298" t="s">
        <v>360</v>
      </c>
      <c r="I38" s="313">
        <v>5</v>
      </c>
      <c r="J38" s="248"/>
      <c r="K38" s="252">
        <f t="shared" si="3"/>
        <v>0</v>
      </c>
      <c r="L38" s="209">
        <f t="shared" si="4"/>
        <v>0</v>
      </c>
      <c r="M38" s="210" t="str">
        <f t="shared" si="5"/>
        <v/>
      </c>
      <c r="N38" s="213"/>
      <c r="O38" s="213"/>
      <c r="P38" s="214"/>
    </row>
    <row r="39" spans="1:16" ht="94.5">
      <c r="A39" s="149">
        <v>29</v>
      </c>
      <c r="B39" s="312" t="s">
        <v>718</v>
      </c>
      <c r="C39" s="204" t="s">
        <v>719</v>
      </c>
      <c r="D39" s="250"/>
      <c r="E39" s="215">
        <v>0.18</v>
      </c>
      <c r="F39" s="251"/>
      <c r="G39" s="320" t="s">
        <v>720</v>
      </c>
      <c r="H39" s="298" t="s">
        <v>360</v>
      </c>
      <c r="I39" s="313">
        <v>5</v>
      </c>
      <c r="J39" s="248"/>
      <c r="K39" s="252">
        <f t="shared" si="3"/>
        <v>0</v>
      </c>
      <c r="L39" s="209">
        <f t="shared" si="4"/>
        <v>0</v>
      </c>
      <c r="M39" s="210" t="str">
        <f t="shared" si="5"/>
        <v/>
      </c>
      <c r="N39" s="213"/>
      <c r="O39" s="213"/>
      <c r="P39" s="214"/>
    </row>
    <row r="40" spans="1:16" ht="63">
      <c r="A40" s="149">
        <v>30</v>
      </c>
      <c r="B40" s="312" t="s">
        <v>721</v>
      </c>
      <c r="C40" s="204" t="s">
        <v>722</v>
      </c>
      <c r="D40" s="250"/>
      <c r="E40" s="215">
        <v>0.18</v>
      </c>
      <c r="F40" s="251"/>
      <c r="G40" s="320" t="s">
        <v>723</v>
      </c>
      <c r="H40" s="298" t="s">
        <v>360</v>
      </c>
      <c r="I40" s="313">
        <v>5</v>
      </c>
      <c r="J40" s="248"/>
      <c r="K40" s="252">
        <f t="shared" si="3"/>
        <v>0</v>
      </c>
      <c r="L40" s="209">
        <f t="shared" si="4"/>
        <v>0</v>
      </c>
      <c r="M40" s="210" t="str">
        <f t="shared" si="5"/>
        <v/>
      </c>
      <c r="N40" s="213"/>
      <c r="O40" s="213"/>
      <c r="P40" s="214"/>
    </row>
    <row r="41" spans="1:16" ht="75">
      <c r="A41" s="149">
        <v>31</v>
      </c>
      <c r="B41" s="312" t="s">
        <v>724</v>
      </c>
      <c r="C41" s="204" t="s">
        <v>725</v>
      </c>
      <c r="D41" s="250"/>
      <c r="E41" s="215">
        <v>0.18</v>
      </c>
      <c r="F41" s="251"/>
      <c r="G41" s="320" t="s">
        <v>726</v>
      </c>
      <c r="H41" s="298" t="s">
        <v>360</v>
      </c>
      <c r="I41" s="313">
        <v>4</v>
      </c>
      <c r="J41" s="248"/>
      <c r="K41" s="252">
        <f t="shared" si="3"/>
        <v>0</v>
      </c>
      <c r="L41" s="209">
        <f t="shared" si="4"/>
        <v>0</v>
      </c>
      <c r="M41" s="210" t="str">
        <f t="shared" si="5"/>
        <v/>
      </c>
      <c r="N41" s="213"/>
      <c r="O41" s="213"/>
      <c r="P41" s="214"/>
    </row>
    <row r="42" spans="1:16" ht="75">
      <c r="A42" s="149">
        <v>32</v>
      </c>
      <c r="B42" s="312" t="s">
        <v>727</v>
      </c>
      <c r="C42" s="204" t="s">
        <v>728</v>
      </c>
      <c r="D42" s="250"/>
      <c r="E42" s="215">
        <v>0.18</v>
      </c>
      <c r="F42" s="251"/>
      <c r="G42" s="320" t="s">
        <v>729</v>
      </c>
      <c r="H42" s="298" t="s">
        <v>360</v>
      </c>
      <c r="I42" s="313">
        <v>4</v>
      </c>
      <c r="J42" s="248"/>
      <c r="K42" s="252">
        <f t="shared" si="3"/>
        <v>0</v>
      </c>
      <c r="L42" s="209">
        <f t="shared" si="4"/>
        <v>0</v>
      </c>
      <c r="M42" s="210" t="str">
        <f t="shared" si="5"/>
        <v/>
      </c>
      <c r="N42" s="213"/>
      <c r="O42" s="213"/>
      <c r="P42" s="214"/>
    </row>
    <row r="43" spans="1:16" ht="75">
      <c r="A43" s="149">
        <v>33</v>
      </c>
      <c r="B43" s="312" t="s">
        <v>730</v>
      </c>
      <c r="C43" s="204" t="s">
        <v>731</v>
      </c>
      <c r="D43" s="250"/>
      <c r="E43" s="215">
        <v>0.18</v>
      </c>
      <c r="F43" s="251"/>
      <c r="G43" s="320" t="s">
        <v>732</v>
      </c>
      <c r="H43" s="298" t="s">
        <v>360</v>
      </c>
      <c r="I43" s="313">
        <v>5</v>
      </c>
      <c r="J43" s="248"/>
      <c r="K43" s="252">
        <f t="shared" si="3"/>
        <v>0</v>
      </c>
      <c r="L43" s="209">
        <f t="shared" si="4"/>
        <v>0</v>
      </c>
      <c r="M43" s="210" t="str">
        <f t="shared" si="5"/>
        <v/>
      </c>
      <c r="N43" s="213"/>
      <c r="O43" s="213"/>
      <c r="P43" s="214"/>
    </row>
    <row r="44" spans="1:16" ht="75">
      <c r="A44" s="149">
        <v>34</v>
      </c>
      <c r="B44" s="312" t="s">
        <v>733</v>
      </c>
      <c r="C44" s="204" t="s">
        <v>734</v>
      </c>
      <c r="D44" s="250"/>
      <c r="E44" s="215">
        <v>0.18</v>
      </c>
      <c r="F44" s="251"/>
      <c r="G44" s="320" t="s">
        <v>735</v>
      </c>
      <c r="H44" s="298" t="s">
        <v>360</v>
      </c>
      <c r="I44" s="313">
        <v>3</v>
      </c>
      <c r="J44" s="248"/>
      <c r="K44" s="252">
        <f t="shared" si="3"/>
        <v>0</v>
      </c>
      <c r="L44" s="209">
        <f t="shared" si="4"/>
        <v>0</v>
      </c>
      <c r="M44" s="210" t="str">
        <f t="shared" si="5"/>
        <v/>
      </c>
      <c r="N44" s="213"/>
      <c r="O44" s="213"/>
      <c r="P44" s="214"/>
    </row>
    <row r="45" spans="1:16" ht="78.75">
      <c r="A45" s="149">
        <v>35</v>
      </c>
      <c r="B45" s="312" t="s">
        <v>736</v>
      </c>
      <c r="C45" s="204" t="s">
        <v>737</v>
      </c>
      <c r="D45" s="250"/>
      <c r="E45" s="215">
        <v>0.18</v>
      </c>
      <c r="F45" s="251"/>
      <c r="G45" s="320" t="s">
        <v>738</v>
      </c>
      <c r="H45" s="298" t="s">
        <v>360</v>
      </c>
      <c r="I45" s="313">
        <v>22</v>
      </c>
      <c r="J45" s="248"/>
      <c r="K45" s="252">
        <f t="shared" si="3"/>
        <v>0</v>
      </c>
      <c r="L45" s="209">
        <f t="shared" si="4"/>
        <v>0</v>
      </c>
      <c r="M45" s="210" t="str">
        <f t="shared" si="5"/>
        <v/>
      </c>
      <c r="N45" s="213"/>
      <c r="O45" s="213"/>
      <c r="P45" s="214"/>
    </row>
    <row r="46" spans="1:16" ht="15.75">
      <c r="A46" s="149"/>
      <c r="B46" s="312"/>
      <c r="C46" s="204"/>
      <c r="D46" s="250"/>
      <c r="E46" s="215">
        <v>0.18</v>
      </c>
      <c r="F46" s="251"/>
      <c r="G46" s="321" t="s">
        <v>739</v>
      </c>
      <c r="H46" s="298"/>
      <c r="I46" s="313"/>
      <c r="J46" s="248"/>
      <c r="K46" s="252">
        <f t="shared" si="3"/>
        <v>0</v>
      </c>
      <c r="L46" s="209">
        <f t="shared" si="4"/>
        <v>0</v>
      </c>
      <c r="M46" s="210"/>
      <c r="N46" s="213"/>
      <c r="O46" s="213"/>
      <c r="P46" s="214"/>
    </row>
    <row r="47" spans="1:16" ht="120">
      <c r="A47" s="149">
        <f>+A45+1</f>
        <v>36</v>
      </c>
      <c r="B47" s="312" t="s">
        <v>740</v>
      </c>
      <c r="C47" s="204" t="s">
        <v>741</v>
      </c>
      <c r="D47" s="250"/>
      <c r="E47" s="215">
        <v>0.18</v>
      </c>
      <c r="F47" s="251"/>
      <c r="G47" s="320" t="s">
        <v>742</v>
      </c>
      <c r="H47" s="298" t="s">
        <v>360</v>
      </c>
      <c r="I47" s="313">
        <v>1</v>
      </c>
      <c r="J47" s="248"/>
      <c r="K47" s="252">
        <f t="shared" si="3"/>
        <v>0</v>
      </c>
      <c r="L47" s="209">
        <f t="shared" si="4"/>
        <v>0</v>
      </c>
      <c r="M47" s="210" t="str">
        <f t="shared" si="5"/>
        <v/>
      </c>
      <c r="N47" s="213"/>
      <c r="O47" s="213"/>
      <c r="P47" s="214"/>
    </row>
    <row r="48" spans="1:16" ht="180">
      <c r="A48" s="149">
        <f t="shared" ref="A48:A65" si="6">+A47+1</f>
        <v>37</v>
      </c>
      <c r="B48" s="312" t="s">
        <v>743</v>
      </c>
      <c r="C48" s="204" t="s">
        <v>744</v>
      </c>
      <c r="D48" s="250"/>
      <c r="E48" s="215">
        <v>0.18</v>
      </c>
      <c r="F48" s="251"/>
      <c r="G48" s="320" t="s">
        <v>745</v>
      </c>
      <c r="H48" s="298" t="s">
        <v>360</v>
      </c>
      <c r="I48" s="313">
        <v>1</v>
      </c>
      <c r="J48" s="248"/>
      <c r="K48" s="252">
        <f t="shared" si="3"/>
        <v>0</v>
      </c>
      <c r="L48" s="209">
        <f t="shared" si="4"/>
        <v>0</v>
      </c>
      <c r="M48" s="210" t="str">
        <f t="shared" si="5"/>
        <v/>
      </c>
      <c r="N48" s="213"/>
      <c r="O48" s="213"/>
      <c r="P48" s="214"/>
    </row>
    <row r="49" spans="1:16" ht="120">
      <c r="A49" s="149">
        <f t="shared" si="6"/>
        <v>38</v>
      </c>
      <c r="B49" s="312" t="s">
        <v>746</v>
      </c>
      <c r="C49" s="204" t="s">
        <v>747</v>
      </c>
      <c r="D49" s="250"/>
      <c r="E49" s="215">
        <v>0.18</v>
      </c>
      <c r="F49" s="251"/>
      <c r="G49" s="320" t="s">
        <v>748</v>
      </c>
      <c r="H49" s="298" t="s">
        <v>360</v>
      </c>
      <c r="I49" s="313">
        <v>5</v>
      </c>
      <c r="J49" s="248"/>
      <c r="K49" s="252">
        <f t="shared" si="3"/>
        <v>0</v>
      </c>
      <c r="L49" s="209">
        <f t="shared" si="4"/>
        <v>0</v>
      </c>
      <c r="M49" s="210" t="str">
        <f t="shared" si="5"/>
        <v/>
      </c>
      <c r="N49" s="213"/>
      <c r="O49" s="213"/>
      <c r="P49" s="214"/>
    </row>
    <row r="50" spans="1:16" ht="120">
      <c r="A50" s="149">
        <f t="shared" si="6"/>
        <v>39</v>
      </c>
      <c r="B50" s="312" t="s">
        <v>749</v>
      </c>
      <c r="C50" s="204" t="s">
        <v>750</v>
      </c>
      <c r="D50" s="250"/>
      <c r="E50" s="215">
        <v>0.18</v>
      </c>
      <c r="F50" s="251"/>
      <c r="G50" s="320" t="s">
        <v>751</v>
      </c>
      <c r="H50" s="298" t="s">
        <v>360</v>
      </c>
      <c r="I50" s="313">
        <v>5</v>
      </c>
      <c r="J50" s="248"/>
      <c r="K50" s="252">
        <f t="shared" si="3"/>
        <v>0</v>
      </c>
      <c r="L50" s="209">
        <f t="shared" si="4"/>
        <v>0</v>
      </c>
      <c r="M50" s="210" t="str">
        <f t="shared" si="5"/>
        <v/>
      </c>
      <c r="N50" s="213"/>
      <c r="O50" s="213"/>
      <c r="P50" s="214"/>
    </row>
    <row r="51" spans="1:16" ht="60">
      <c r="A51" s="149">
        <f t="shared" si="6"/>
        <v>40</v>
      </c>
      <c r="B51" s="312" t="s">
        <v>752</v>
      </c>
      <c r="C51" s="204" t="s">
        <v>753</v>
      </c>
      <c r="D51" s="250"/>
      <c r="E51" s="215">
        <v>0.18</v>
      </c>
      <c r="F51" s="251"/>
      <c r="G51" s="320" t="s">
        <v>754</v>
      </c>
      <c r="H51" s="298" t="s">
        <v>360</v>
      </c>
      <c r="I51" s="313">
        <v>1</v>
      </c>
      <c r="J51" s="248"/>
      <c r="K51" s="252">
        <f t="shared" si="3"/>
        <v>0</v>
      </c>
      <c r="L51" s="209">
        <f t="shared" si="4"/>
        <v>0</v>
      </c>
      <c r="M51" s="210" t="str">
        <f t="shared" si="5"/>
        <v/>
      </c>
      <c r="N51" s="213"/>
      <c r="O51" s="213"/>
      <c r="P51" s="214"/>
    </row>
    <row r="52" spans="1:16" ht="60">
      <c r="A52" s="149">
        <f t="shared" si="6"/>
        <v>41</v>
      </c>
      <c r="B52" s="312" t="s">
        <v>755</v>
      </c>
      <c r="C52" s="204" t="s">
        <v>756</v>
      </c>
      <c r="D52" s="250"/>
      <c r="E52" s="215">
        <v>0.18</v>
      </c>
      <c r="F52" s="251"/>
      <c r="G52" s="320" t="s">
        <v>757</v>
      </c>
      <c r="H52" s="298" t="s">
        <v>360</v>
      </c>
      <c r="I52" s="313">
        <v>4</v>
      </c>
      <c r="J52" s="248"/>
      <c r="K52" s="252">
        <f t="shared" si="3"/>
        <v>0</v>
      </c>
      <c r="L52" s="209">
        <f t="shared" si="4"/>
        <v>0</v>
      </c>
      <c r="M52" s="210" t="str">
        <f t="shared" si="5"/>
        <v/>
      </c>
      <c r="N52" s="213"/>
      <c r="O52" s="213"/>
      <c r="P52" s="214"/>
    </row>
    <row r="53" spans="1:16" ht="75">
      <c r="A53" s="149">
        <f t="shared" si="6"/>
        <v>42</v>
      </c>
      <c r="B53" s="312" t="s">
        <v>758</v>
      </c>
      <c r="C53" s="204" t="s">
        <v>759</v>
      </c>
      <c r="D53" s="250"/>
      <c r="E53" s="215">
        <v>0.18</v>
      </c>
      <c r="F53" s="251"/>
      <c r="G53" s="320" t="s">
        <v>760</v>
      </c>
      <c r="H53" s="298" t="s">
        <v>360</v>
      </c>
      <c r="I53" s="313">
        <v>1</v>
      </c>
      <c r="J53" s="248"/>
      <c r="K53" s="252">
        <f t="shared" si="3"/>
        <v>0</v>
      </c>
      <c r="L53" s="209">
        <f t="shared" si="4"/>
        <v>0</v>
      </c>
      <c r="M53" s="210" t="str">
        <f t="shared" si="5"/>
        <v/>
      </c>
      <c r="N53" s="213"/>
      <c r="O53" s="213"/>
      <c r="P53" s="214"/>
    </row>
    <row r="54" spans="1:16" ht="47.25">
      <c r="A54" s="149">
        <f t="shared" si="6"/>
        <v>43</v>
      </c>
      <c r="B54" s="312" t="s">
        <v>761</v>
      </c>
      <c r="C54" s="204" t="s">
        <v>762</v>
      </c>
      <c r="D54" s="250"/>
      <c r="E54" s="215">
        <v>0.18</v>
      </c>
      <c r="F54" s="251"/>
      <c r="G54" s="320" t="s">
        <v>763</v>
      </c>
      <c r="H54" s="298" t="s">
        <v>360</v>
      </c>
      <c r="I54" s="313">
        <v>1</v>
      </c>
      <c r="J54" s="248"/>
      <c r="K54" s="252">
        <f t="shared" si="3"/>
        <v>0</v>
      </c>
      <c r="L54" s="209">
        <f t="shared" si="4"/>
        <v>0</v>
      </c>
      <c r="M54" s="210" t="str">
        <f t="shared" si="5"/>
        <v/>
      </c>
      <c r="N54" s="213"/>
      <c r="O54" s="213"/>
      <c r="P54" s="214"/>
    </row>
    <row r="55" spans="1:16" ht="45">
      <c r="A55" s="149">
        <f t="shared" si="6"/>
        <v>44</v>
      </c>
      <c r="B55" s="312" t="s">
        <v>764</v>
      </c>
      <c r="C55" s="204" t="s">
        <v>765</v>
      </c>
      <c r="D55" s="250"/>
      <c r="E55" s="215">
        <v>0.18</v>
      </c>
      <c r="F55" s="251"/>
      <c r="G55" s="320" t="s">
        <v>766</v>
      </c>
      <c r="H55" s="298" t="s">
        <v>360</v>
      </c>
      <c r="I55" s="313">
        <v>1</v>
      </c>
      <c r="J55" s="248"/>
      <c r="K55" s="252">
        <f t="shared" si="3"/>
        <v>0</v>
      </c>
      <c r="L55" s="209">
        <f t="shared" si="4"/>
        <v>0</v>
      </c>
      <c r="M55" s="210" t="str">
        <f t="shared" si="5"/>
        <v/>
      </c>
      <c r="N55" s="213"/>
      <c r="O55" s="213"/>
      <c r="P55" s="214"/>
    </row>
    <row r="56" spans="1:16" ht="45">
      <c r="A56" s="149">
        <f t="shared" si="6"/>
        <v>45</v>
      </c>
      <c r="B56" s="312" t="s">
        <v>767</v>
      </c>
      <c r="C56" s="204" t="s">
        <v>768</v>
      </c>
      <c r="D56" s="250"/>
      <c r="E56" s="215">
        <v>0.18</v>
      </c>
      <c r="F56" s="251"/>
      <c r="G56" s="320" t="s">
        <v>769</v>
      </c>
      <c r="H56" s="298" t="s">
        <v>360</v>
      </c>
      <c r="I56" s="313">
        <v>1</v>
      </c>
      <c r="J56" s="248"/>
      <c r="K56" s="252">
        <f t="shared" si="3"/>
        <v>0</v>
      </c>
      <c r="L56" s="209">
        <f t="shared" si="4"/>
        <v>0</v>
      </c>
      <c r="M56" s="210" t="str">
        <f t="shared" si="5"/>
        <v/>
      </c>
      <c r="N56" s="213"/>
      <c r="O56" s="213"/>
      <c r="P56" s="214"/>
    </row>
    <row r="57" spans="1:16" ht="60">
      <c r="A57" s="149">
        <f t="shared" si="6"/>
        <v>46</v>
      </c>
      <c r="B57" s="312" t="s">
        <v>770</v>
      </c>
      <c r="C57" s="204" t="s">
        <v>771</v>
      </c>
      <c r="D57" s="250"/>
      <c r="E57" s="215">
        <v>0.18</v>
      </c>
      <c r="F57" s="251"/>
      <c r="G57" s="320" t="s">
        <v>772</v>
      </c>
      <c r="H57" s="298" t="s">
        <v>360</v>
      </c>
      <c r="I57" s="313">
        <v>1</v>
      </c>
      <c r="J57" s="248"/>
      <c r="K57" s="252">
        <f t="shared" si="3"/>
        <v>0</v>
      </c>
      <c r="L57" s="209">
        <f t="shared" si="4"/>
        <v>0</v>
      </c>
      <c r="M57" s="210" t="str">
        <f t="shared" si="5"/>
        <v/>
      </c>
      <c r="N57" s="213"/>
      <c r="O57" s="213"/>
      <c r="P57" s="214"/>
    </row>
    <row r="58" spans="1:16" ht="45">
      <c r="A58" s="149">
        <f t="shared" si="6"/>
        <v>47</v>
      </c>
      <c r="B58" s="312" t="s">
        <v>773</v>
      </c>
      <c r="C58" s="204" t="s">
        <v>774</v>
      </c>
      <c r="D58" s="250"/>
      <c r="E58" s="215">
        <v>0.18</v>
      </c>
      <c r="F58" s="251"/>
      <c r="G58" s="320" t="s">
        <v>775</v>
      </c>
      <c r="H58" s="298" t="s">
        <v>360</v>
      </c>
      <c r="I58" s="313">
        <v>1</v>
      </c>
      <c r="J58" s="248"/>
      <c r="K58" s="252">
        <f t="shared" si="3"/>
        <v>0</v>
      </c>
      <c r="L58" s="209">
        <f t="shared" si="4"/>
        <v>0</v>
      </c>
      <c r="M58" s="210" t="str">
        <f t="shared" si="5"/>
        <v/>
      </c>
      <c r="N58" s="213"/>
      <c r="O58" s="213"/>
      <c r="P58" s="214"/>
    </row>
    <row r="59" spans="1:16" ht="60">
      <c r="A59" s="149">
        <f t="shared" si="6"/>
        <v>48</v>
      </c>
      <c r="B59" s="312" t="s">
        <v>776</v>
      </c>
      <c r="C59" s="204" t="s">
        <v>777</v>
      </c>
      <c r="D59" s="250"/>
      <c r="E59" s="215">
        <v>0.18</v>
      </c>
      <c r="F59" s="251"/>
      <c r="G59" s="320" t="s">
        <v>778</v>
      </c>
      <c r="H59" s="298" t="s">
        <v>360</v>
      </c>
      <c r="I59" s="313">
        <v>1</v>
      </c>
      <c r="J59" s="248"/>
      <c r="K59" s="252">
        <f t="shared" si="3"/>
        <v>0</v>
      </c>
      <c r="L59" s="209">
        <f t="shared" si="4"/>
        <v>0</v>
      </c>
      <c r="M59" s="210" t="str">
        <f t="shared" si="5"/>
        <v/>
      </c>
      <c r="N59" s="213"/>
      <c r="O59" s="213"/>
      <c r="P59" s="214"/>
    </row>
    <row r="60" spans="1:16" ht="60">
      <c r="A60" s="149">
        <f t="shared" si="6"/>
        <v>49</v>
      </c>
      <c r="B60" s="312" t="s">
        <v>779</v>
      </c>
      <c r="C60" s="204" t="s">
        <v>780</v>
      </c>
      <c r="D60" s="250"/>
      <c r="E60" s="215">
        <v>0.18</v>
      </c>
      <c r="F60" s="251"/>
      <c r="G60" s="320" t="s">
        <v>781</v>
      </c>
      <c r="H60" s="298" t="s">
        <v>360</v>
      </c>
      <c r="I60" s="313">
        <v>1</v>
      </c>
      <c r="J60" s="248"/>
      <c r="K60" s="252">
        <f t="shared" si="3"/>
        <v>0</v>
      </c>
      <c r="L60" s="209">
        <f t="shared" si="4"/>
        <v>0</v>
      </c>
      <c r="M60" s="210" t="str">
        <f t="shared" si="5"/>
        <v/>
      </c>
      <c r="N60" s="213"/>
      <c r="O60" s="213"/>
      <c r="P60" s="214"/>
    </row>
    <row r="61" spans="1:16" ht="60">
      <c r="A61" s="149">
        <f t="shared" si="6"/>
        <v>50</v>
      </c>
      <c r="B61" s="312" t="s">
        <v>782</v>
      </c>
      <c r="C61" s="204" t="s">
        <v>783</v>
      </c>
      <c r="D61" s="250"/>
      <c r="E61" s="215">
        <v>0.18</v>
      </c>
      <c r="F61" s="251"/>
      <c r="G61" s="320" t="s">
        <v>784</v>
      </c>
      <c r="H61" s="298" t="s">
        <v>360</v>
      </c>
      <c r="I61" s="313">
        <v>1</v>
      </c>
      <c r="J61" s="248"/>
      <c r="K61" s="252">
        <f t="shared" si="3"/>
        <v>0</v>
      </c>
      <c r="L61" s="209">
        <f t="shared" si="4"/>
        <v>0</v>
      </c>
      <c r="M61" s="210" t="str">
        <f t="shared" si="5"/>
        <v/>
      </c>
      <c r="N61" s="213"/>
      <c r="O61" s="213"/>
      <c r="P61" s="214"/>
    </row>
    <row r="62" spans="1:16" ht="60">
      <c r="A62" s="149">
        <f t="shared" si="6"/>
        <v>51</v>
      </c>
      <c r="B62" s="312" t="s">
        <v>785</v>
      </c>
      <c r="C62" s="204" t="s">
        <v>786</v>
      </c>
      <c r="D62" s="250"/>
      <c r="E62" s="215">
        <v>0.18</v>
      </c>
      <c r="F62" s="251"/>
      <c r="G62" s="320" t="s">
        <v>787</v>
      </c>
      <c r="H62" s="298" t="s">
        <v>360</v>
      </c>
      <c r="I62" s="313">
        <v>1</v>
      </c>
      <c r="J62" s="248"/>
      <c r="K62" s="252">
        <f t="shared" si="3"/>
        <v>0</v>
      </c>
      <c r="L62" s="209">
        <f t="shared" si="4"/>
        <v>0</v>
      </c>
      <c r="M62" s="210" t="str">
        <f t="shared" si="5"/>
        <v/>
      </c>
      <c r="N62" s="213"/>
      <c r="O62" s="213"/>
      <c r="P62" s="214"/>
    </row>
    <row r="63" spans="1:16" ht="105">
      <c r="A63" s="149">
        <f t="shared" si="6"/>
        <v>52</v>
      </c>
      <c r="B63" s="312" t="s">
        <v>788</v>
      </c>
      <c r="C63" s="204" t="s">
        <v>716</v>
      </c>
      <c r="D63" s="250"/>
      <c r="E63" s="215">
        <v>0.18</v>
      </c>
      <c r="F63" s="251"/>
      <c r="G63" s="320" t="s">
        <v>789</v>
      </c>
      <c r="H63" s="298" t="s">
        <v>360</v>
      </c>
      <c r="I63" s="313">
        <v>1</v>
      </c>
      <c r="J63" s="248"/>
      <c r="K63" s="252">
        <f t="shared" si="3"/>
        <v>0</v>
      </c>
      <c r="L63" s="209">
        <f t="shared" si="4"/>
        <v>0</v>
      </c>
      <c r="M63" s="210" t="str">
        <f t="shared" si="5"/>
        <v/>
      </c>
      <c r="N63" s="213"/>
      <c r="O63" s="213"/>
      <c r="P63" s="214"/>
    </row>
    <row r="64" spans="1:16" ht="105">
      <c r="A64" s="149">
        <f t="shared" si="6"/>
        <v>53</v>
      </c>
      <c r="B64" s="312" t="s">
        <v>790</v>
      </c>
      <c r="C64" s="204" t="s">
        <v>791</v>
      </c>
      <c r="D64" s="250"/>
      <c r="E64" s="215">
        <v>0.18</v>
      </c>
      <c r="F64" s="251"/>
      <c r="G64" s="320" t="s">
        <v>792</v>
      </c>
      <c r="H64" s="298" t="s">
        <v>360</v>
      </c>
      <c r="I64" s="313">
        <v>1</v>
      </c>
      <c r="J64" s="248"/>
      <c r="K64" s="252">
        <f t="shared" si="3"/>
        <v>0</v>
      </c>
      <c r="L64" s="209">
        <f t="shared" si="4"/>
        <v>0</v>
      </c>
      <c r="M64" s="210" t="str">
        <f t="shared" si="5"/>
        <v/>
      </c>
      <c r="N64" s="213"/>
      <c r="O64" s="213"/>
      <c r="P64" s="214"/>
    </row>
    <row r="65" spans="1:16" ht="90">
      <c r="A65" s="149">
        <f t="shared" si="6"/>
        <v>54</v>
      </c>
      <c r="B65" s="312" t="s">
        <v>793</v>
      </c>
      <c r="C65" s="204" t="s">
        <v>794</v>
      </c>
      <c r="D65" s="250"/>
      <c r="E65" s="215">
        <v>0.18</v>
      </c>
      <c r="F65" s="251"/>
      <c r="G65" s="320" t="s">
        <v>795</v>
      </c>
      <c r="H65" s="298" t="s">
        <v>360</v>
      </c>
      <c r="I65" s="313">
        <v>1</v>
      </c>
      <c r="J65" s="248"/>
      <c r="K65" s="252">
        <f t="shared" si="3"/>
        <v>0</v>
      </c>
      <c r="L65" s="209">
        <f t="shared" si="4"/>
        <v>0</v>
      </c>
      <c r="M65" s="210" t="str">
        <f t="shared" si="5"/>
        <v/>
      </c>
      <c r="N65" s="213"/>
      <c r="O65" s="213"/>
      <c r="P65" s="214"/>
    </row>
    <row r="66" spans="1:16" ht="15.75">
      <c r="A66" s="149"/>
      <c r="B66" s="312"/>
      <c r="C66" s="204"/>
      <c r="D66" s="250"/>
      <c r="E66" s="215">
        <v>0.18</v>
      </c>
      <c r="F66" s="251"/>
      <c r="G66" s="321" t="s">
        <v>796</v>
      </c>
      <c r="H66" s="298"/>
      <c r="I66" s="313"/>
      <c r="J66" s="248"/>
      <c r="K66" s="252">
        <f t="shared" si="3"/>
        <v>0</v>
      </c>
      <c r="L66" s="209"/>
      <c r="M66" s="210"/>
      <c r="N66" s="213"/>
      <c r="O66" s="213"/>
      <c r="P66" s="214"/>
    </row>
    <row r="67" spans="1:16" ht="120">
      <c r="A67" s="149">
        <f>+A65+1</f>
        <v>55</v>
      </c>
      <c r="B67" s="312" t="s">
        <v>797</v>
      </c>
      <c r="C67" s="204" t="s">
        <v>798</v>
      </c>
      <c r="D67" s="250"/>
      <c r="E67" s="215">
        <v>0.18</v>
      </c>
      <c r="F67" s="251"/>
      <c r="G67" s="320" t="s">
        <v>799</v>
      </c>
      <c r="H67" s="298" t="s">
        <v>360</v>
      </c>
      <c r="I67" s="313">
        <v>4</v>
      </c>
      <c r="J67" s="248"/>
      <c r="K67" s="252">
        <f t="shared" si="3"/>
        <v>0</v>
      </c>
      <c r="L67" s="209">
        <f t="shared" si="4"/>
        <v>0</v>
      </c>
      <c r="M67" s="210" t="str">
        <f t="shared" si="5"/>
        <v/>
      </c>
      <c r="N67" s="213"/>
      <c r="O67" s="213"/>
      <c r="P67" s="214"/>
    </row>
    <row r="68" spans="1:16" ht="120">
      <c r="A68" s="149">
        <f t="shared" ref="A68:A82" si="7">+A67+1</f>
        <v>56</v>
      </c>
      <c r="B68" s="312" t="s">
        <v>800</v>
      </c>
      <c r="C68" s="204" t="s">
        <v>747</v>
      </c>
      <c r="D68" s="250"/>
      <c r="E68" s="215">
        <v>0.18</v>
      </c>
      <c r="F68" s="251"/>
      <c r="G68" s="320" t="s">
        <v>801</v>
      </c>
      <c r="H68" s="298" t="s">
        <v>360</v>
      </c>
      <c r="I68" s="313">
        <v>4</v>
      </c>
      <c r="J68" s="248"/>
      <c r="K68" s="252">
        <f t="shared" si="3"/>
        <v>0</v>
      </c>
      <c r="L68" s="209">
        <f t="shared" si="4"/>
        <v>0</v>
      </c>
      <c r="M68" s="210" t="str">
        <f t="shared" si="5"/>
        <v/>
      </c>
      <c r="N68" s="213"/>
      <c r="O68" s="213"/>
      <c r="P68" s="214"/>
    </row>
    <row r="69" spans="1:16" ht="90">
      <c r="A69" s="149">
        <f t="shared" si="7"/>
        <v>57</v>
      </c>
      <c r="B69" s="312" t="s">
        <v>802</v>
      </c>
      <c r="C69" s="204" t="s">
        <v>803</v>
      </c>
      <c r="D69" s="250"/>
      <c r="E69" s="215">
        <v>0.18</v>
      </c>
      <c r="F69" s="251"/>
      <c r="G69" s="320" t="s">
        <v>804</v>
      </c>
      <c r="H69" s="298" t="s">
        <v>360</v>
      </c>
      <c r="I69" s="313">
        <v>4</v>
      </c>
      <c r="J69" s="248"/>
      <c r="K69" s="252">
        <f t="shared" si="3"/>
        <v>0</v>
      </c>
      <c r="L69" s="209">
        <f t="shared" si="4"/>
        <v>0</v>
      </c>
      <c r="M69" s="210" t="str">
        <f t="shared" si="5"/>
        <v/>
      </c>
      <c r="N69" s="213"/>
      <c r="O69" s="213"/>
      <c r="P69" s="214"/>
    </row>
    <row r="70" spans="1:16" ht="60">
      <c r="A70" s="149">
        <f t="shared" si="7"/>
        <v>58</v>
      </c>
      <c r="B70" s="312" t="s">
        <v>805</v>
      </c>
      <c r="C70" s="204" t="s">
        <v>753</v>
      </c>
      <c r="D70" s="250"/>
      <c r="E70" s="215">
        <v>0.18</v>
      </c>
      <c r="F70" s="251"/>
      <c r="G70" s="320" t="s">
        <v>806</v>
      </c>
      <c r="H70" s="298" t="s">
        <v>360</v>
      </c>
      <c r="I70" s="313">
        <v>4</v>
      </c>
      <c r="J70" s="248"/>
      <c r="K70" s="252">
        <f t="shared" si="3"/>
        <v>0</v>
      </c>
      <c r="L70" s="209">
        <f t="shared" si="4"/>
        <v>0</v>
      </c>
      <c r="M70" s="210" t="str">
        <f t="shared" si="5"/>
        <v/>
      </c>
      <c r="N70" s="213"/>
      <c r="O70" s="213"/>
      <c r="P70" s="214"/>
    </row>
    <row r="71" spans="1:16" ht="60">
      <c r="A71" s="149">
        <f t="shared" si="7"/>
        <v>59</v>
      </c>
      <c r="B71" s="312" t="s">
        <v>807</v>
      </c>
      <c r="C71" s="204" t="s">
        <v>756</v>
      </c>
      <c r="D71" s="250"/>
      <c r="E71" s="215">
        <v>0.18</v>
      </c>
      <c r="F71" s="251"/>
      <c r="G71" s="320" t="s">
        <v>808</v>
      </c>
      <c r="H71" s="298" t="s">
        <v>360</v>
      </c>
      <c r="I71" s="313">
        <v>12</v>
      </c>
      <c r="J71" s="248"/>
      <c r="K71" s="252">
        <f t="shared" si="3"/>
        <v>0</v>
      </c>
      <c r="L71" s="209">
        <f t="shared" si="4"/>
        <v>0</v>
      </c>
      <c r="M71" s="210" t="str">
        <f t="shared" si="5"/>
        <v/>
      </c>
      <c r="N71" s="213"/>
      <c r="O71" s="213"/>
      <c r="P71" s="214"/>
    </row>
    <row r="72" spans="1:16" ht="75">
      <c r="A72" s="149">
        <f t="shared" si="7"/>
        <v>60</v>
      </c>
      <c r="B72" s="312" t="s">
        <v>809</v>
      </c>
      <c r="C72" s="204" t="s">
        <v>759</v>
      </c>
      <c r="D72" s="250"/>
      <c r="E72" s="215">
        <v>0.18</v>
      </c>
      <c r="F72" s="251"/>
      <c r="G72" s="320" t="s">
        <v>760</v>
      </c>
      <c r="H72" s="298" t="s">
        <v>360</v>
      </c>
      <c r="I72" s="313">
        <v>4</v>
      </c>
      <c r="J72" s="248"/>
      <c r="K72" s="252">
        <f t="shared" si="3"/>
        <v>0</v>
      </c>
      <c r="L72" s="209">
        <f t="shared" si="4"/>
        <v>0</v>
      </c>
      <c r="M72" s="210" t="str">
        <f t="shared" si="5"/>
        <v/>
      </c>
      <c r="N72" s="213"/>
      <c r="O72" s="213"/>
      <c r="P72" s="214"/>
    </row>
    <row r="73" spans="1:16" ht="47.25">
      <c r="A73" s="149">
        <f t="shared" si="7"/>
        <v>61</v>
      </c>
      <c r="B73" s="312" t="s">
        <v>810</v>
      </c>
      <c r="C73" s="204" t="s">
        <v>762</v>
      </c>
      <c r="D73" s="250"/>
      <c r="E73" s="215">
        <v>0.18</v>
      </c>
      <c r="F73" s="251"/>
      <c r="G73" s="320" t="s">
        <v>763</v>
      </c>
      <c r="H73" s="298" t="s">
        <v>360</v>
      </c>
      <c r="I73" s="313">
        <v>4</v>
      </c>
      <c r="J73" s="248"/>
      <c r="K73" s="252">
        <f t="shared" si="3"/>
        <v>0</v>
      </c>
      <c r="L73" s="209">
        <f t="shared" si="4"/>
        <v>0</v>
      </c>
      <c r="M73" s="210" t="str">
        <f t="shared" si="5"/>
        <v/>
      </c>
      <c r="N73" s="213"/>
      <c r="O73" s="213"/>
      <c r="P73" s="214"/>
    </row>
    <row r="74" spans="1:16" ht="60">
      <c r="A74" s="149">
        <f t="shared" si="7"/>
        <v>62</v>
      </c>
      <c r="B74" s="312" t="s">
        <v>811</v>
      </c>
      <c r="C74" s="204" t="s">
        <v>812</v>
      </c>
      <c r="D74" s="250"/>
      <c r="E74" s="215">
        <v>0.18</v>
      </c>
      <c r="F74" s="251"/>
      <c r="G74" s="320" t="s">
        <v>813</v>
      </c>
      <c r="H74" s="298" t="s">
        <v>360</v>
      </c>
      <c r="I74" s="313">
        <v>4</v>
      </c>
      <c r="J74" s="248"/>
      <c r="K74" s="252">
        <f t="shared" si="3"/>
        <v>0</v>
      </c>
      <c r="L74" s="209">
        <f t="shared" si="4"/>
        <v>0</v>
      </c>
      <c r="M74" s="210" t="str">
        <f t="shared" si="5"/>
        <v/>
      </c>
      <c r="N74" s="213"/>
      <c r="O74" s="213"/>
      <c r="P74" s="214"/>
    </row>
    <row r="75" spans="1:16" ht="45">
      <c r="A75" s="149">
        <f t="shared" si="7"/>
        <v>63</v>
      </c>
      <c r="B75" s="312" t="s">
        <v>814</v>
      </c>
      <c r="C75" s="204" t="s">
        <v>768</v>
      </c>
      <c r="D75" s="250"/>
      <c r="E75" s="215">
        <v>0.18</v>
      </c>
      <c r="F75" s="251"/>
      <c r="G75" s="320" t="s">
        <v>769</v>
      </c>
      <c r="H75" s="298" t="s">
        <v>360</v>
      </c>
      <c r="I75" s="313">
        <v>4</v>
      </c>
      <c r="J75" s="248"/>
      <c r="K75" s="252">
        <f t="shared" si="3"/>
        <v>0</v>
      </c>
      <c r="L75" s="209">
        <f t="shared" si="4"/>
        <v>0</v>
      </c>
      <c r="M75" s="210" t="str">
        <f t="shared" si="5"/>
        <v/>
      </c>
      <c r="N75" s="213"/>
      <c r="O75" s="213"/>
      <c r="P75" s="214"/>
    </row>
    <row r="76" spans="1:16" ht="60">
      <c r="A76" s="149">
        <f t="shared" si="7"/>
        <v>64</v>
      </c>
      <c r="B76" s="312" t="s">
        <v>815</v>
      </c>
      <c r="C76" s="204" t="s">
        <v>771</v>
      </c>
      <c r="D76" s="250"/>
      <c r="E76" s="215">
        <v>0.18</v>
      </c>
      <c r="F76" s="251"/>
      <c r="G76" s="320" t="s">
        <v>772</v>
      </c>
      <c r="H76" s="298" t="s">
        <v>360</v>
      </c>
      <c r="I76" s="313">
        <v>4</v>
      </c>
      <c r="J76" s="248"/>
      <c r="K76" s="252">
        <f t="shared" ref="K76:K85" si="8">ROUND(J76*I76,2)</f>
        <v>0</v>
      </c>
      <c r="L76" s="209">
        <f t="shared" ref="L76:L85" si="9">ROUND(K76*E76,2)</f>
        <v>0</v>
      </c>
      <c r="M76" s="210" t="str">
        <f t="shared" ref="M76:M85" si="10">IF($P$9&lt;&gt;$P$8,IF(OR(J76="",J76=0),"Included in other item",""),"")</f>
        <v/>
      </c>
      <c r="N76" s="213"/>
      <c r="O76" s="213"/>
      <c r="P76" s="214"/>
    </row>
    <row r="77" spans="1:16" ht="45">
      <c r="A77" s="149">
        <f t="shared" si="7"/>
        <v>65</v>
      </c>
      <c r="B77" s="312" t="s">
        <v>816</v>
      </c>
      <c r="C77" s="204" t="s">
        <v>774</v>
      </c>
      <c r="D77" s="250"/>
      <c r="E77" s="215">
        <v>0.18</v>
      </c>
      <c r="F77" s="251"/>
      <c r="G77" s="320" t="s">
        <v>817</v>
      </c>
      <c r="H77" s="298" t="s">
        <v>360</v>
      </c>
      <c r="I77" s="313">
        <v>4</v>
      </c>
      <c r="J77" s="248"/>
      <c r="K77" s="252">
        <f t="shared" si="8"/>
        <v>0</v>
      </c>
      <c r="L77" s="209">
        <f t="shared" si="9"/>
        <v>0</v>
      </c>
      <c r="M77" s="210" t="str">
        <f t="shared" si="10"/>
        <v/>
      </c>
      <c r="N77" s="213"/>
      <c r="O77" s="213"/>
      <c r="P77" s="214"/>
    </row>
    <row r="78" spans="1:16" ht="60">
      <c r="A78" s="149">
        <f t="shared" si="7"/>
        <v>66</v>
      </c>
      <c r="B78" s="312" t="s">
        <v>818</v>
      </c>
      <c r="C78" s="204" t="s">
        <v>819</v>
      </c>
      <c r="D78" s="250"/>
      <c r="E78" s="215">
        <v>0.18</v>
      </c>
      <c r="F78" s="251"/>
      <c r="G78" s="320" t="s">
        <v>778</v>
      </c>
      <c r="H78" s="298" t="s">
        <v>360</v>
      </c>
      <c r="I78" s="313">
        <v>4</v>
      </c>
      <c r="J78" s="248"/>
      <c r="K78" s="252">
        <f t="shared" si="8"/>
        <v>0</v>
      </c>
      <c r="L78" s="209">
        <f t="shared" si="9"/>
        <v>0</v>
      </c>
      <c r="M78" s="210" t="str">
        <f t="shared" si="10"/>
        <v/>
      </c>
      <c r="N78" s="213"/>
      <c r="O78" s="213"/>
      <c r="P78" s="214"/>
    </row>
    <row r="79" spans="1:16" ht="60">
      <c r="A79" s="149">
        <f t="shared" si="7"/>
        <v>67</v>
      </c>
      <c r="B79" s="312" t="s">
        <v>820</v>
      </c>
      <c r="C79" s="204" t="s">
        <v>780</v>
      </c>
      <c r="D79" s="250"/>
      <c r="E79" s="215">
        <v>0.18</v>
      </c>
      <c r="F79" s="251"/>
      <c r="G79" s="320" t="s">
        <v>781</v>
      </c>
      <c r="H79" s="298" t="s">
        <v>360</v>
      </c>
      <c r="I79" s="313">
        <v>4</v>
      </c>
      <c r="J79" s="248"/>
      <c r="K79" s="252">
        <f t="shared" si="8"/>
        <v>0</v>
      </c>
      <c r="L79" s="209">
        <f t="shared" si="9"/>
        <v>0</v>
      </c>
      <c r="M79" s="210" t="str">
        <f t="shared" si="10"/>
        <v/>
      </c>
      <c r="N79" s="213"/>
      <c r="O79" s="213"/>
      <c r="P79" s="214"/>
    </row>
    <row r="80" spans="1:16" ht="60">
      <c r="A80" s="149">
        <f t="shared" si="7"/>
        <v>68</v>
      </c>
      <c r="B80" s="312" t="s">
        <v>821</v>
      </c>
      <c r="C80" s="204" t="s">
        <v>783</v>
      </c>
      <c r="D80" s="250"/>
      <c r="E80" s="215">
        <v>0.18</v>
      </c>
      <c r="F80" s="251"/>
      <c r="G80" s="320" t="s">
        <v>784</v>
      </c>
      <c r="H80" s="298" t="s">
        <v>360</v>
      </c>
      <c r="I80" s="313">
        <v>4</v>
      </c>
      <c r="J80" s="248"/>
      <c r="K80" s="252">
        <f t="shared" si="8"/>
        <v>0</v>
      </c>
      <c r="L80" s="209">
        <f t="shared" si="9"/>
        <v>0</v>
      </c>
      <c r="M80" s="210" t="str">
        <f t="shared" si="10"/>
        <v/>
      </c>
      <c r="N80" s="213"/>
      <c r="O80" s="213"/>
      <c r="P80" s="214"/>
    </row>
    <row r="81" spans="1:16" ht="60">
      <c r="A81" s="149">
        <f t="shared" si="7"/>
        <v>69</v>
      </c>
      <c r="B81" s="312" t="s">
        <v>822</v>
      </c>
      <c r="C81" s="204" t="s">
        <v>823</v>
      </c>
      <c r="D81" s="250"/>
      <c r="E81" s="215">
        <v>0.18</v>
      </c>
      <c r="F81" s="251"/>
      <c r="G81" s="320" t="s">
        <v>824</v>
      </c>
      <c r="H81" s="298" t="s">
        <v>360</v>
      </c>
      <c r="I81" s="313">
        <v>4</v>
      </c>
      <c r="J81" s="248"/>
      <c r="K81" s="252">
        <f t="shared" si="8"/>
        <v>0</v>
      </c>
      <c r="L81" s="209">
        <f t="shared" si="9"/>
        <v>0</v>
      </c>
      <c r="M81" s="210" t="str">
        <f t="shared" si="10"/>
        <v/>
      </c>
      <c r="N81" s="213"/>
      <c r="O81" s="213"/>
      <c r="P81" s="214"/>
    </row>
    <row r="82" spans="1:16" ht="105">
      <c r="A82" s="149">
        <f t="shared" si="7"/>
        <v>70</v>
      </c>
      <c r="B82" s="312" t="s">
        <v>825</v>
      </c>
      <c r="C82" s="204" t="s">
        <v>716</v>
      </c>
      <c r="D82" s="250"/>
      <c r="E82" s="215">
        <v>0.18</v>
      </c>
      <c r="F82" s="251"/>
      <c r="G82" s="320" t="s">
        <v>717</v>
      </c>
      <c r="H82" s="298" t="s">
        <v>360</v>
      </c>
      <c r="I82" s="313">
        <v>4</v>
      </c>
      <c r="J82" s="248"/>
      <c r="K82" s="252">
        <f t="shared" si="8"/>
        <v>0</v>
      </c>
      <c r="L82" s="209">
        <f t="shared" si="9"/>
        <v>0</v>
      </c>
      <c r="M82" s="210" t="str">
        <f t="shared" si="10"/>
        <v/>
      </c>
      <c r="N82" s="213"/>
      <c r="O82" s="213"/>
      <c r="P82" s="214"/>
    </row>
    <row r="83" spans="1:16" ht="16.5">
      <c r="A83" s="229"/>
      <c r="B83" s="230"/>
      <c r="C83" s="231"/>
      <c r="D83" s="231"/>
      <c r="E83" s="231"/>
      <c r="F83" s="233"/>
      <c r="G83" s="319" t="s">
        <v>826</v>
      </c>
      <c r="H83" s="238"/>
      <c r="I83" s="238"/>
      <c r="J83" s="238"/>
      <c r="K83" s="314">
        <f>SUM(K11:K82)</f>
        <v>0</v>
      </c>
      <c r="L83" s="314">
        <f>SUM(L11:L82)</f>
        <v>0</v>
      </c>
      <c r="M83" s="238"/>
      <c r="N83" s="213"/>
      <c r="O83" s="213"/>
      <c r="P83" s="214"/>
    </row>
    <row r="84" spans="1:16" ht="16.5">
      <c r="A84" s="256" t="s">
        <v>827</v>
      </c>
      <c r="B84" s="257"/>
      <c r="C84" s="258"/>
      <c r="D84" s="258"/>
      <c r="E84" s="258"/>
      <c r="F84" s="259"/>
      <c r="G84" s="322" t="s">
        <v>828</v>
      </c>
      <c r="H84" s="260"/>
      <c r="I84" s="261"/>
      <c r="J84" s="248"/>
      <c r="K84" s="252"/>
      <c r="L84" s="209"/>
      <c r="M84" s="210"/>
      <c r="N84" s="213"/>
      <c r="O84" s="213"/>
      <c r="P84" s="214"/>
    </row>
    <row r="85" spans="1:16" ht="63">
      <c r="A85" s="149">
        <v>1</v>
      </c>
      <c r="B85" s="307" t="s">
        <v>634</v>
      </c>
      <c r="C85" s="204" t="s">
        <v>829</v>
      </c>
      <c r="D85" s="250"/>
      <c r="E85" s="215">
        <v>0.18</v>
      </c>
      <c r="F85" s="251"/>
      <c r="G85" s="320" t="s">
        <v>830</v>
      </c>
      <c r="H85" s="300" t="s">
        <v>360</v>
      </c>
      <c r="I85" s="316">
        <v>16</v>
      </c>
      <c r="J85" s="248"/>
      <c r="K85" s="252">
        <f t="shared" si="8"/>
        <v>0</v>
      </c>
      <c r="L85" s="209">
        <f t="shared" si="9"/>
        <v>0</v>
      </c>
      <c r="M85" s="210" t="str">
        <f t="shared" si="10"/>
        <v/>
      </c>
      <c r="N85" s="213"/>
      <c r="O85" s="213"/>
      <c r="P85" s="214"/>
    </row>
    <row r="86" spans="1:16" ht="63">
      <c r="A86" s="315">
        <f>+A85+1</f>
        <v>2</v>
      </c>
      <c r="B86" s="307" t="s">
        <v>637</v>
      </c>
      <c r="C86" s="204" t="s">
        <v>831</v>
      </c>
      <c r="D86" s="250"/>
      <c r="E86" s="215">
        <v>0.18</v>
      </c>
      <c r="F86" s="251"/>
      <c r="G86" s="320" t="s">
        <v>832</v>
      </c>
      <c r="H86" s="300" t="s">
        <v>360</v>
      </c>
      <c r="I86" s="316">
        <v>16</v>
      </c>
      <c r="J86" s="248"/>
      <c r="K86" s="252">
        <f t="shared" ref="K86:K114" si="11">ROUND(J86*I86,2)</f>
        <v>0</v>
      </c>
      <c r="L86" s="209">
        <f t="shared" ref="L86:L114" si="12">ROUND(K86*E86,2)</f>
        <v>0</v>
      </c>
      <c r="M86" s="210" t="str">
        <f t="shared" ref="M86:M114" si="13">IF($P$9&lt;&gt;$P$8,IF(OR(J86="",J86=0),"Included in other item",""),"")</f>
        <v/>
      </c>
      <c r="N86" s="213"/>
      <c r="O86" s="213"/>
      <c r="P86" s="214"/>
    </row>
    <row r="87" spans="1:16" ht="63">
      <c r="A87" s="315">
        <f t="shared" ref="A87:A114" si="14">+A86+1</f>
        <v>3</v>
      </c>
      <c r="B87" s="307" t="s">
        <v>640</v>
      </c>
      <c r="C87" s="204" t="s">
        <v>833</v>
      </c>
      <c r="D87" s="250"/>
      <c r="E87" s="215">
        <v>0.18</v>
      </c>
      <c r="F87" s="251"/>
      <c r="G87" s="320" t="s">
        <v>834</v>
      </c>
      <c r="H87" s="300" t="s">
        <v>360</v>
      </c>
      <c r="I87" s="316">
        <v>6</v>
      </c>
      <c r="J87" s="248"/>
      <c r="K87" s="252">
        <f t="shared" si="11"/>
        <v>0</v>
      </c>
      <c r="L87" s="209">
        <f t="shared" si="12"/>
        <v>0</v>
      </c>
      <c r="M87" s="210" t="str">
        <f t="shared" si="13"/>
        <v/>
      </c>
      <c r="N87" s="213"/>
      <c r="O87" s="213"/>
      <c r="P87" s="214"/>
    </row>
    <row r="88" spans="1:16" ht="60">
      <c r="A88" s="315">
        <f t="shared" si="14"/>
        <v>4</v>
      </c>
      <c r="B88" s="307" t="s">
        <v>643</v>
      </c>
      <c r="C88" s="204" t="s">
        <v>835</v>
      </c>
      <c r="D88" s="250"/>
      <c r="E88" s="215">
        <v>0.18</v>
      </c>
      <c r="F88" s="251"/>
      <c r="G88" s="320" t="s">
        <v>836</v>
      </c>
      <c r="H88" s="300" t="s">
        <v>360</v>
      </c>
      <c r="I88" s="316">
        <v>139</v>
      </c>
      <c r="J88" s="248"/>
      <c r="K88" s="252">
        <f t="shared" si="11"/>
        <v>0</v>
      </c>
      <c r="L88" s="209">
        <f t="shared" si="12"/>
        <v>0</v>
      </c>
      <c r="M88" s="210" t="str">
        <f t="shared" si="13"/>
        <v/>
      </c>
      <c r="N88" s="213"/>
      <c r="O88" s="213"/>
      <c r="P88" s="214"/>
    </row>
    <row r="89" spans="1:16" ht="45">
      <c r="A89" s="315">
        <f t="shared" si="14"/>
        <v>5</v>
      </c>
      <c r="B89" s="307" t="s">
        <v>646</v>
      </c>
      <c r="C89" s="204" t="s">
        <v>837</v>
      </c>
      <c r="D89" s="250"/>
      <c r="E89" s="215">
        <v>0.18</v>
      </c>
      <c r="F89" s="251"/>
      <c r="G89" s="320" t="s">
        <v>838</v>
      </c>
      <c r="H89" s="300" t="s">
        <v>360</v>
      </c>
      <c r="I89" s="316">
        <v>26</v>
      </c>
      <c r="J89" s="248"/>
      <c r="K89" s="252">
        <f t="shared" si="11"/>
        <v>0</v>
      </c>
      <c r="L89" s="209">
        <f t="shared" si="12"/>
        <v>0</v>
      </c>
      <c r="M89" s="210" t="str">
        <f t="shared" si="13"/>
        <v/>
      </c>
      <c r="N89" s="213"/>
      <c r="O89" s="213"/>
      <c r="P89" s="214"/>
    </row>
    <row r="90" spans="1:16" ht="47.25">
      <c r="A90" s="315">
        <f t="shared" si="14"/>
        <v>6</v>
      </c>
      <c r="B90" s="307" t="s">
        <v>649</v>
      </c>
      <c r="C90" s="204" t="s">
        <v>839</v>
      </c>
      <c r="D90" s="250"/>
      <c r="E90" s="215">
        <v>0.18</v>
      </c>
      <c r="F90" s="251"/>
      <c r="G90" s="320" t="s">
        <v>840</v>
      </c>
      <c r="H90" s="300" t="s">
        <v>285</v>
      </c>
      <c r="I90" s="316">
        <v>284</v>
      </c>
      <c r="J90" s="248"/>
      <c r="K90" s="252">
        <f t="shared" si="11"/>
        <v>0</v>
      </c>
      <c r="L90" s="209">
        <f t="shared" si="12"/>
        <v>0</v>
      </c>
      <c r="M90" s="210" t="str">
        <f t="shared" si="13"/>
        <v/>
      </c>
      <c r="N90" s="213"/>
      <c r="O90" s="213"/>
      <c r="P90" s="214"/>
    </row>
    <row r="91" spans="1:16" ht="47.25">
      <c r="A91" s="315">
        <f t="shared" si="14"/>
        <v>7</v>
      </c>
      <c r="B91" s="307" t="s">
        <v>652</v>
      </c>
      <c r="C91" s="204" t="s">
        <v>841</v>
      </c>
      <c r="D91" s="250"/>
      <c r="E91" s="215">
        <v>0.18</v>
      </c>
      <c r="F91" s="251"/>
      <c r="G91" s="320" t="s">
        <v>842</v>
      </c>
      <c r="H91" s="300" t="s">
        <v>360</v>
      </c>
      <c r="I91" s="316">
        <v>6</v>
      </c>
      <c r="J91" s="248"/>
      <c r="K91" s="252">
        <f t="shared" si="11"/>
        <v>0</v>
      </c>
      <c r="L91" s="209">
        <f t="shared" si="12"/>
        <v>0</v>
      </c>
      <c r="M91" s="210" t="str">
        <f t="shared" si="13"/>
        <v/>
      </c>
      <c r="N91" s="213"/>
      <c r="O91" s="213"/>
      <c r="P91" s="214"/>
    </row>
    <row r="92" spans="1:16" ht="47.25">
      <c r="A92" s="315">
        <f t="shared" si="14"/>
        <v>8</v>
      </c>
      <c r="B92" s="307" t="s">
        <v>656</v>
      </c>
      <c r="C92" s="204" t="s">
        <v>843</v>
      </c>
      <c r="D92" s="250"/>
      <c r="E92" s="215">
        <v>0.18</v>
      </c>
      <c r="F92" s="251"/>
      <c r="G92" s="320" t="s">
        <v>844</v>
      </c>
      <c r="H92" s="300" t="s">
        <v>360</v>
      </c>
      <c r="I92" s="316">
        <v>8</v>
      </c>
      <c r="J92" s="248"/>
      <c r="K92" s="252">
        <f t="shared" si="11"/>
        <v>0</v>
      </c>
      <c r="L92" s="209">
        <f t="shared" si="12"/>
        <v>0</v>
      </c>
      <c r="M92" s="210" t="str">
        <f t="shared" si="13"/>
        <v/>
      </c>
      <c r="N92" s="213"/>
      <c r="O92" s="213"/>
      <c r="P92" s="214"/>
    </row>
    <row r="93" spans="1:16" ht="60">
      <c r="A93" s="315">
        <f t="shared" si="14"/>
        <v>9</v>
      </c>
      <c r="B93" s="307" t="s">
        <v>659</v>
      </c>
      <c r="C93" s="204" t="s">
        <v>845</v>
      </c>
      <c r="D93" s="250"/>
      <c r="E93" s="215">
        <v>0.18</v>
      </c>
      <c r="F93" s="251"/>
      <c r="G93" s="320" t="s">
        <v>846</v>
      </c>
      <c r="H93" s="300" t="s">
        <v>360</v>
      </c>
      <c r="I93" s="316">
        <v>11</v>
      </c>
      <c r="J93" s="248"/>
      <c r="K93" s="252">
        <f t="shared" si="11"/>
        <v>0</v>
      </c>
      <c r="L93" s="209">
        <f t="shared" si="12"/>
        <v>0</v>
      </c>
      <c r="M93" s="210" t="str">
        <f t="shared" si="13"/>
        <v/>
      </c>
      <c r="N93" s="213"/>
      <c r="O93" s="213"/>
      <c r="P93" s="214"/>
    </row>
    <row r="94" spans="1:16" ht="60">
      <c r="A94" s="315">
        <f t="shared" si="14"/>
        <v>10</v>
      </c>
      <c r="B94" s="307" t="s">
        <v>662</v>
      </c>
      <c r="C94" s="204" t="s">
        <v>847</v>
      </c>
      <c r="D94" s="250"/>
      <c r="E94" s="215">
        <v>0.18</v>
      </c>
      <c r="F94" s="251"/>
      <c r="G94" s="320" t="s">
        <v>848</v>
      </c>
      <c r="H94" s="300" t="s">
        <v>360</v>
      </c>
      <c r="I94" s="316">
        <v>3</v>
      </c>
      <c r="J94" s="248"/>
      <c r="K94" s="252">
        <f t="shared" si="11"/>
        <v>0</v>
      </c>
      <c r="L94" s="209">
        <f t="shared" si="12"/>
        <v>0</v>
      </c>
      <c r="M94" s="210" t="str">
        <f t="shared" si="13"/>
        <v/>
      </c>
      <c r="N94" s="213"/>
      <c r="O94" s="213"/>
      <c r="P94" s="214"/>
    </row>
    <row r="95" spans="1:16" ht="60">
      <c r="A95" s="315">
        <f t="shared" si="14"/>
        <v>11</v>
      </c>
      <c r="B95" s="307" t="s">
        <v>665</v>
      </c>
      <c r="C95" s="204" t="s">
        <v>849</v>
      </c>
      <c r="D95" s="250"/>
      <c r="E95" s="215">
        <v>0.18</v>
      </c>
      <c r="F95" s="251"/>
      <c r="G95" s="320" t="s">
        <v>850</v>
      </c>
      <c r="H95" s="300" t="s">
        <v>360</v>
      </c>
      <c r="I95" s="316">
        <v>9</v>
      </c>
      <c r="J95" s="248"/>
      <c r="K95" s="252">
        <f t="shared" si="11"/>
        <v>0</v>
      </c>
      <c r="L95" s="209">
        <f t="shared" si="12"/>
        <v>0</v>
      </c>
      <c r="M95" s="210" t="str">
        <f t="shared" si="13"/>
        <v/>
      </c>
      <c r="N95" s="213"/>
      <c r="O95" s="213"/>
      <c r="P95" s="214"/>
    </row>
    <row r="96" spans="1:16" ht="63">
      <c r="A96" s="315">
        <f t="shared" si="14"/>
        <v>12</v>
      </c>
      <c r="B96" s="307" t="s">
        <v>668</v>
      </c>
      <c r="C96" s="204" t="s">
        <v>851</v>
      </c>
      <c r="D96" s="250"/>
      <c r="E96" s="215">
        <v>0.18</v>
      </c>
      <c r="F96" s="251"/>
      <c r="G96" s="320" t="s">
        <v>852</v>
      </c>
      <c r="H96" s="300" t="s">
        <v>285</v>
      </c>
      <c r="I96" s="316">
        <v>84</v>
      </c>
      <c r="J96" s="248"/>
      <c r="K96" s="252">
        <f t="shared" si="11"/>
        <v>0</v>
      </c>
      <c r="L96" s="209">
        <f t="shared" si="12"/>
        <v>0</v>
      </c>
      <c r="M96" s="210" t="str">
        <f t="shared" si="13"/>
        <v/>
      </c>
      <c r="N96" s="213"/>
      <c r="O96" s="213"/>
      <c r="P96" s="214"/>
    </row>
    <row r="97" spans="1:16" ht="75">
      <c r="A97" s="315">
        <f t="shared" si="14"/>
        <v>13</v>
      </c>
      <c r="B97" s="307" t="s">
        <v>671</v>
      </c>
      <c r="C97" s="204" t="s">
        <v>853</v>
      </c>
      <c r="D97" s="250"/>
      <c r="E97" s="215">
        <v>0.18</v>
      </c>
      <c r="F97" s="251"/>
      <c r="G97" s="320" t="s">
        <v>854</v>
      </c>
      <c r="H97" s="300" t="s">
        <v>360</v>
      </c>
      <c r="I97" s="316">
        <v>1</v>
      </c>
      <c r="J97" s="248"/>
      <c r="K97" s="252">
        <f t="shared" si="11"/>
        <v>0</v>
      </c>
      <c r="L97" s="209">
        <f t="shared" si="12"/>
        <v>0</v>
      </c>
      <c r="M97" s="210" t="str">
        <f t="shared" si="13"/>
        <v/>
      </c>
      <c r="N97" s="213"/>
      <c r="O97" s="213"/>
      <c r="P97" s="214"/>
    </row>
    <row r="98" spans="1:16" ht="31.5">
      <c r="A98" s="315">
        <f t="shared" si="14"/>
        <v>14</v>
      </c>
      <c r="B98" s="307" t="s">
        <v>674</v>
      </c>
      <c r="C98" s="204" t="s">
        <v>855</v>
      </c>
      <c r="D98" s="250"/>
      <c r="E98" s="215">
        <v>0.18</v>
      </c>
      <c r="F98" s="251"/>
      <c r="G98" s="320" t="s">
        <v>856</v>
      </c>
      <c r="H98" s="300" t="s">
        <v>360</v>
      </c>
      <c r="I98" s="316">
        <v>1</v>
      </c>
      <c r="J98" s="248"/>
      <c r="K98" s="252">
        <f t="shared" si="11"/>
        <v>0</v>
      </c>
      <c r="L98" s="209">
        <f t="shared" si="12"/>
        <v>0</v>
      </c>
      <c r="M98" s="210" t="str">
        <f t="shared" si="13"/>
        <v/>
      </c>
      <c r="N98" s="213"/>
      <c r="O98" s="213"/>
      <c r="P98" s="214"/>
    </row>
    <row r="99" spans="1:16" ht="78.75">
      <c r="A99" s="315">
        <f t="shared" si="14"/>
        <v>15</v>
      </c>
      <c r="B99" s="307" t="s">
        <v>677</v>
      </c>
      <c r="C99" s="204" t="s">
        <v>857</v>
      </c>
      <c r="D99" s="250"/>
      <c r="E99" s="215">
        <v>0.18</v>
      </c>
      <c r="F99" s="251"/>
      <c r="G99" s="320" t="s">
        <v>858</v>
      </c>
      <c r="H99" s="300" t="s">
        <v>360</v>
      </c>
      <c r="I99" s="316">
        <v>2</v>
      </c>
      <c r="J99" s="248"/>
      <c r="K99" s="252">
        <f t="shared" si="11"/>
        <v>0</v>
      </c>
      <c r="L99" s="209">
        <f t="shared" si="12"/>
        <v>0</v>
      </c>
      <c r="M99" s="210" t="str">
        <f t="shared" si="13"/>
        <v/>
      </c>
      <c r="N99" s="213"/>
      <c r="O99" s="213"/>
      <c r="P99" s="214"/>
    </row>
    <row r="100" spans="1:16" ht="47.25">
      <c r="A100" s="315">
        <f t="shared" si="14"/>
        <v>16</v>
      </c>
      <c r="B100" s="307" t="s">
        <v>679</v>
      </c>
      <c r="C100" s="204" t="s">
        <v>859</v>
      </c>
      <c r="D100" s="250"/>
      <c r="E100" s="215">
        <v>0.18</v>
      </c>
      <c r="F100" s="251"/>
      <c r="G100" s="320" t="s">
        <v>860</v>
      </c>
      <c r="H100" s="300" t="s">
        <v>360</v>
      </c>
      <c r="I100" s="316">
        <v>15</v>
      </c>
      <c r="J100" s="248"/>
      <c r="K100" s="252">
        <f t="shared" si="11"/>
        <v>0</v>
      </c>
      <c r="L100" s="209">
        <f t="shared" si="12"/>
        <v>0</v>
      </c>
      <c r="M100" s="210" t="str">
        <f t="shared" si="13"/>
        <v/>
      </c>
      <c r="N100" s="213"/>
      <c r="O100" s="213"/>
      <c r="P100" s="214"/>
    </row>
    <row r="101" spans="1:16" ht="63">
      <c r="A101" s="315">
        <f t="shared" si="14"/>
        <v>17</v>
      </c>
      <c r="B101" s="307" t="s">
        <v>682</v>
      </c>
      <c r="C101" s="204" t="s">
        <v>861</v>
      </c>
      <c r="D101" s="250"/>
      <c r="E101" s="215">
        <v>0.18</v>
      </c>
      <c r="F101" s="251"/>
      <c r="G101" s="320" t="s">
        <v>862</v>
      </c>
      <c r="H101" s="300" t="s">
        <v>360</v>
      </c>
      <c r="I101" s="316">
        <v>1</v>
      </c>
      <c r="J101" s="248"/>
      <c r="K101" s="252">
        <f t="shared" si="11"/>
        <v>0</v>
      </c>
      <c r="L101" s="209">
        <f t="shared" si="12"/>
        <v>0</v>
      </c>
      <c r="M101" s="210" t="str">
        <f t="shared" si="13"/>
        <v/>
      </c>
      <c r="N101" s="213"/>
      <c r="O101" s="213"/>
      <c r="P101" s="214"/>
    </row>
    <row r="102" spans="1:16" ht="47.25">
      <c r="A102" s="315">
        <f t="shared" si="14"/>
        <v>18</v>
      </c>
      <c r="B102" s="307" t="s">
        <v>685</v>
      </c>
      <c r="C102" s="204" t="s">
        <v>863</v>
      </c>
      <c r="D102" s="250"/>
      <c r="E102" s="215">
        <v>0.18</v>
      </c>
      <c r="F102" s="251"/>
      <c r="G102" s="320" t="s">
        <v>864</v>
      </c>
      <c r="H102" s="300" t="s">
        <v>360</v>
      </c>
      <c r="I102" s="316">
        <v>1</v>
      </c>
      <c r="J102" s="248"/>
      <c r="K102" s="252">
        <f t="shared" si="11"/>
        <v>0</v>
      </c>
      <c r="L102" s="209">
        <f t="shared" si="12"/>
        <v>0</v>
      </c>
      <c r="M102" s="210" t="str">
        <f t="shared" si="13"/>
        <v/>
      </c>
      <c r="N102" s="213"/>
      <c r="O102" s="213"/>
      <c r="P102" s="214"/>
    </row>
    <row r="103" spans="1:16" ht="45">
      <c r="A103" s="315">
        <f t="shared" si="14"/>
        <v>19</v>
      </c>
      <c r="B103" s="307" t="s">
        <v>688</v>
      </c>
      <c r="C103" s="204" t="s">
        <v>865</v>
      </c>
      <c r="D103" s="250"/>
      <c r="E103" s="215">
        <v>0.18</v>
      </c>
      <c r="F103" s="251"/>
      <c r="G103" s="320" t="s">
        <v>866</v>
      </c>
      <c r="H103" s="300" t="s">
        <v>285</v>
      </c>
      <c r="I103" s="316">
        <v>53</v>
      </c>
      <c r="J103" s="248"/>
      <c r="K103" s="252">
        <f t="shared" si="11"/>
        <v>0</v>
      </c>
      <c r="L103" s="209">
        <f t="shared" si="12"/>
        <v>0</v>
      </c>
      <c r="M103" s="210" t="str">
        <f t="shared" si="13"/>
        <v/>
      </c>
      <c r="N103" s="213"/>
      <c r="O103" s="213"/>
      <c r="P103" s="214"/>
    </row>
    <row r="104" spans="1:16" ht="47.25">
      <c r="A104" s="315">
        <f t="shared" si="14"/>
        <v>20</v>
      </c>
      <c r="B104" s="307" t="s">
        <v>691</v>
      </c>
      <c r="C104" s="204" t="s">
        <v>867</v>
      </c>
      <c r="D104" s="250"/>
      <c r="E104" s="215">
        <v>0.18</v>
      </c>
      <c r="F104" s="251"/>
      <c r="G104" s="320" t="s">
        <v>868</v>
      </c>
      <c r="H104" s="300" t="s">
        <v>360</v>
      </c>
      <c r="I104" s="316">
        <v>7</v>
      </c>
      <c r="J104" s="248"/>
      <c r="K104" s="252">
        <f t="shared" si="11"/>
        <v>0</v>
      </c>
      <c r="L104" s="209">
        <f t="shared" si="12"/>
        <v>0</v>
      </c>
      <c r="M104" s="210" t="str">
        <f t="shared" si="13"/>
        <v/>
      </c>
      <c r="N104" s="213"/>
      <c r="O104" s="213"/>
      <c r="P104" s="214"/>
    </row>
    <row r="105" spans="1:16" ht="60">
      <c r="A105" s="315">
        <f t="shared" si="14"/>
        <v>21</v>
      </c>
      <c r="B105" s="307" t="s">
        <v>694</v>
      </c>
      <c r="C105" s="204" t="s">
        <v>869</v>
      </c>
      <c r="D105" s="250"/>
      <c r="E105" s="215">
        <v>0.18</v>
      </c>
      <c r="F105" s="251"/>
      <c r="G105" s="320" t="s">
        <v>870</v>
      </c>
      <c r="H105" s="300" t="s">
        <v>360</v>
      </c>
      <c r="I105" s="316">
        <v>10</v>
      </c>
      <c r="J105" s="248"/>
      <c r="K105" s="252">
        <f t="shared" si="11"/>
        <v>0</v>
      </c>
      <c r="L105" s="209">
        <f t="shared" si="12"/>
        <v>0</v>
      </c>
      <c r="M105" s="210" t="str">
        <f t="shared" si="13"/>
        <v/>
      </c>
      <c r="N105" s="213"/>
      <c r="O105" s="213"/>
      <c r="P105" s="214"/>
    </row>
    <row r="106" spans="1:16" ht="60">
      <c r="A106" s="315">
        <f t="shared" si="14"/>
        <v>22</v>
      </c>
      <c r="B106" s="307" t="s">
        <v>697</v>
      </c>
      <c r="C106" s="204" t="s">
        <v>871</v>
      </c>
      <c r="D106" s="250"/>
      <c r="E106" s="215">
        <v>0.18</v>
      </c>
      <c r="F106" s="251"/>
      <c r="G106" s="320" t="s">
        <v>872</v>
      </c>
      <c r="H106" s="300" t="s">
        <v>285</v>
      </c>
      <c r="I106" s="316">
        <v>100</v>
      </c>
      <c r="J106" s="248"/>
      <c r="K106" s="252">
        <f t="shared" si="11"/>
        <v>0</v>
      </c>
      <c r="L106" s="209">
        <f t="shared" si="12"/>
        <v>0</v>
      </c>
      <c r="M106" s="210" t="str">
        <f t="shared" si="13"/>
        <v/>
      </c>
      <c r="N106" s="213"/>
      <c r="O106" s="213"/>
      <c r="P106" s="214"/>
    </row>
    <row r="107" spans="1:16" ht="75">
      <c r="A107" s="315">
        <f t="shared" si="14"/>
        <v>23</v>
      </c>
      <c r="B107" s="307" t="s">
        <v>700</v>
      </c>
      <c r="C107" s="204" t="s">
        <v>873</v>
      </c>
      <c r="D107" s="250"/>
      <c r="E107" s="215">
        <v>0.18</v>
      </c>
      <c r="F107" s="251"/>
      <c r="G107" s="320" t="s">
        <v>874</v>
      </c>
      <c r="H107" s="300" t="s">
        <v>360</v>
      </c>
      <c r="I107" s="316">
        <v>1</v>
      </c>
      <c r="J107" s="248"/>
      <c r="K107" s="252">
        <f t="shared" si="11"/>
        <v>0</v>
      </c>
      <c r="L107" s="209">
        <f t="shared" si="12"/>
        <v>0</v>
      </c>
      <c r="M107" s="210" t="str">
        <f t="shared" si="13"/>
        <v/>
      </c>
      <c r="N107" s="213"/>
      <c r="O107" s="213"/>
      <c r="P107" s="214"/>
    </row>
    <row r="108" spans="1:16" ht="60">
      <c r="A108" s="315">
        <f t="shared" si="14"/>
        <v>24</v>
      </c>
      <c r="B108" s="307" t="s">
        <v>703</v>
      </c>
      <c r="C108" s="204" t="s">
        <v>875</v>
      </c>
      <c r="D108" s="250"/>
      <c r="E108" s="215">
        <v>0.18</v>
      </c>
      <c r="F108" s="251"/>
      <c r="G108" s="320" t="s">
        <v>876</v>
      </c>
      <c r="H108" s="298" t="s">
        <v>360</v>
      </c>
      <c r="I108" s="316">
        <v>4</v>
      </c>
      <c r="J108" s="248"/>
      <c r="K108" s="252">
        <f t="shared" si="11"/>
        <v>0</v>
      </c>
      <c r="L108" s="209">
        <f t="shared" si="12"/>
        <v>0</v>
      </c>
      <c r="M108" s="210" t="str">
        <f t="shared" si="13"/>
        <v/>
      </c>
      <c r="N108" s="213"/>
      <c r="O108" s="213"/>
      <c r="P108" s="214"/>
    </row>
    <row r="109" spans="1:16" ht="47.25">
      <c r="A109" s="315">
        <f t="shared" si="14"/>
        <v>25</v>
      </c>
      <c r="B109" s="307" t="s">
        <v>706</v>
      </c>
      <c r="C109" s="204" t="s">
        <v>877</v>
      </c>
      <c r="D109" s="250"/>
      <c r="E109" s="215">
        <v>0.18</v>
      </c>
      <c r="F109" s="251"/>
      <c r="G109" s="320" t="s">
        <v>878</v>
      </c>
      <c r="H109" s="300" t="s">
        <v>285</v>
      </c>
      <c r="I109" s="316">
        <v>315</v>
      </c>
      <c r="J109" s="248"/>
      <c r="K109" s="252">
        <f t="shared" si="11"/>
        <v>0</v>
      </c>
      <c r="L109" s="209">
        <f t="shared" si="12"/>
        <v>0</v>
      </c>
      <c r="M109" s="210" t="str">
        <f t="shared" si="13"/>
        <v/>
      </c>
      <c r="N109" s="213"/>
      <c r="O109" s="213"/>
      <c r="P109" s="214"/>
    </row>
    <row r="110" spans="1:16" ht="47.25">
      <c r="A110" s="315">
        <f t="shared" si="14"/>
        <v>26</v>
      </c>
      <c r="B110" s="307" t="s">
        <v>709</v>
      </c>
      <c r="C110" s="204" t="s">
        <v>879</v>
      </c>
      <c r="D110" s="250"/>
      <c r="E110" s="215">
        <v>0.18</v>
      </c>
      <c r="F110" s="251"/>
      <c r="G110" s="320" t="s">
        <v>880</v>
      </c>
      <c r="H110" s="300" t="s">
        <v>285</v>
      </c>
      <c r="I110" s="316">
        <v>106</v>
      </c>
      <c r="J110" s="248"/>
      <c r="K110" s="252">
        <f t="shared" si="11"/>
        <v>0</v>
      </c>
      <c r="L110" s="209">
        <f t="shared" si="12"/>
        <v>0</v>
      </c>
      <c r="M110" s="210" t="str">
        <f t="shared" si="13"/>
        <v/>
      </c>
      <c r="N110" s="213"/>
      <c r="O110" s="213"/>
      <c r="P110" s="214"/>
    </row>
    <row r="111" spans="1:16" ht="75">
      <c r="A111" s="315">
        <f t="shared" si="14"/>
        <v>27</v>
      </c>
      <c r="B111" s="307" t="s">
        <v>712</v>
      </c>
      <c r="C111" s="204" t="s">
        <v>881</v>
      </c>
      <c r="D111" s="250"/>
      <c r="E111" s="215">
        <v>0.18</v>
      </c>
      <c r="F111" s="251"/>
      <c r="G111" s="320" t="s">
        <v>882</v>
      </c>
      <c r="H111" s="300" t="s">
        <v>883</v>
      </c>
      <c r="I111" s="316">
        <v>1</v>
      </c>
      <c r="J111" s="248"/>
      <c r="K111" s="252">
        <f t="shared" si="11"/>
        <v>0</v>
      </c>
      <c r="L111" s="209">
        <f t="shared" si="12"/>
        <v>0</v>
      </c>
      <c r="M111" s="210" t="str">
        <f t="shared" si="13"/>
        <v/>
      </c>
      <c r="N111" s="213"/>
      <c r="O111" s="213"/>
      <c r="P111" s="214"/>
    </row>
    <row r="112" spans="1:16" ht="75">
      <c r="A112" s="315">
        <f t="shared" si="14"/>
        <v>28</v>
      </c>
      <c r="B112" s="307" t="s">
        <v>715</v>
      </c>
      <c r="C112" s="204" t="s">
        <v>884</v>
      </c>
      <c r="D112" s="250"/>
      <c r="E112" s="215">
        <v>0.18</v>
      </c>
      <c r="F112" s="251"/>
      <c r="G112" s="320" t="s">
        <v>885</v>
      </c>
      <c r="H112" s="300" t="s">
        <v>883</v>
      </c>
      <c r="I112" s="316">
        <v>16</v>
      </c>
      <c r="J112" s="248"/>
      <c r="K112" s="252">
        <f t="shared" si="11"/>
        <v>0</v>
      </c>
      <c r="L112" s="209">
        <f t="shared" si="12"/>
        <v>0</v>
      </c>
      <c r="M112" s="210" t="str">
        <f t="shared" si="13"/>
        <v/>
      </c>
      <c r="N112" s="213"/>
      <c r="O112" s="213"/>
      <c r="P112" s="214"/>
    </row>
    <row r="113" spans="1:16" ht="63">
      <c r="A113" s="315">
        <f t="shared" si="14"/>
        <v>29</v>
      </c>
      <c r="B113" s="307" t="s">
        <v>718</v>
      </c>
      <c r="C113" s="204" t="s">
        <v>886</v>
      </c>
      <c r="D113" s="250"/>
      <c r="E113" s="215">
        <v>0.18</v>
      </c>
      <c r="F113" s="251"/>
      <c r="G113" s="320" t="s">
        <v>887</v>
      </c>
      <c r="H113" s="300" t="s">
        <v>360</v>
      </c>
      <c r="I113" s="316">
        <v>12</v>
      </c>
      <c r="J113" s="248"/>
      <c r="K113" s="252">
        <f t="shared" si="11"/>
        <v>0</v>
      </c>
      <c r="L113" s="209">
        <f t="shared" si="12"/>
        <v>0</v>
      </c>
      <c r="M113" s="210" t="str">
        <f t="shared" si="13"/>
        <v/>
      </c>
      <c r="N113" s="213"/>
      <c r="O113" s="213"/>
      <c r="P113" s="214"/>
    </row>
    <row r="114" spans="1:16" ht="45">
      <c r="A114" s="315">
        <f t="shared" si="14"/>
        <v>30</v>
      </c>
      <c r="B114" s="307" t="s">
        <v>721</v>
      </c>
      <c r="C114" s="204" t="s">
        <v>888</v>
      </c>
      <c r="D114" s="250"/>
      <c r="E114" s="215">
        <v>0.18</v>
      </c>
      <c r="F114" s="251"/>
      <c r="G114" s="320" t="s">
        <v>889</v>
      </c>
      <c r="H114" s="300" t="s">
        <v>360</v>
      </c>
      <c r="I114" s="316">
        <v>11</v>
      </c>
      <c r="J114" s="248"/>
      <c r="K114" s="252">
        <f t="shared" si="11"/>
        <v>0</v>
      </c>
      <c r="L114" s="209">
        <f t="shared" si="12"/>
        <v>0</v>
      </c>
      <c r="M114" s="210" t="str">
        <f t="shared" si="13"/>
        <v/>
      </c>
      <c r="N114" s="213"/>
      <c r="O114" s="213"/>
      <c r="P114" s="214"/>
    </row>
    <row r="115" spans="1:16" ht="16.5">
      <c r="A115" s="229"/>
      <c r="B115" s="230"/>
      <c r="C115" s="231"/>
      <c r="D115" s="231"/>
      <c r="E115" s="232"/>
      <c r="F115" s="233"/>
      <c r="G115" s="319" t="s">
        <v>890</v>
      </c>
      <c r="H115" s="234"/>
      <c r="I115" s="235"/>
      <c r="J115" s="236"/>
      <c r="K115" s="255">
        <f>SUM(K85:K114)</f>
        <v>0</v>
      </c>
      <c r="L115" s="255">
        <f>SUM(L85:L114)</f>
        <v>0</v>
      </c>
      <c r="M115" s="237"/>
      <c r="N115" s="213"/>
      <c r="O115" s="213"/>
      <c r="P115" s="214"/>
    </row>
    <row r="116" spans="1:16" ht="53.25" customHeight="1">
      <c r="A116" s="239"/>
      <c r="B116" s="239"/>
      <c r="C116" s="239"/>
      <c r="D116" s="239"/>
      <c r="E116" s="239"/>
      <c r="F116" s="239"/>
      <c r="G116" s="384" t="s">
        <v>891</v>
      </c>
      <c r="H116" s="384"/>
      <c r="I116" s="384"/>
      <c r="J116" s="384"/>
      <c r="K116" s="274" t="str">
        <f>IF(P9=P8,"",(K115+K83))</f>
        <v/>
      </c>
      <c r="L116" s="274" t="str">
        <f>IF(P9=P8,"",(L115+L83))</f>
        <v/>
      </c>
      <c r="M116" s="240"/>
      <c r="N116" s="154" t="str">
        <f>IF(COUNTIF(N6:N115,"TRUE"),"False","Sheet OK")</f>
        <v>False</v>
      </c>
      <c r="O116" s="213"/>
      <c r="P116" s="213"/>
    </row>
    <row r="117" spans="1:16" ht="39" customHeight="1">
      <c r="A117" s="383" t="str">
        <f>IF(K116="","As all the line items are Left Blank the bid is considered as Non-responsive","Sheet OK")</f>
        <v>As all the line items are Left Blank the bid is considered as Non-responsive</v>
      </c>
      <c r="B117" s="383"/>
      <c r="C117" s="383"/>
      <c r="D117" s="383"/>
      <c r="E117" s="383"/>
      <c r="F117" s="383"/>
      <c r="G117" s="383"/>
      <c r="H117" s="383"/>
      <c r="I117" s="383"/>
      <c r="J117" s="383"/>
      <c r="K117" s="383"/>
      <c r="L117" s="383"/>
      <c r="M117" s="383"/>
      <c r="N117" s="213"/>
      <c r="O117" s="213"/>
      <c r="P117" s="213"/>
    </row>
    <row r="119" spans="1:16">
      <c r="N119" s="160" t="str">
        <f>IF(COUNTIF(N116:N118,"TRUE"),"False","Sheet OK")</f>
        <v>Sheet OK</v>
      </c>
      <c r="O119" s="160"/>
    </row>
  </sheetData>
  <sheetProtection algorithmName="SHA-512" hashValue="+siK58RTXgp3Zd3HNGS1xpEmMOcKKpz33paK1jH8HzelVti/bnoFwqpV9+Dv1o/ocrFVfHm/qTlg1PeVQsYHaQ==" saltValue="wxdKv24zAxSJ9RZw28lLUA==" spinCount="100000" sheet="1" objects="1" scenarios="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17:M117"/>
    <mergeCell ref="A1:L1"/>
    <mergeCell ref="A4:C4"/>
    <mergeCell ref="D3:I3"/>
    <mergeCell ref="D5:I5"/>
    <mergeCell ref="E7:I7"/>
    <mergeCell ref="G116:J116"/>
    <mergeCell ref="J3:L3"/>
    <mergeCell ref="J4:L4"/>
    <mergeCell ref="D4:I4"/>
    <mergeCell ref="D6:I6"/>
    <mergeCell ref="J5:L5"/>
    <mergeCell ref="A2:L2"/>
  </mergeCells>
  <conditionalFormatting sqref="A117:M117">
    <cfRule type="containsText" dxfId="5" priority="11" stopIfTrue="1" operator="containsText" text="sheet">
      <formula>NOT(ISERROR(SEARCH("sheet",A117)))</formula>
    </cfRule>
    <cfRule type="containsText" dxfId="4" priority="12" stopIfTrue="1" operator="containsText" text="Non-responsive">
      <formula>NOT(ISERROR(SEARCH("Non-responsive",A117)))</formula>
    </cfRule>
  </conditionalFormatting>
  <conditionalFormatting sqref="M11:M82 M84:M114">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82 D85:D114"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14" xr:uid="{00000000-0002-0000-0500-000001000000}">
      <formula1>0</formula1>
    </dataValidation>
  </dataValidations>
  <pageMargins left="0.7" right="0.7" top="0.75" bottom="0.75" header="0.3" footer="0.3"/>
  <pageSetup paperSize="9" scale="1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H11" sqref="H11"/>
    </sheetView>
  </sheetViews>
  <sheetFormatPr defaultRowHeight="13.5"/>
  <cols>
    <col min="1" max="1" width="10.140625" style="161" bestFit="1" customWidth="1"/>
    <col min="2" max="2" width="41.140625" style="161" customWidth="1"/>
    <col min="3" max="3" width="16.42578125" style="161" customWidth="1"/>
    <col min="4" max="4" width="24" style="167" customWidth="1"/>
    <col min="5" max="16384" width="9.140625" style="161"/>
  </cols>
  <sheetData>
    <row r="1" spans="1:4" ht="57.75" customHeight="1">
      <c r="A1" s="331" t="str">
        <f>'Name of Bidder'!A1</f>
        <v>Package-A-Construction of Transit Camp at 765/400kV Kurnool-III PS under Transmission System for evacuation of power from RE sources in Kurnool Wind Energy Zone (3000MW)/ Solar Energy Zone (1500MW) Part-A and Part-B</v>
      </c>
      <c r="B1" s="331"/>
      <c r="C1" s="331"/>
      <c r="D1" s="331"/>
    </row>
    <row r="2" spans="1:4" ht="16.5">
      <c r="A2" s="331" t="s">
        <v>892</v>
      </c>
      <c r="B2" s="331"/>
      <c r="C2" s="331"/>
      <c r="D2" s="331"/>
    </row>
    <row r="3" spans="1:4">
      <c r="A3" s="385" t="s">
        <v>244</v>
      </c>
      <c r="B3" s="385"/>
      <c r="C3" s="385" t="s">
        <v>243</v>
      </c>
      <c r="D3" s="385"/>
    </row>
    <row r="4" spans="1:4">
      <c r="A4" s="275" t="s">
        <v>15</v>
      </c>
      <c r="B4" s="276">
        <f>'Name of Bidder'!C9</f>
        <v>0</v>
      </c>
      <c r="C4" s="275" t="s">
        <v>245</v>
      </c>
      <c r="D4" s="277"/>
    </row>
    <row r="5" spans="1:4" ht="16.5">
      <c r="A5" s="275" t="s">
        <v>16</v>
      </c>
      <c r="B5" s="276">
        <f>'Schedule-I'!C5</f>
        <v>0</v>
      </c>
      <c r="C5" s="387" t="s">
        <v>246</v>
      </c>
      <c r="D5" s="387"/>
    </row>
    <row r="6" spans="1:4" ht="16.5">
      <c r="A6" s="278"/>
      <c r="B6" s="276">
        <f>'Schedule-I'!C6</f>
        <v>0</v>
      </c>
      <c r="C6" s="62" t="s">
        <v>247</v>
      </c>
      <c r="D6" s="126"/>
    </row>
    <row r="7" spans="1:4" ht="16.5">
      <c r="A7" s="278"/>
      <c r="B7" s="276">
        <f>'Schedule-I'!C7</f>
        <v>0</v>
      </c>
      <c r="C7" s="62" t="s">
        <v>893</v>
      </c>
      <c r="D7" s="126"/>
    </row>
    <row r="8" spans="1:4" ht="16.5">
      <c r="A8" s="278"/>
      <c r="B8" s="276"/>
      <c r="C8" s="62" t="s">
        <v>894</v>
      </c>
      <c r="D8" s="126"/>
    </row>
    <row r="9" spans="1:4" ht="15">
      <c r="A9" s="162" t="s">
        <v>250</v>
      </c>
      <c r="B9" s="386" t="s">
        <v>895</v>
      </c>
      <c r="C9" s="386"/>
      <c r="D9" s="163" t="s">
        <v>896</v>
      </c>
    </row>
    <row r="10" spans="1:4" ht="15">
      <c r="A10" s="164">
        <v>1.1000000000000001</v>
      </c>
      <c r="B10" s="388" t="s">
        <v>897</v>
      </c>
      <c r="C10" s="388"/>
      <c r="D10" s="279"/>
    </row>
    <row r="11" spans="1:4" ht="69.75" customHeight="1">
      <c r="A11" s="164"/>
      <c r="B11" s="389" t="str">
        <f>"Supply &amp; Installation Charges- Schedule Civil Items for " &amp;A1</f>
        <v>Supply &amp; Installation Charges- Schedule Civil Items for Package-A-Construction of Transit Camp at 765/400kV Kurnool-III PS under Transmission System for evacuation of power from RE sources in Kurnool Wind Energy Zone (3000MW)/ Solar Energy Zone (1500MW) Part-A and Part-B</v>
      </c>
      <c r="C11" s="389"/>
      <c r="D11" s="280" t="str">
        <f>'Schedule-I'!N193</f>
        <v/>
      </c>
    </row>
    <row r="12" spans="1:4" ht="15">
      <c r="A12" s="164">
        <v>1.2</v>
      </c>
      <c r="B12" s="388" t="s">
        <v>898</v>
      </c>
      <c r="C12" s="388"/>
      <c r="D12" s="280"/>
    </row>
    <row r="13" spans="1:4" ht="72.75" customHeight="1">
      <c r="A13" s="164"/>
      <c r="B13" s="389" t="str">
        <f>"Supply &amp; Installation Charges- Non-Schedule Civil Items for " &amp; A1</f>
        <v>Supply &amp; Installation Charges- Non-Schedule Civil Items for Package-A-Construction of Transit Camp at 765/400kV Kurnool-III PS under Transmission System for evacuation of power from RE sources in Kurnool Wind Energy Zone (3000MW)/ Solar Energy Zone (1500MW) Part-A and Part-B</v>
      </c>
      <c r="C13" s="389"/>
      <c r="D13" s="281" t="str">
        <f>'Schedule-II'!K116</f>
        <v/>
      </c>
    </row>
    <row r="14" spans="1:4" ht="15">
      <c r="A14" s="164"/>
      <c r="B14" s="395"/>
      <c r="C14" s="396"/>
      <c r="D14" s="281"/>
    </row>
    <row r="15" spans="1:4" ht="39.75" customHeight="1">
      <c r="A15" s="164" t="s">
        <v>899</v>
      </c>
      <c r="B15" s="397" t="s">
        <v>900</v>
      </c>
      <c r="C15" s="398"/>
      <c r="D15" s="165" t="str">
        <f>IF(OR(D11="",D13=""),"Non-responsive Bid",D11+D13)</f>
        <v>Non-responsive Bid</v>
      </c>
    </row>
    <row r="16" spans="1:4" ht="15">
      <c r="A16" s="164"/>
      <c r="B16" s="390"/>
      <c r="C16" s="391"/>
      <c r="D16" s="165"/>
    </row>
    <row r="17" spans="1:4" ht="15">
      <c r="A17" s="164" t="s">
        <v>901</v>
      </c>
      <c r="B17" s="388" t="s">
        <v>902</v>
      </c>
      <c r="C17" s="388"/>
      <c r="D17" s="165"/>
    </row>
    <row r="18" spans="1:4" ht="15">
      <c r="A18" s="164"/>
      <c r="B18" s="389" t="s">
        <v>903</v>
      </c>
      <c r="C18" s="389"/>
      <c r="D18" s="165" t="str">
        <f>'Schedule-I'!O194</f>
        <v/>
      </c>
    </row>
    <row r="19" spans="1:4" ht="15">
      <c r="A19" s="164"/>
      <c r="B19" s="389" t="s">
        <v>904</v>
      </c>
      <c r="C19" s="389"/>
      <c r="D19" s="165" t="str">
        <f>'Schedule-II'!L116</f>
        <v/>
      </c>
    </row>
    <row r="20" spans="1:4" ht="45" customHeight="1">
      <c r="A20" s="164"/>
      <c r="B20" s="392" t="s">
        <v>905</v>
      </c>
      <c r="C20" s="392"/>
      <c r="D20" s="165" t="str">
        <f>IF(OR(D11="",D13=""),"Non-responsive Bid",D18+D19)</f>
        <v>Non-responsive Bid</v>
      </c>
    </row>
    <row r="21" spans="1:4" ht="15.75">
      <c r="A21" s="164"/>
      <c r="B21" s="393"/>
      <c r="C21" s="394"/>
      <c r="D21" s="166"/>
    </row>
    <row r="22" spans="1:4" ht="16.5">
      <c r="A22" s="164" t="s">
        <v>906</v>
      </c>
      <c r="B22" s="392" t="s">
        <v>907</v>
      </c>
      <c r="C22" s="392"/>
      <c r="D22" s="165" t="str">
        <f>IF(OR(D11="",D13=""),"Non-responsive Bid",D15+D20)</f>
        <v>Non-responsive Bid</v>
      </c>
    </row>
    <row r="23" spans="1:4">
      <c r="A23" s="282"/>
      <c r="B23" s="283"/>
      <c r="C23" s="283"/>
      <c r="D23" s="284"/>
    </row>
    <row r="24" spans="1:4">
      <c r="A24" s="285"/>
      <c r="B24" s="286"/>
      <c r="C24" s="286"/>
      <c r="D24" s="287"/>
    </row>
    <row r="25" spans="1:4">
      <c r="A25" s="288" t="s">
        <v>908</v>
      </c>
      <c r="B25" s="324"/>
      <c r="C25" s="275" t="s">
        <v>909</v>
      </c>
      <c r="D25" s="287">
        <f>'Name of Bidder'!C17</f>
        <v>0</v>
      </c>
    </row>
    <row r="26" spans="1:4">
      <c r="A26" s="289" t="s">
        <v>910</v>
      </c>
      <c r="B26" s="290">
        <f>'Name of Bidder'!C21</f>
        <v>0</v>
      </c>
      <c r="C26" s="291" t="s">
        <v>911</v>
      </c>
      <c r="D26" s="292">
        <f>'Name of Bidder'!C18</f>
        <v>0</v>
      </c>
    </row>
  </sheetData>
  <sheetProtection algorithmName="SHA-512" hashValue="8zb+cGkS0sHkbf0H/Et21kvdN6JcBog3z0ggZKstolWREmh9bqy/fhgj4KbKqg18WIlSGF8UBxDhyG3Ri8VSkQ==" saltValue="bTi41ISPAZSR40lICCRg/g=="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tabSelected="1" view="pageBreakPreview" zoomScaleNormal="100" zoomScaleSheetLayoutView="100" workbookViewId="0">
      <selection activeCell="D43" sqref="D43:F43"/>
    </sheetView>
  </sheetViews>
  <sheetFormatPr defaultRowHeight="12.75"/>
  <cols>
    <col min="1" max="2" width="10.7109375" style="171" customWidth="1"/>
    <col min="3" max="3" width="14.7109375" style="171" customWidth="1"/>
    <col min="4" max="4" width="20.7109375" style="171" customWidth="1"/>
    <col min="5" max="5" width="12.7109375" style="171" customWidth="1"/>
    <col min="6" max="6" width="34.140625" style="171" customWidth="1"/>
    <col min="7" max="25" width="9.140625" style="171"/>
    <col min="26" max="26" width="12.5703125" style="171" customWidth="1"/>
    <col min="27" max="27" width="9.140625" style="171"/>
    <col min="28" max="28" width="16.140625" style="171" bestFit="1" customWidth="1"/>
    <col min="29" max="16384" width="9.140625" style="171"/>
  </cols>
  <sheetData>
    <row r="1" spans="1:6" ht="17.25">
      <c r="A1" s="168" t="str">
        <f>'Name of Bidder'!A2:C2</f>
        <v>Specification No: Ref: SR-I/C&amp;M/WC-3810/2024/RFx-5002003832(SR1/NT/S-MISC/DOM/B00/24/11239) (Pkg-A)</v>
      </c>
      <c r="B1" s="168"/>
      <c r="C1" s="169"/>
      <c r="D1" s="169"/>
      <c r="E1" s="169"/>
      <c r="F1" s="170" t="s">
        <v>912</v>
      </c>
    </row>
    <row r="2" spans="1:6" ht="16.5">
      <c r="A2" s="172"/>
      <c r="B2" s="172"/>
      <c r="C2" s="172"/>
      <c r="D2" s="172"/>
      <c r="E2" s="172"/>
      <c r="F2" s="172"/>
    </row>
    <row r="3" spans="1:6" ht="15">
      <c r="A3" s="400" t="s">
        <v>913</v>
      </c>
      <c r="B3" s="400"/>
      <c r="C3" s="400"/>
      <c r="D3" s="400"/>
      <c r="E3" s="400"/>
      <c r="F3" s="400"/>
    </row>
    <row r="4" spans="1:6" ht="15">
      <c r="A4" s="173"/>
      <c r="B4" s="173"/>
      <c r="C4" s="173"/>
      <c r="D4" s="173"/>
      <c r="E4" s="173"/>
      <c r="F4" s="173"/>
    </row>
    <row r="5" spans="1:6" ht="16.5">
      <c r="A5" s="174" t="s">
        <v>914</v>
      </c>
      <c r="B5" s="174"/>
      <c r="C5" s="401"/>
      <c r="D5" s="401"/>
      <c r="E5" s="401"/>
      <c r="F5" s="401"/>
    </row>
    <row r="6" spans="1:6" ht="16.5">
      <c r="A6" s="174" t="s">
        <v>19</v>
      </c>
      <c r="B6" s="402"/>
      <c r="C6" s="402"/>
      <c r="D6" s="172"/>
      <c r="E6" s="172"/>
      <c r="F6" s="172"/>
    </row>
    <row r="7" spans="1:6" ht="16.5">
      <c r="A7" s="174"/>
      <c r="B7" s="175"/>
      <c r="C7" s="175"/>
      <c r="D7" s="172"/>
      <c r="E7" s="172"/>
      <c r="F7" s="172"/>
    </row>
    <row r="8" spans="1:6" ht="16.5">
      <c r="A8" s="176" t="s">
        <v>243</v>
      </c>
      <c r="B8" s="177"/>
      <c r="C8" s="172"/>
      <c r="D8" s="172"/>
      <c r="E8" s="172"/>
      <c r="F8" s="178"/>
    </row>
    <row r="9" spans="1:6" ht="16.5">
      <c r="A9" s="179" t="s">
        <v>245</v>
      </c>
      <c r="B9" s="179"/>
      <c r="C9" s="172"/>
      <c r="D9" s="172"/>
      <c r="E9" s="172"/>
      <c r="F9" s="178"/>
    </row>
    <row r="10" spans="1:6" ht="16.5">
      <c r="A10" s="179" t="s">
        <v>246</v>
      </c>
      <c r="B10" s="179"/>
      <c r="C10" s="172"/>
      <c r="D10" s="172"/>
      <c r="E10" s="172"/>
      <c r="F10" s="178"/>
    </row>
    <row r="11" spans="1:6" ht="16.5">
      <c r="A11" s="179" t="s">
        <v>915</v>
      </c>
      <c r="B11" s="179"/>
      <c r="C11" s="172"/>
      <c r="D11" s="172"/>
      <c r="E11" s="172"/>
      <c r="F11" s="178"/>
    </row>
    <row r="12" spans="1:6" ht="16.5">
      <c r="A12" s="179"/>
      <c r="B12" s="179"/>
      <c r="C12" s="172"/>
      <c r="D12" s="172"/>
      <c r="E12" s="172"/>
      <c r="F12" s="178"/>
    </row>
    <row r="13" spans="1:6" ht="16.5">
      <c r="A13" s="179"/>
      <c r="B13" s="179"/>
      <c r="C13" s="172"/>
      <c r="D13" s="172"/>
      <c r="E13" s="172"/>
      <c r="F13" s="178"/>
    </row>
    <row r="14" spans="1:6" ht="16.5">
      <c r="A14" s="174"/>
      <c r="B14" s="174"/>
      <c r="C14" s="172"/>
      <c r="D14" s="172"/>
      <c r="E14" s="172"/>
      <c r="F14" s="178"/>
    </row>
    <row r="15" spans="1:6" ht="68.25" customHeight="1">
      <c r="A15" s="180" t="s">
        <v>916</v>
      </c>
      <c r="B15" s="181"/>
      <c r="C15" s="403" t="str">
        <f>'Name of Bidder'!A1</f>
        <v>Package-A-Construction of Transit Camp at 765/400kV Kurnool-III PS under Transmission System for evacuation of power from RE sources in Kurnool Wind Energy Zone (3000MW)/ Solar Energy Zone (1500MW) Part-A and Part-B</v>
      </c>
      <c r="D15" s="403"/>
      <c r="E15" s="403"/>
      <c r="F15" s="403"/>
    </row>
    <row r="16" spans="1:6" ht="45.75" customHeight="1">
      <c r="A16" s="172" t="s">
        <v>917</v>
      </c>
      <c r="B16" s="172"/>
      <c r="C16" s="178"/>
      <c r="D16" s="178"/>
      <c r="E16" s="178"/>
      <c r="F16" s="178"/>
    </row>
    <row r="17" spans="1:28" ht="113.25" customHeight="1">
      <c r="A17" s="181">
        <v>1</v>
      </c>
      <c r="B17" s="40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404"/>
      <c r="D17" s="404"/>
      <c r="E17" s="404"/>
      <c r="F17" s="404"/>
      <c r="Z17" s="183" t="s">
        <v>918</v>
      </c>
      <c r="AA17" s="184" t="s">
        <v>919</v>
      </c>
      <c r="AB17" s="185" t="str">
        <f>'Schedule-III-Summary'!D22</f>
        <v>Non-responsive Bid</v>
      </c>
    </row>
    <row r="18" spans="1:28" ht="42" customHeight="1">
      <c r="A18" s="172"/>
      <c r="B18" s="399" t="s">
        <v>920</v>
      </c>
      <c r="C18" s="399"/>
      <c r="D18" s="399"/>
      <c r="E18" s="399"/>
      <c r="F18" s="399"/>
    </row>
    <row r="19" spans="1:28" ht="16.5">
      <c r="A19" s="186">
        <v>2</v>
      </c>
      <c r="B19" s="406" t="s">
        <v>921</v>
      </c>
      <c r="C19" s="406"/>
      <c r="D19" s="406"/>
      <c r="E19" s="406"/>
      <c r="F19" s="406"/>
    </row>
    <row r="20" spans="1:28" ht="33.75" customHeight="1">
      <c r="A20" s="181">
        <v>2.1</v>
      </c>
      <c r="B20" s="404" t="s">
        <v>922</v>
      </c>
      <c r="C20" s="404"/>
      <c r="D20" s="404"/>
      <c r="E20" s="404"/>
      <c r="F20" s="404"/>
    </row>
    <row r="21" spans="1:28" ht="16.5">
      <c r="A21" s="181"/>
      <c r="B21" s="182" t="s">
        <v>923</v>
      </c>
      <c r="C21" s="407" t="s">
        <v>924</v>
      </c>
      <c r="D21" s="407"/>
      <c r="E21" s="407"/>
      <c r="F21" s="407"/>
    </row>
    <row r="22" spans="1:28" ht="16.5">
      <c r="A22" s="181"/>
      <c r="B22" s="182" t="s">
        <v>925</v>
      </c>
      <c r="C22" s="407" t="s">
        <v>926</v>
      </c>
      <c r="D22" s="407"/>
      <c r="E22" s="407"/>
      <c r="F22" s="407"/>
    </row>
    <row r="23" spans="1:28" ht="16.5" customHeight="1">
      <c r="A23" s="181"/>
      <c r="B23" s="182" t="s">
        <v>927</v>
      </c>
      <c r="C23" s="407" t="s">
        <v>928</v>
      </c>
      <c r="D23" s="407"/>
      <c r="E23" s="407"/>
      <c r="F23" s="407"/>
    </row>
    <row r="24" spans="1:28" ht="16.5">
      <c r="A24" s="172"/>
      <c r="B24" s="405"/>
      <c r="C24" s="405"/>
      <c r="D24" s="180"/>
      <c r="E24" s="180"/>
      <c r="F24" s="180"/>
    </row>
    <row r="25" spans="1:28" ht="87.75" customHeight="1">
      <c r="A25" s="187">
        <v>2.2000000000000002</v>
      </c>
      <c r="B25" s="404" t="s">
        <v>929</v>
      </c>
      <c r="C25" s="404"/>
      <c r="D25" s="404"/>
      <c r="E25" s="404"/>
      <c r="F25" s="404"/>
    </row>
    <row r="26" spans="1:28" ht="51" customHeight="1">
      <c r="A26" s="187">
        <v>2.2999999999999998</v>
      </c>
      <c r="B26" s="404" t="s">
        <v>930</v>
      </c>
      <c r="C26" s="404"/>
      <c r="D26" s="404"/>
      <c r="E26" s="404"/>
      <c r="F26" s="404"/>
    </row>
    <row r="27" spans="1:28" ht="120" customHeight="1">
      <c r="A27" s="187">
        <v>2.4</v>
      </c>
      <c r="B27" s="404" t="s">
        <v>931</v>
      </c>
      <c r="C27" s="404"/>
      <c r="D27" s="404"/>
      <c r="E27" s="404"/>
      <c r="F27" s="404"/>
    </row>
    <row r="28" spans="1:28" ht="97.5" customHeight="1">
      <c r="A28" s="181">
        <v>3</v>
      </c>
      <c r="B28" s="404" t="s">
        <v>932</v>
      </c>
      <c r="C28" s="404"/>
      <c r="D28" s="404"/>
      <c r="E28" s="404"/>
      <c r="F28" s="404"/>
    </row>
    <row r="29" spans="1:28" ht="62.25" customHeight="1">
      <c r="A29" s="187">
        <v>3.1</v>
      </c>
      <c r="B29" s="407" t="s">
        <v>933</v>
      </c>
      <c r="C29" s="407"/>
      <c r="D29" s="407"/>
      <c r="E29" s="407"/>
      <c r="F29" s="407"/>
    </row>
    <row r="30" spans="1:28" ht="57" customHeight="1">
      <c r="A30" s="187">
        <v>3.2</v>
      </c>
      <c r="B30" s="404" t="s">
        <v>934</v>
      </c>
      <c r="C30" s="404"/>
      <c r="D30" s="404"/>
      <c r="E30" s="404"/>
      <c r="F30" s="404"/>
    </row>
    <row r="31" spans="1:28" ht="62.25" customHeight="1">
      <c r="A31" s="187">
        <v>3.3</v>
      </c>
      <c r="B31" s="404" t="s">
        <v>935</v>
      </c>
      <c r="C31" s="404"/>
      <c r="D31" s="404"/>
      <c r="E31" s="404"/>
      <c r="F31" s="404"/>
    </row>
    <row r="32" spans="1:28" ht="79.5" customHeight="1">
      <c r="A32" s="181">
        <v>4</v>
      </c>
      <c r="B32" s="404" t="s">
        <v>936</v>
      </c>
      <c r="C32" s="404"/>
      <c r="D32" s="404"/>
      <c r="E32" s="404"/>
      <c r="F32" s="404"/>
    </row>
    <row r="33" spans="1:6" ht="89.25" customHeight="1">
      <c r="A33" s="181">
        <v>5</v>
      </c>
      <c r="B33" s="404" t="s">
        <v>937</v>
      </c>
      <c r="C33" s="404"/>
      <c r="D33" s="404"/>
      <c r="E33" s="404"/>
      <c r="F33" s="404"/>
    </row>
    <row r="34" spans="1:6" ht="16.5">
      <c r="A34" s="172"/>
      <c r="B34" s="188" t="str">
        <f>IF(ISERROR("Dated this " &amp; AG6 &amp; LOOKUP(AG6,AE1:AE27,AF1:AF27) &amp; " day of " &amp; AG8 &amp; " " &amp;AG9), "", "Dated this " &amp; AG6 &amp; LOOKUP(AG6,AE1:AE27,AF1:AF27) &amp; " day of " &amp; AG8 &amp; " " &amp;AG9)</f>
        <v/>
      </c>
      <c r="C34" s="188"/>
      <c r="D34" s="188"/>
      <c r="E34" s="189"/>
      <c r="F34" s="189"/>
    </row>
    <row r="35" spans="1:6" ht="16.5">
      <c r="A35" s="172"/>
      <c r="B35" s="188" t="s">
        <v>938</v>
      </c>
      <c r="C35" s="190"/>
      <c r="D35" s="191"/>
      <c r="E35" s="191"/>
      <c r="F35" s="191"/>
    </row>
    <row r="36" spans="1:6" ht="16.5">
      <c r="A36" s="172"/>
      <c r="B36" s="192"/>
      <c r="C36" s="191"/>
      <c r="D36" s="191"/>
      <c r="E36" s="188"/>
      <c r="F36" s="193" t="s">
        <v>939</v>
      </c>
    </row>
    <row r="37" spans="1:6" ht="16.5">
      <c r="A37" s="172"/>
      <c r="B37" s="192"/>
      <c r="C37" s="191"/>
      <c r="D37" s="188"/>
      <c r="E37" s="188"/>
      <c r="F37" s="193" t="str">
        <f>"For and on behalf of " &amp; 'Schedule-I'!C3</f>
        <v xml:space="preserve">For and on behalf of </v>
      </c>
    </row>
    <row r="38" spans="1:6" ht="16.5">
      <c r="A38" s="194"/>
      <c r="B38" s="194"/>
      <c r="C38" s="195"/>
      <c r="D38" s="194"/>
      <c r="E38" s="196"/>
      <c r="F38" s="174"/>
    </row>
    <row r="39" spans="1:6" ht="16.5">
      <c r="A39" s="197" t="s">
        <v>940</v>
      </c>
      <c r="B39" s="408">
        <f>'Name of Bidder'!C20</f>
        <v>0</v>
      </c>
      <c r="C39" s="408"/>
      <c r="D39" s="194"/>
      <c r="E39" s="196" t="s">
        <v>20</v>
      </c>
      <c r="F39" s="198">
        <f>'Name of Bidder'!C17</f>
        <v>0</v>
      </c>
    </row>
    <row r="40" spans="1:6" ht="16.5">
      <c r="A40" s="197" t="s">
        <v>910</v>
      </c>
      <c r="B40" s="198">
        <f>'Name of Bidder'!C21</f>
        <v>0</v>
      </c>
      <c r="C40" s="199"/>
      <c r="D40" s="194"/>
      <c r="E40" s="196" t="s">
        <v>22</v>
      </c>
      <c r="F40" s="198">
        <f>'Name of Bidder'!C18</f>
        <v>0</v>
      </c>
    </row>
    <row r="41" spans="1:6" ht="16.5">
      <c r="A41" s="172"/>
      <c r="B41" s="172"/>
      <c r="C41" s="172"/>
      <c r="D41" s="194"/>
      <c r="E41" s="196"/>
      <c r="F41" s="172"/>
    </row>
    <row r="42" spans="1:6" ht="16.5">
      <c r="A42" s="200" t="s">
        <v>941</v>
      </c>
      <c r="B42" s="201"/>
      <c r="C42" s="202"/>
      <c r="D42" s="188"/>
      <c r="E42" s="193"/>
      <c r="F42" s="188"/>
    </row>
    <row r="43" spans="1:6" ht="16.5">
      <c r="A43" s="409" t="s">
        <v>942</v>
      </c>
      <c r="B43" s="409"/>
      <c r="C43" s="409"/>
      <c r="D43" s="410"/>
      <c r="E43" s="410"/>
      <c r="F43" s="410"/>
    </row>
    <row r="44" spans="1:6" ht="16.5">
      <c r="A44" s="411"/>
      <c r="B44" s="411"/>
      <c r="C44" s="411"/>
      <c r="D44" s="125"/>
      <c r="E44" s="125"/>
      <c r="F44" s="125"/>
    </row>
    <row r="45" spans="1:6" ht="16.5">
      <c r="A45" s="413"/>
      <c r="B45" s="413"/>
      <c r="C45" s="413"/>
      <c r="D45" s="125"/>
      <c r="E45" s="125"/>
      <c r="F45" s="125"/>
    </row>
    <row r="46" spans="1:6" ht="16.5">
      <c r="A46" s="414" t="s">
        <v>943</v>
      </c>
      <c r="B46" s="414"/>
      <c r="C46" s="414"/>
      <c r="D46" s="410"/>
      <c r="E46" s="410"/>
      <c r="F46" s="410"/>
    </row>
    <row r="47" spans="1:6" ht="16.5">
      <c r="A47" s="414" t="s">
        <v>944</v>
      </c>
      <c r="B47" s="414"/>
      <c r="C47" s="414"/>
      <c r="D47" s="410"/>
      <c r="E47" s="410"/>
      <c r="F47" s="410"/>
    </row>
    <row r="48" spans="1:6" ht="16.5">
      <c r="A48" s="414" t="s">
        <v>945</v>
      </c>
      <c r="B48" s="414"/>
      <c r="C48" s="414"/>
      <c r="D48" s="410"/>
      <c r="E48" s="410"/>
      <c r="F48" s="410"/>
    </row>
    <row r="49" spans="1:6" ht="16.5">
      <c r="A49" s="409" t="s">
        <v>946</v>
      </c>
      <c r="B49" s="409"/>
      <c r="C49" s="409"/>
      <c r="D49" s="410"/>
      <c r="E49" s="410"/>
      <c r="F49" s="410"/>
    </row>
    <row r="50" spans="1:6" ht="16.5">
      <c r="A50" s="411"/>
      <c r="B50" s="411"/>
      <c r="C50" s="411"/>
      <c r="D50" s="125"/>
      <c r="E50" s="125"/>
      <c r="F50" s="125"/>
    </row>
    <row r="51" spans="1:6" ht="16.5">
      <c r="A51" s="413"/>
      <c r="B51" s="413"/>
      <c r="C51" s="413"/>
      <c r="D51" s="125"/>
      <c r="E51" s="125"/>
      <c r="F51" s="125"/>
    </row>
    <row r="52" spans="1:6" ht="37.5" customHeight="1">
      <c r="A52" s="41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15"/>
      <c r="C52" s="415"/>
      <c r="D52" s="415"/>
      <c r="E52" s="415"/>
      <c r="F52" s="415"/>
    </row>
    <row r="53" spans="1:6" ht="18.75">
      <c r="A53" s="412" t="s">
        <v>947</v>
      </c>
      <c r="B53" s="412"/>
      <c r="C53" s="412"/>
      <c r="D53" s="412"/>
      <c r="E53" s="412"/>
      <c r="F53" s="412"/>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Voorai Vasini Dattathreya {वी. वासिनी दत्तात्रेय}</cp:lastModifiedBy>
  <cp:revision/>
  <dcterms:created xsi:type="dcterms:W3CDTF">2010-09-27T08:09:01Z</dcterms:created>
  <dcterms:modified xsi:type="dcterms:W3CDTF">2024-08-29T11:36:47Z</dcterms:modified>
  <cp:category/>
  <cp:contentStatus/>
</cp:coreProperties>
</file>