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Manogna/WC-4170 Diversion works Raichur lines for SCR/Bid Docs/"/>
    </mc:Choice>
  </mc:AlternateContent>
  <xr:revisionPtr revIDLastSave="1153" documentId="13_ncr:1_{2B826073-8DBF-4E5E-A8CC-0C76CF85CF33}" xr6:coauthVersionLast="47" xr6:coauthVersionMax="47" xr10:uidLastSave="{D2DC94CB-3B4B-46BE-8929-13A22F992581}"/>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'Schedule-I'!$A$1:$R$38</definedName>
    <definedName name="_xlnm.Print_Area" localSheetId="5">'Schedule-II'!$A$1:$O$52</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'Schedule-I'!$A$1:$R$38</definedName>
    <definedName name="Z_27F75044_6024_4403_9A39_D72B9CCD332B_.wvu.PrintArea" localSheetId="5" hidden="1">'Schedule-II'!$A$1:$O$52</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'Schedule-II'!$A$1:$L$51</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'Schedule-II'!$A$1:$L$51</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6" l="1"/>
  <c r="K33" i="6"/>
  <c r="L33" i="6" s="1"/>
  <c r="A33" i="6"/>
  <c r="M40" i="5"/>
  <c r="L40" i="5"/>
  <c r="N40" i="5" s="1"/>
  <c r="M29" i="5"/>
  <c r="L29" i="5"/>
  <c r="N29" i="5" s="1"/>
  <c r="A17" i="5"/>
  <c r="K37" i="6"/>
  <c r="L37" i="6" s="1"/>
  <c r="A21" i="5"/>
  <c r="A24" i="5" s="1"/>
  <c r="A25" i="5" s="1"/>
  <c r="A26" i="5" s="1"/>
  <c r="A27" i="5" s="1"/>
  <c r="A28" i="5" s="1"/>
  <c r="A29" i="5" s="1"/>
  <c r="A32" i="5" s="1"/>
  <c r="A33" i="5" s="1"/>
  <c r="M52" i="5"/>
  <c r="L52" i="5"/>
  <c r="N52" i="5" s="1"/>
  <c r="M49" i="5"/>
  <c r="L49" i="5"/>
  <c r="N49" i="5" s="1"/>
  <c r="M48" i="5"/>
  <c r="L48" i="5"/>
  <c r="N48" i="5" s="1"/>
  <c r="M47" i="5"/>
  <c r="L47" i="5"/>
  <c r="N47" i="5" s="1"/>
  <c r="M46" i="5"/>
  <c r="L46" i="5"/>
  <c r="N46" i="5" s="1"/>
  <c r="M45" i="5"/>
  <c r="L45" i="5"/>
  <c r="N45" i="5" s="1"/>
  <c r="M44" i="5"/>
  <c r="L44" i="5"/>
  <c r="N44" i="5" s="1"/>
  <c r="M34" i="5" l="1"/>
  <c r="L34" i="5"/>
  <c r="N34" i="5" s="1"/>
  <c r="M33" i="5"/>
  <c r="L33" i="5"/>
  <c r="N33" i="5" s="1"/>
  <c r="K31" i="6"/>
  <c r="L31" i="6" s="1"/>
  <c r="A18" i="6"/>
  <c r="A20" i="6" s="1"/>
  <c r="A21" i="6" s="1"/>
  <c r="A23" i="6" s="1"/>
  <c r="A24" i="6" s="1"/>
  <c r="A26" i="6" s="1"/>
  <c r="M37" i="5"/>
  <c r="L37" i="5"/>
  <c r="N37" i="5" s="1"/>
  <c r="L12" i="5"/>
  <c r="L13" i="5"/>
  <c r="M55" i="5"/>
  <c r="L55" i="5"/>
  <c r="N55" i="5" s="1"/>
  <c r="M54" i="5"/>
  <c r="L54" i="5"/>
  <c r="N54" i="5" s="1"/>
  <c r="M51" i="5"/>
  <c r="L51" i="5"/>
  <c r="N51" i="5" s="1"/>
  <c r="M50" i="5"/>
  <c r="L50" i="5"/>
  <c r="N50" i="5" s="1"/>
  <c r="M39" i="5"/>
  <c r="L39" i="5"/>
  <c r="N39" i="5" s="1"/>
  <c r="M15" i="5"/>
  <c r="L15" i="5"/>
  <c r="N15" i="5" s="1"/>
  <c r="L42" i="5"/>
  <c r="N42" i="5" s="1"/>
  <c r="A28" i="6" l="1"/>
  <c r="A29" i="6" s="1"/>
  <c r="A30" i="6" s="1"/>
  <c r="M42" i="5"/>
  <c r="L41" i="5"/>
  <c r="N41" i="5" s="1"/>
  <c r="M41" i="5"/>
  <c r="A31" i="6" l="1"/>
  <c r="A32" i="6" s="1"/>
  <c r="A37" i="6" s="1"/>
  <c r="A38" i="6" s="1"/>
  <c r="B13" i="7"/>
  <c r="B11" i="7"/>
  <c r="K12" i="6"/>
  <c r="L12" i="6" s="1"/>
  <c r="K11" i="6"/>
  <c r="L11" i="6" s="1"/>
  <c r="K14" i="6"/>
  <c r="L14" i="6" s="1"/>
  <c r="A39" i="6" l="1"/>
  <c r="A34" i="5"/>
  <c r="A36" i="5" s="1"/>
  <c r="A37" i="5" s="1"/>
  <c r="A39" i="5" s="1"/>
  <c r="K38" i="6"/>
  <c r="L38" i="6" s="1"/>
  <c r="K35" i="6"/>
  <c r="L35" i="6" s="1"/>
  <c r="K32" i="6"/>
  <c r="L32" i="6" s="1"/>
  <c r="K30" i="6"/>
  <c r="L30" i="6" s="1"/>
  <c r="K29" i="6"/>
  <c r="L29" i="6" s="1"/>
  <c r="K28" i="6"/>
  <c r="L28" i="6" s="1"/>
  <c r="K26" i="6"/>
  <c r="L26" i="6" s="1"/>
  <c r="K24" i="6"/>
  <c r="L24" i="6" s="1"/>
  <c r="K23" i="6"/>
  <c r="L23" i="6" s="1"/>
  <c r="K21" i="6"/>
  <c r="L21" i="6" s="1"/>
  <c r="K20" i="6"/>
  <c r="L20" i="6" s="1"/>
  <c r="K18" i="6"/>
  <c r="L18" i="6" s="1"/>
  <c r="M13" i="5"/>
  <c r="M17" i="5"/>
  <c r="M18" i="5"/>
  <c r="M21" i="5"/>
  <c r="M24" i="5"/>
  <c r="M25" i="5"/>
  <c r="M26" i="5"/>
  <c r="M27" i="5"/>
  <c r="M28" i="5"/>
  <c r="M32" i="5"/>
  <c r="M36" i="5"/>
  <c r="M12" i="5"/>
  <c r="L27" i="5"/>
  <c r="N27" i="5" s="1"/>
  <c r="L26" i="5"/>
  <c r="N26" i="5" s="1"/>
  <c r="N13" i="5"/>
  <c r="K39" i="6"/>
  <c r="L39" i="6" s="1"/>
  <c r="L36" i="5"/>
  <c r="N36" i="5" s="1"/>
  <c r="L32" i="5"/>
  <c r="N32" i="5" s="1"/>
  <c r="L28" i="5"/>
  <c r="N28" i="5" s="1"/>
  <c r="L25" i="5"/>
  <c r="N25" i="5" s="1"/>
  <c r="L24" i="5"/>
  <c r="N24" i="5" s="1"/>
  <c r="L21" i="5"/>
  <c r="N21" i="5" s="1"/>
  <c r="L18" i="5"/>
  <c r="N18" i="5" s="1"/>
  <c r="L17" i="5"/>
  <c r="A40" i="5" l="1"/>
  <c r="A41" i="5" s="1"/>
  <c r="A42" i="5" s="1"/>
  <c r="A44" i="5" s="1"/>
  <c r="A45" i="5" s="1"/>
  <c r="A46" i="5" s="1"/>
  <c r="A47" i="5" s="1"/>
  <c r="A48" i="5" s="1"/>
  <c r="A49" i="5" s="1"/>
  <c r="A50" i="5" s="1"/>
  <c r="A51" i="5" s="1"/>
  <c r="A52" i="5" s="1"/>
  <c r="A54" i="5" s="1"/>
  <c r="N17" i="5"/>
  <c r="L56" i="5"/>
  <c r="L59" i="5" s="1"/>
  <c r="M56" i="5"/>
  <c r="D6" i="5"/>
  <c r="D5" i="5"/>
  <c r="D4" i="5"/>
  <c r="D3" i="5"/>
  <c r="A1" i="5"/>
  <c r="B23" i="1"/>
  <c r="N12" i="5" l="1"/>
  <c r="O26" i="5"/>
  <c r="O13" i="5"/>
  <c r="O12" i="5"/>
  <c r="O36" i="5"/>
  <c r="O35" i="5"/>
  <c r="O28" i="5"/>
  <c r="O24" i="5"/>
  <c r="O21" i="5"/>
  <c r="O32" i="5"/>
  <c r="O27" i="5"/>
  <c r="O38" i="5"/>
  <c r="O31" i="5"/>
  <c r="O25" i="5"/>
  <c r="O16" i="5"/>
  <c r="O17" i="5"/>
  <c r="O18" i="5"/>
  <c r="P9" i="6"/>
  <c r="P8" i="6"/>
  <c r="N56" i="5" l="1"/>
  <c r="D15" i="7" s="1"/>
  <c r="A55" i="5"/>
  <c r="D11" i="7"/>
  <c r="M11" i="6"/>
  <c r="M12" i="6"/>
  <c r="M14" i="6"/>
  <c r="M21" i="6"/>
  <c r="M26" i="6"/>
  <c r="A57" i="5"/>
  <c r="M38" i="6"/>
  <c r="M39" i="6"/>
  <c r="M35" i="6"/>
  <c r="M29" i="6"/>
  <c r="M24" i="6"/>
  <c r="M28" i="6"/>
  <c r="M23" i="6"/>
  <c r="M20" i="6"/>
  <c r="M18" i="6"/>
  <c r="M32" i="6"/>
  <c r="M30" i="6"/>
  <c r="K40" i="6"/>
  <c r="K43" i="6" s="1"/>
  <c r="D13" i="7" l="1"/>
  <c r="L40" i="6"/>
  <c r="D16" i="7" s="1"/>
  <c r="A1" i="6" l="1"/>
  <c r="D6" i="6"/>
  <c r="D5" i="6"/>
  <c r="D4" i="6"/>
  <c r="D3" i="6"/>
  <c r="N40" i="6"/>
  <c r="E16" i="1"/>
  <c r="E20" i="1"/>
  <c r="E19" i="1"/>
  <c r="E17" i="1"/>
  <c r="E15" i="1"/>
  <c r="E14" i="1"/>
  <c r="E11" i="1"/>
  <c r="E10" i="1"/>
  <c r="E9" i="1"/>
  <c r="F37" i="8"/>
  <c r="D27" i="7"/>
  <c r="D26" i="7"/>
  <c r="B27" i="7"/>
  <c r="B26" i="7"/>
  <c r="B8" i="7"/>
  <c r="B7" i="7"/>
  <c r="B6" i="7"/>
  <c r="B6" i="8"/>
  <c r="F40" i="8"/>
  <c r="F39" i="8"/>
  <c r="B40" i="8"/>
  <c r="B39" i="8"/>
  <c r="C15" i="8"/>
  <c r="A52" i="8"/>
  <c r="B34" i="8"/>
  <c r="A2" i="7"/>
  <c r="A1" i="8" s="1"/>
  <c r="A1" i="7"/>
  <c r="B9" i="1"/>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c r="A11" i="4"/>
  <c r="B11" i="4" s="1"/>
  <c r="D11" i="4" s="1"/>
  <c r="F11" i="4"/>
  <c r="G11" i="4" s="1"/>
  <c r="I11" i="4" s="1"/>
  <c r="K11" i="4"/>
  <c r="L11" i="4"/>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s="1"/>
  <c r="Y18" i="4"/>
  <c r="T18" i="4" s="1"/>
  <c r="Y19" i="4"/>
  <c r="T19" i="4" s="1"/>
  <c r="Y20" i="4"/>
  <c r="T20" i="4" s="1"/>
  <c r="Y21" i="4"/>
  <c r="T21" i="4" s="1"/>
  <c r="Y22" i="4"/>
  <c r="T22" i="4" s="1"/>
  <c r="Y23" i="4"/>
  <c r="T23" i="4"/>
  <c r="Y24" i="4"/>
  <c r="T24" i="4" s="1"/>
  <c r="Y30" i="4"/>
  <c r="T30" i="4" s="1"/>
  <c r="Y31" i="4"/>
  <c r="T31" i="4" s="1"/>
  <c r="Y32" i="4"/>
  <c r="T32" i="4" s="1"/>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c r="B132" i="4" s="1"/>
  <c r="D132" i="4" s="1"/>
  <c r="A130" i="4"/>
  <c r="B130" i="4" s="1"/>
  <c r="D130" i="4" s="1"/>
  <c r="A131" i="4"/>
  <c r="B131" i="4" s="1"/>
  <c r="D131" i="4" s="1"/>
  <c r="A127" i="4" l="1"/>
  <c r="A133" i="4"/>
  <c r="B133" i="4" s="1"/>
  <c r="D133" i="4" s="1"/>
  <c r="F20" i="1"/>
  <c r="D21" i="1" s="1"/>
  <c r="U6" i="4"/>
  <c r="S13" i="4"/>
  <c r="P6" i="4" s="1"/>
  <c r="D13" i="4"/>
  <c r="A6" i="4" s="1"/>
  <c r="N12" i="4"/>
  <c r="K6" i="4" s="1"/>
  <c r="F6" i="4"/>
  <c r="B5" i="7"/>
  <c r="A41" i="6" l="1"/>
  <c r="Y25" i="4"/>
  <c r="T25" i="4" s="1"/>
  <c r="U7" i="4" s="1"/>
  <c r="D18" i="7" l="1"/>
  <c r="D21" i="7" l="1"/>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<sst xmlns="http://schemas.openxmlformats.org/spreadsheetml/2006/main" count="1012" uniqueCount="444">
  <si>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</si>
  <si>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</si>
  <si>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</si>
  <si>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</si>
  <si>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</si>
  <si>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</si>
  <si>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</si>
  <si>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</si>
  <si>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</si>
  <si>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</si>
  <si>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</si>
  <si>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</si>
  <si>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</si>
  <si>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</si>
  <si>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</si>
  <si>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</si>
  <si>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</si>
  <si>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</si>
  <si>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</si>
  <si>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</si>
  <si>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</si>
  <si>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</si>
  <si>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</si>
  <si>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</si>
  <si>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</si>
  <si>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</si>
  <si>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</si>
  <si>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</si>
  <si>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</si>
  <si>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</si>
  <si>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</si>
  <si>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</si>
  <si>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</si>
  <si>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</si>
  <si>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</si>
  <si>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</si>
  <si>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</si>
  <si>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</si>
  <si>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</si>
  <si>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</si>
  <si>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</si>
  <si>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</si>
  <si>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</si>
  <si>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</si>
  <si>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</si>
  <si>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</si>
  <si>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</si>
  <si>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</si>
  <si>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</si>
  <si>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</si>
  <si>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</si>
  <si>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</si>
  <si>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</si>
  <si>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</si>
  <si>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</si>
  <si>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</si>
  <si>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</si>
  <si>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</si>
  <si>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</si>
  <si>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</si>
  <si>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</si>
  <si>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</si>
  <si>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</si>
  <si>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</si>
  <si>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</si>
  <si>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</si>
  <si>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</si>
  <si>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</si>
  <si>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</si>
  <si>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</si>
  <si>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</si>
  <si>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</si>
  <si>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</si>
  <si>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</si>
  <si>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</si>
  <si>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</si>
  <si>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</si>
  <si>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</si>
  <si>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</si>
  <si>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</si>
  <si>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</si>
  <si>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</si>
  <si>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</si>
  <si>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</si>
  <si>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</si>
  <si>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</si>
  <si>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</si>
  <si>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</si>
  <si>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</si>
  <si>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</si>
  <si>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</si>
  <si>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</si>
  <si>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</si>
  <si>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</si>
  <si>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</si>
  <si>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</si>
  <si>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</si>
  <si>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</si>
  <si>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</si>
  <si>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</si>
  <si>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</si>
  <si>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</si>
  <si>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</si>
  <si>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</si>
  <si>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</si>
  <si>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</si>
  <si>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</si>
  <si>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</si>
  <si>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</si>
  <si>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</si>
  <si>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</si>
  <si>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</si>
  <si>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</si>
  <si>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</si>
  <si>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</si>
  <si>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</si>
  <si>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</si>
  <si>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</si>
  <si>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</si>
  <si>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</si>
  <si>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</si>
  <si>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</si>
  <si>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</si>
  <si>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</si>
  <si>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</si>
  <si>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</si>
  <si>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</si>
  <si>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</si>
  <si>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</si>
  <si>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</si>
  <si>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</si>
  <si>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</si>
  <si>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</si>
  <si>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</si>
  <si>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</si>
  <si>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</si>
  <si>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</si>
  <si>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</si>
  <si>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</si>
  <si>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</si>
  <si>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</si>
  <si>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</si>
  <si>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</si>
  <si>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</si>
  <si>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</si>
  <si>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</si>
  <si>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</si>
  <si>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</si>
  <si>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</si>
  <si>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</si>
  <si>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</si>
  <si>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</si>
  <si>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</si>
  <si>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</si>
  <si>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</si>
  <si>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</si>
  <si>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</si>
  <si>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</si>
  <si>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</si>
  <si>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</si>
  <si>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</si>
  <si>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</si>
  <si>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</si>
  <si>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</si>
  <si>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</si>
  <si>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</si>
  <si>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</si>
  <si>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</si>
  <si>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</si>
  <si>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</si>
  <si>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</si>
  <si>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</si>
  <si>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</si>
  <si>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</si>
  <si>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</si>
  <si>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</si>
  <si>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</si>
  <si>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</si>
  <si>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</si>
  <si>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</si>
  <si>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</si>
  <si>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</si>
  <si>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</si>
  <si>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</si>
  <si>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</si>
  <si>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</si>
  <si>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</si>
  <si>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</si>
  <si>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</si>
  <si>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</si>
  <si>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</si>
  <si>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</si>
  <si>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</si>
  <si>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</si>
  <si>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</si>
  <si>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</si>
  <si>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</si>
  <si>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</si>
  <si>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</si>
  <si>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</si>
  <si>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</si>
  <si>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</si>
  <si>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</si>
  <si>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</si>
  <si>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</si>
  <si>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</si>
  <si>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</si>
  <si>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</si>
  <si>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</si>
  <si>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</si>
  <si>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</si>
  <si>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</si>
  <si>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</si>
  <si>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</si>
  <si>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</si>
  <si>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</si>
  <si>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</si>
  <si>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</si>
  <si>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</si>
  <si>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</si>
  <si>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</si>
  <si>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</si>
  <si>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</si>
  <si>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</si>
  <si>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</si>
  <si>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</si>
  <si>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</si>
  <si>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</si>
  <si>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</si>
  <si>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</si>
  <si>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</si>
  <si>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</si>
  <si>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</si>
  <si>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</si>
  <si>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</si>
  <si>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</si>
  <si>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</si>
  <si>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</si>
  <si>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</si>
  <si>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</si>
  <si>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</si>
  <si>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</si>
  <si>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</si>
  <si>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</si>
  <si>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</si>
  <si>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</si>
  <si>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</si>
  <si>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</si>
  <si>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</si>
  <si>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</si>
  <si>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</si>
  <si>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</si>
  <si>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</si>
  <si>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</si>
  <si>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</si>
  <si>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</si>
  <si>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Rate of GST applicable ( in %)</t>
  </si>
  <si>
    <t>Quantity</t>
  </si>
  <si>
    <t>Bidder’s Name and Address (Sole Bidder) :</t>
  </si>
  <si>
    <t>To:</t>
  </si>
  <si>
    <t>Contract Services</t>
  </si>
  <si>
    <t>Southern Region Transmission system -I</t>
  </si>
  <si>
    <t>Kavadiguda Main Raod, Secunderabad - 500080</t>
  </si>
  <si>
    <t>Whether SAC in column ‘2’ is confirmed. If not  indicate applicable the SAC #</t>
  </si>
  <si>
    <t>(GRAND SUMMARY)</t>
  </si>
  <si>
    <t>Description</t>
  </si>
  <si>
    <t>Total Price (INR)</t>
  </si>
  <si>
    <t xml:space="preserve">Date : </t>
  </si>
  <si>
    <t>Printed Name   :</t>
  </si>
  <si>
    <t>Place :</t>
  </si>
  <si>
    <t>Designation   :</t>
  </si>
  <si>
    <t>TOTAL SCHEDULE NO. I</t>
  </si>
  <si>
    <t>TOTAL SCHEDULE NO. II</t>
  </si>
  <si>
    <t>GST</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</si>
  <si>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</si>
  <si>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</si>
  <si>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</si>
  <si>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</si>
  <si>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</si>
  <si>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</si>
  <si>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</si>
  <si>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</si>
  <si>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</si>
  <si>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</si>
  <si>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</si>
  <si>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</si>
  <si>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</si>
  <si>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</si>
  <si>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</si>
  <si>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</si>
  <si>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</si>
  <si>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</si>
  <si>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</si>
  <si>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</si>
  <si>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email id</t>
  </si>
  <si>
    <t>Mobile no.</t>
  </si>
  <si>
    <t>Remarks</t>
  </si>
  <si>
    <t xml:space="preserve">Bidder’s Name </t>
  </si>
  <si>
    <t>Service Number</t>
  </si>
  <si>
    <t>SAC Code</t>
  </si>
  <si>
    <t xml:space="preserve"> GST</t>
  </si>
  <si>
    <t>Whether  rate of GST in column ‘4’ is confirmed. If not  indicate applicable rate of GST #</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</si>
  <si>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</si>
  <si>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</si>
  <si>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</si>
  <si>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</si>
  <si>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</si>
  <si>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</si>
  <si>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</si>
  <si>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</si>
  <si>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</si>
  <si>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</si>
  <si>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</si>
  <si>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</si>
  <si>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</si>
  <si>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</si>
  <si>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</si>
  <si>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</si>
  <si>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</si>
  <si>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</si>
  <si>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</si>
  <si>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</si>
  <si>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Orignal Equipment Manufacturer, or Authorised Dealer of Manufacturer, or Authorised Distributor of Manufacturer orAuthorised Indian Representative of Manufacturer from the pull down menu. Do not leave this cell blank.</t>
  </si>
  <si>
    <t>Select nos. of the JV Partners other than the Lead Partner from drop down menu.</t>
  </si>
  <si>
    <r>
      <t>In case of JV partners more than 2, enter details of 3</t>
    </r>
    <r>
      <rPr>
        <strike/>
        <vertAlign val="superscript"/>
        <sz val="12"/>
        <rFont val="Book Antiqua"/>
        <family val="1"/>
      </rPr>
      <t>rd</t>
    </r>
    <r>
      <rPr>
        <strike/>
        <sz val="12"/>
        <rFont val="Book Antiqua"/>
        <family val="1"/>
      </rPr>
      <t xml:space="preserve"> &amp; more partners along with details of 2</t>
    </r>
    <r>
      <rPr>
        <strike/>
        <vertAlign val="superscript"/>
        <sz val="12"/>
        <rFont val="Book Antiqua"/>
        <family val="1"/>
      </rPr>
      <t>nd</t>
    </r>
    <r>
      <rPr>
        <strike/>
        <sz val="12"/>
        <rFont val="Book Antiqua"/>
        <family val="1"/>
      </rPr>
      <t xml:space="preserve"> partner.</t>
    </r>
  </si>
  <si>
    <t>Fill up names and address of the Bidder and /or Manufacturer</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</si>
  <si>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</si>
  <si>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</si>
  <si>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</si>
  <si>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</si>
  <si>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Unit rates of the items shall be inclusive of all duties, levies, cess etc. excluding GST. GST shall be applicable on transaction between Employer and Contractor. Employer will not pay any GST on transaction between Contractor and sub-vendors.</t>
  </si>
  <si>
    <t>Total amount shall get calculated automatically.</t>
  </si>
  <si>
    <t>No cell is required to be filled in by the bidder in this worksheet.</t>
  </si>
  <si>
    <t>Happy Bidding !</t>
  </si>
  <si>
    <t>Description
(Supply of Items)</t>
  </si>
  <si>
    <t>NOS.</t>
  </si>
  <si>
    <t>Sets</t>
  </si>
  <si>
    <t>KMS</t>
  </si>
  <si>
    <t>KM.</t>
  </si>
  <si>
    <t>MT</t>
  </si>
  <si>
    <t>CU.M.</t>
  </si>
  <si>
    <t>1.0 SURVEY</t>
  </si>
  <si>
    <t>a) Supply, transportation and placement</t>
  </si>
  <si>
    <t>Sch-1 (Freight &amp; Insurance Charges) :</t>
  </si>
  <si>
    <t>Sch-II (Service (Installation &amp; commissioning)  Charges) :</t>
  </si>
  <si>
    <t>Concreting (including all associated works  related to foundation not covered in excavation and reinforcemt steel works  : concreting(1:1.5:3)</t>
  </si>
  <si>
    <t>Concreting (including all associated works  related to foundation not covered in excavation and reinforcemt steel works  : LeanConcrete (1:3:6)</t>
  </si>
  <si>
    <t>Schedule-I: Ex-Works Supply of Plant and Machinery including Freight and Insurance from within India</t>
  </si>
  <si>
    <t>Schedule-II : Installataion Charges</t>
  </si>
  <si>
    <t>GST on Schedulre-I</t>
  </si>
  <si>
    <t>GST on Schedule-II</t>
  </si>
  <si>
    <t>Total Bid Price excluding GST</t>
  </si>
  <si>
    <t>Total GST</t>
  </si>
  <si>
    <t>GRAND TOTAL including GST</t>
  </si>
  <si>
    <t>Unit Ex-works Price (excl GST)</t>
  </si>
  <si>
    <t>Total Ex-works Price (excl GST)</t>
  </si>
  <si>
    <t>Unit F&amp;I charges (incl GST)</t>
  </si>
  <si>
    <t>Total F&amp;I charges (incl GST)</t>
  </si>
  <si>
    <t xml:space="preserve"> GST on EX-works Price</t>
  </si>
  <si>
    <t>9 = 6 * 7</t>
  </si>
  <si>
    <t>10 = 6 * 8</t>
  </si>
  <si>
    <t xml:space="preserve">11 = Appl GST% on sl. No. 9 </t>
  </si>
  <si>
    <t>Unit installation charges(excl GST)</t>
  </si>
  <si>
    <t>Total installation charges(excl GST)</t>
  </si>
  <si>
    <t>Ex-Works Supply of Plant and Machinery including Freight and Insurance from within India</t>
  </si>
  <si>
    <t>Installataion Charges</t>
  </si>
  <si>
    <t xml:space="preserve">Description
</t>
  </si>
  <si>
    <t>8= 6 * 7</t>
  </si>
  <si>
    <t xml:space="preserve">9 = Appl GST% on sl. No. 8 </t>
  </si>
  <si>
    <t>Sch-III (Summary) :</t>
  </si>
  <si>
    <t xml:space="preserve">Summary of Schedule 1 &amp; Schedule 3 shall be displayed automatically. </t>
  </si>
  <si>
    <t>Total of  Ex-Works Supply of Plant and Machinery including Freight and Insurance from within India</t>
  </si>
  <si>
    <t>Total of  Installataion Charges</t>
  </si>
  <si>
    <t>NORMAL TOWERS</t>
  </si>
  <si>
    <t>Fabrication, galvanising &amp; supply of various types of towers &amp; tower parts, tower/leg extensions (complete) excluding stubs and bolts &amp; nuts but including hangers, D-Shackles, pack washers etc.</t>
  </si>
  <si>
    <t>HT Steel</t>
  </si>
  <si>
    <t>MS Steel</t>
  </si>
  <si>
    <t>Fabrication, galvanising &amp; supply of stubs with cleats for various types of towers and tower extensions (complete) with pack washers excluding supply of bolts &amp; nuts</t>
  </si>
  <si>
    <t>Supply of Bolts &amp; Nuts for towers and tower extensions including Step Bolts, Spring Washers etc.</t>
  </si>
  <si>
    <t>Hexagonal Bolts and Nuts including step bolts and spring washers for tower &amp; tower extensions</t>
  </si>
  <si>
    <t>Hexagonal Bolts and nuts including washers for Stubs</t>
  </si>
  <si>
    <t>EARTHING OF TOWERS</t>
  </si>
  <si>
    <t>Supply of earthing of towers</t>
  </si>
  <si>
    <t>PIPE Type</t>
  </si>
  <si>
    <t>TOWER ACCESSORIES</t>
  </si>
  <si>
    <t>Supply of following tower accessories</t>
  </si>
  <si>
    <t>Danger  Plate</t>
  </si>
  <si>
    <t>Number  Plate</t>
  </si>
  <si>
    <t>Circuit Plates ( Set of Two)</t>
  </si>
  <si>
    <t xml:space="preserve">SUPPLY OF HARDWAR FITTINGS </t>
  </si>
  <si>
    <t>Earthwire Accessories for 7/3.66mm Earthwire</t>
  </si>
  <si>
    <t xml:space="preserve">Vibration damper </t>
  </si>
  <si>
    <t>Tension clamp</t>
  </si>
  <si>
    <t>Design, MANUFACTURE AND SUPPLY OF 7/3.66mm Earthwire</t>
  </si>
  <si>
    <t>CLR Insulators</t>
  </si>
  <si>
    <t>Detailed survey including route alignment, profiling and tower spotting using modern survey techniques</t>
  </si>
  <si>
    <t>Check Survey</t>
  </si>
  <si>
    <t>ERECTION OF VARIOUS TYPES OF TOWERS &amp; TOWER PARTS,TOWER EXTENSIONS (COMPLETE) INCLUDING BOLTS &amp; NUTS, HANGERS, D-SHACKLES, STEP BOLTS, PACK WASHERS ETC., INCLUDING TACK WELDING &amp; SUPPLY &amp; APPLICATION OF ZINC RICH PRIMER &amp; TWO COATS OF ENAMEL PAINT</t>
  </si>
  <si>
    <t>Work associated with tower foundations for various type of  towers</t>
  </si>
  <si>
    <t>Excavation in various types of soils</t>
  </si>
  <si>
    <t xml:space="preserve">3.2 CONCRETING </t>
  </si>
  <si>
    <t>REINFORCEMENT STEEL</t>
  </si>
  <si>
    <t>Installation of  earthing of towers</t>
  </si>
  <si>
    <t>Pipe Type</t>
  </si>
  <si>
    <t>Installation of  tower accessories</t>
  </si>
  <si>
    <t>Phase Plate (Set of three)</t>
  </si>
  <si>
    <t>Anti-Climbing Devices</t>
  </si>
  <si>
    <t>Installation of insulator strings complete with arcing horns &amp; necessary hardware, installing and stringing of conductor including fixing of conductor accessories, installing &amp; stringing of earth wire &amp;OPGW including fixing of earth wire/OPGW accessories.</t>
  </si>
  <si>
    <t>Dismantling of existing towers ( 2 nos )  piece by piece in safe condition by removing the tack welding / punching etc. and handing over to POWERGRID STORE as directed by Engineer in Charge including transportation,loading, unloading and stacking in store</t>
  </si>
  <si>
    <t xml:space="preserve">Hardware Fittings for 765 kV AC with ACSR Quad Bersimis conductor </t>
  </si>
  <si>
    <t>Circuit Plate (Set of Two)</t>
  </si>
  <si>
    <t xml:space="preserve">Flexible Aluminium Bond </t>
  </si>
  <si>
    <t>OPGW Accessories for 24F</t>
  </si>
  <si>
    <t>Tension assemby for Dead end - 24F OPGW</t>
  </si>
  <si>
    <t>Tension assemby for passing tension - 24F OPGW</t>
  </si>
  <si>
    <t>Vibration damper for 24F OPGW</t>
  </si>
  <si>
    <t>Down lead clamp</t>
  </si>
  <si>
    <t>Joint Box 24F OPGW</t>
  </si>
  <si>
    <t>OPGW Cable 24 Fibre (DWSM) OPGW fibre optic cable</t>
  </si>
  <si>
    <t xml:space="preserve">Installation of OPGW </t>
  </si>
  <si>
    <t>Installation of Joint Box for 24F OPGW.</t>
  </si>
  <si>
    <t xml:space="preserve">Nos </t>
  </si>
  <si>
    <t xml:space="preserve">Diversion of following Lines to facilitate the construction of Railway BG line from Ginigera to Raichur by SWR,Hubli under Raichur TLM in SR-1 (Deposit work On Behalf of SWR):
Package-D- 400 kV Raichur-Gooty D/C (Loc No: 62-65) </t>
  </si>
  <si>
    <t>Phase Plate (Set of Three)</t>
  </si>
  <si>
    <t>Bird Guards</t>
  </si>
  <si>
    <t>Set</t>
  </si>
  <si>
    <t xml:space="preserve">Single "I" suspension fitting for PILOTstring  including Counter weight (Suitable for 1x23, 120 kN standard disc insulators or 1x1, 120 kN Polymer Composite Long Rod Insultors) </t>
  </si>
  <si>
    <t xml:space="preserve">Quad Tension insulator fitting (Suitable for 4x23, 160 kN standard disc insulators or 4x1, 160 kN Polymer Composite Long Rod insulators) </t>
  </si>
  <si>
    <t xml:space="preserve">Double "I" suspension fitting for suspension string (Suitable for 2x23, 120 kN standard disc insulators or 2x1, 120 kN Polymer Composite Long Rod Insultors) </t>
  </si>
  <si>
    <t>Conductor Accessories for ACSR Moose</t>
  </si>
  <si>
    <t>Quad Bundle spacer cum damper for ACSR Moose Conductor</t>
  </si>
  <si>
    <t>Quad Rigid Spacer for jumper ( for ACSR Moose Conductor)</t>
  </si>
  <si>
    <t>Suspension Clamp</t>
  </si>
  <si>
    <t>Tension assemby on suspension - 24F OPGW</t>
  </si>
  <si>
    <t>Supply of ACSR Moose Conductor</t>
  </si>
  <si>
    <t xml:space="preserve">Supply of 400KV 120KN Composite Long Rod Insulators ( Length 3335 mm, Creepage - 13020 mm) </t>
  </si>
  <si>
    <t xml:space="preserve">Supply of 400KV 160KN Composite Long Rod Insulators ( Length 3910 mm, Creepage - 13020 mm) </t>
  </si>
  <si>
    <t xml:space="preserve">400 kV  Double Circuit Towers             </t>
  </si>
  <si>
    <t>wet soil</t>
  </si>
  <si>
    <t>Installation of 400 kV D/C Stub including bolts, nuts, washers etc.</t>
  </si>
  <si>
    <t xml:space="preserve">Bird Guard </t>
  </si>
  <si>
    <t>400KV D/C transmission line</t>
  </si>
  <si>
    <t>Destringing of Conductor &amp; earthwire/OPGW of 400KV D/C  Quad  Moose line and handing over to POWERGRID store including transportation, loading and unloading</t>
  </si>
  <si>
    <t>SPEC. NO.: SR-I/C&amp;M/WC-4170-D/2025/Rfx-5002004568 (SR1/NT/W-TW/DOM/B00/25/08382)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</si>
</sst>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quot;£&quot;* #,##0.00_-;\-&quot;£&quot;* #,##0.00_-;_-&quot;£&quot;* &quot;-&quot;??_-;_-@_-"/>
    <numFmt numFmtId="165" formatCode="_(* #,##0.00_);_(* \(#,##0.00\);_(*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0.00_)"/>
  </numFmts>
  <fonts count="59">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8"/>
      <color theme="1"/>
      <name val="Book Antiqua"/>
      <family val="1"/>
    </font>
    <font>
      <b/>
      <sz val="14"/>
      <color indexed="9"/>
      <name val="Book Antiqua"/>
      <family val="1"/>
    </font>
    <font>
      <b/>
      <sz val="12"/>
      <color indexed="12"/>
      <name val="Book Antiqua"/>
      <family val="1"/>
    </font>
    <font>
      <strike/>
      <sz val="12"/>
      <name val="Book Antiqua"/>
      <family val="1"/>
    </font>
    <font>
      <strike/>
      <vertAlign val="superscript"/>
      <sz val="12"/>
      <name val="Book Antiqua"/>
      <family val="1"/>
    </font>
    <font>
      <sz val="11"/>
      <color indexed="8"/>
      <name val="Arial"/>
      <family val="2"/>
    </font>
    <font>
      <b/>
      <sz val="12"/>
      <color theme="1"/>
      <name val="Bookman Old Style"/>
      <family val="1"/>
    </font>
    <font>
      <sz val="12"/>
      <name val="Bookman Old Style"/>
      <family val="1"/>
    </font>
    <font>
      <b/>
      <sz val="12"/>
      <name val="Bookman Old Style"/>
      <family val="1"/>
    </font>
    <font>
      <sz val="12"/>
      <color theme="1"/>
      <name val="Bookman Old Style"/>
      <family val="1"/>
    </font>
    <font>
      <sz val="12"/>
      <color indexed="8"/>
      <name val="Bookman Old Style"/>
      <family val="1"/>
    </font>
    <font>
      <b/>
      <sz val="11"/>
      <color indexed="8"/>
      <name val="Arial"/>
      <family val="2"/>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5">
    <xf numFmtId="0" fontId="0" fillId="0" borderId="0"/>
    <xf numFmtId="9" fontId="8" fillId="0" borderId="0"/>
    <xf numFmtId="164"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5"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5" fontId="27" fillId="0" borderId="0" applyFont="0" applyFill="0" applyBorder="0" applyAlignment="0" applyProtection="0"/>
    <xf numFmtId="165" fontId="9" fillId="0" borderId="0" applyFont="0" applyFill="0" applyBorder="0" applyAlignment="0" applyProtection="0"/>
    <xf numFmtId="165"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9"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9" fillId="0" borderId="0"/>
    <xf numFmtId="0" fontId="39"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0" fontId="6" fillId="0" borderId="0"/>
    <xf numFmtId="0" fontId="9" fillId="0" borderId="0"/>
  </cellStyleXfs>
  <cellXfs count="379">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0" fillId="0" borderId="0" xfId="44" applyFont="1" applyAlignment="1">
      <alignment horizontal="center" vertical="center" wrapText="1"/>
    </xf>
    <xf numFmtId="0" fontId="40" fillId="0" borderId="0" xfId="44" applyFont="1" applyAlignment="1">
      <alignment vertical="center" wrapText="1"/>
    </xf>
    <xf numFmtId="0" fontId="42"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5" fontId="0" fillId="0" borderId="18" xfId="7" applyFont="1" applyBorder="1" applyAlignment="1">
      <alignment horizontal="center" vertical="center"/>
    </xf>
    <xf numFmtId="165" fontId="42" fillId="0" borderId="18" xfId="7" applyFont="1" applyBorder="1" applyProtection="1">
      <protection hidden="1"/>
    </xf>
    <xf numFmtId="165" fontId="28" fillId="0" borderId="18" xfId="7" applyFont="1" applyBorder="1" applyAlignment="1">
      <alignment horizontal="center" vertical="center" wrapText="1"/>
    </xf>
    <xf numFmtId="165" fontId="0" fillId="0" borderId="18" xfId="7" applyFont="1" applyBorder="1" applyAlignment="1">
      <alignment horizontal="center" vertical="top"/>
    </xf>
    <xf numFmtId="165" fontId="28" fillId="6" borderId="18" xfId="7" applyFont="1" applyFill="1" applyBorder="1" applyAlignment="1">
      <alignment horizontal="center" vertical="center"/>
    </xf>
    <xf numFmtId="165" fontId="28" fillId="7" borderId="18" xfId="7" applyFont="1" applyFill="1" applyBorder="1" applyAlignment="1">
      <alignment horizontal="center" vertical="center"/>
    </xf>
    <xf numFmtId="165" fontId="28" fillId="6" borderId="18" xfId="7" applyFont="1" applyFill="1" applyBorder="1" applyAlignment="1">
      <alignment horizontal="center" vertical="center" wrapText="1"/>
    </xf>
    <xf numFmtId="165" fontId="0" fillId="0" borderId="42" xfId="7" applyFont="1" applyBorder="1" applyAlignment="1">
      <alignment horizontal="center" vertical="center" wrapText="1"/>
    </xf>
    <xf numFmtId="165" fontId="0" fillId="0" borderId="43" xfId="7" applyFont="1" applyBorder="1" applyAlignment="1">
      <alignment horizontal="center"/>
    </xf>
    <xf numFmtId="165" fontId="0" fillId="0" borderId="30" xfId="7" applyFont="1" applyBorder="1" applyAlignment="1">
      <alignment horizontal="center"/>
    </xf>
    <xf numFmtId="165"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5"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6" fillId="0" borderId="18" xfId="26" applyFont="1" applyBorder="1" applyAlignment="1">
      <alignment horizontal="center" vertical="center" wrapText="1"/>
    </xf>
    <xf numFmtId="0" fontId="43" fillId="0" borderId="0" xfId="0" applyFont="1" applyAlignment="1">
      <alignment horizontal="left" vertical="center"/>
    </xf>
    <xf numFmtId="0" fontId="44" fillId="6" borderId="0" xfId="0" applyFont="1" applyFill="1" applyAlignment="1">
      <alignment horizontal="center" vertical="center"/>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3" fillId="0" borderId="0" xfId="0" applyFont="1" applyAlignment="1" applyProtection="1">
      <alignment horizontal="left" vertical="center"/>
      <protection hidden="1"/>
    </xf>
    <xf numFmtId="0" fontId="41"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5" fillId="0" borderId="14" xfId="0" applyFont="1" applyBorder="1" applyAlignment="1" applyProtection="1">
      <alignment horizontal="center" vertical="center" wrapText="1"/>
      <protection hidden="1"/>
    </xf>
    <xf numFmtId="0" fontId="45" fillId="0" borderId="41" xfId="0" applyFont="1" applyBorder="1" applyAlignment="1" applyProtection="1">
      <alignment horizontal="center" vertical="center" wrapText="1"/>
      <protection hidden="1"/>
    </xf>
    <xf numFmtId="0" fontId="3" fillId="0" borderId="18" xfId="0" applyFont="1" applyBorder="1" applyAlignment="1" applyProtection="1">
      <alignment horizontal="center" vertical="center"/>
      <protection hidden="1"/>
    </xf>
    <xf numFmtId="165" fontId="5" fillId="0" borderId="18" xfId="18" applyFont="1" applyBorder="1" applyAlignment="1" applyProtection="1">
      <alignment vertical="center"/>
      <protection hidden="1"/>
    </xf>
    <xf numFmtId="9" fontId="45" fillId="5" borderId="41" xfId="0" applyNumberFormat="1" applyFont="1" applyFill="1" applyBorder="1" applyAlignment="1" applyProtection="1">
      <alignment horizontal="center" vertical="center" wrapText="1"/>
      <protection locked="0"/>
    </xf>
    <xf numFmtId="0" fontId="0" fillId="0" borderId="18" xfId="0" applyBorder="1" applyAlignment="1">
      <alignment horizontal="center" vertical="center"/>
    </xf>
    <xf numFmtId="0" fontId="45"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3" fillId="0" borderId="14" xfId="0" applyNumberFormat="1" applyFont="1" applyBorder="1" applyAlignment="1" applyProtection="1">
      <alignment horizontal="center" vertical="center"/>
      <protection hidden="1"/>
    </xf>
    <xf numFmtId="0" fontId="38" fillId="0" borderId="18" xfId="37" applyFont="1" applyBorder="1" applyAlignment="1">
      <alignment horizontal="center" vertical="center" readingOrder="1"/>
    </xf>
    <xf numFmtId="2" fontId="38" fillId="0" borderId="18" xfId="37" applyNumberFormat="1" applyFont="1" applyBorder="1" applyAlignment="1">
      <alignment horizontal="center" vertical="center" readingOrder="1"/>
    </xf>
    <xf numFmtId="9" fontId="45" fillId="0" borderId="41" xfId="0" applyNumberFormat="1" applyFont="1" applyBorder="1" applyAlignment="1">
      <alignment horizontal="center" vertical="center" wrapText="1"/>
    </xf>
    <xf numFmtId="0" fontId="5" fillId="6" borderId="14" xfId="0" applyFont="1" applyFill="1" applyBorder="1" applyAlignment="1" applyProtection="1">
      <alignment horizontal="left" vertical="center" wrapText="1"/>
      <protection hidden="1"/>
    </xf>
    <xf numFmtId="0" fontId="5" fillId="0" borderId="18" xfId="0" applyFont="1" applyBorder="1" applyAlignment="1" applyProtection="1">
      <alignment horizontal="right" vertical="center"/>
      <protection hidden="1"/>
    </xf>
    <xf numFmtId="0" fontId="47" fillId="0" borderId="18" xfId="0" applyFont="1" applyBorder="1" applyAlignment="1" applyProtection="1">
      <alignment horizontal="center" vertical="center" wrapText="1"/>
      <protection hidden="1"/>
    </xf>
    <xf numFmtId="0" fontId="0" fillId="0" borderId="0" xfId="0" applyAlignment="1" applyProtection="1">
      <alignment vertical="top"/>
      <protection hidden="1"/>
    </xf>
    <xf numFmtId="0" fontId="3" fillId="0" borderId="0" xfId="0" applyFont="1" applyAlignment="1" applyProtection="1">
      <alignment vertical="top"/>
      <protection hidden="1"/>
    </xf>
    <xf numFmtId="0" fontId="7" fillId="0" borderId="0" xfId="0" applyFont="1" applyAlignment="1" applyProtection="1">
      <alignment horizontal="center" vertical="top"/>
      <protection hidden="1"/>
    </xf>
    <xf numFmtId="172" fontId="5" fillId="0" borderId="0" xfId="0" quotePrefix="1" applyNumberFormat="1" applyFont="1" applyAlignment="1" applyProtection="1">
      <alignment horizontal="left" vertical="top" wrapText="1" indent="1"/>
      <protection hidden="1"/>
    </xf>
    <xf numFmtId="0" fontId="3" fillId="0" borderId="0" xfId="0" applyFont="1" applyAlignment="1" applyProtection="1">
      <alignment horizontal="justify" vertical="top"/>
      <protection hidden="1"/>
    </xf>
    <xf numFmtId="0" fontId="3" fillId="0" borderId="0" xfId="0" applyFont="1" applyAlignment="1" applyProtection="1">
      <alignment horizontal="right" vertical="top" wrapText="1"/>
      <protection hidden="1"/>
    </xf>
    <xf numFmtId="0" fontId="3" fillId="0" borderId="0" xfId="0" applyFont="1" applyAlignment="1" applyProtection="1">
      <alignment horizontal="center" vertical="top" wrapText="1"/>
      <protection hidden="1"/>
    </xf>
    <xf numFmtId="0" fontId="50" fillId="0" borderId="0" xfId="0" applyFont="1" applyAlignment="1" applyProtection="1">
      <alignment horizontal="justify" vertical="top"/>
      <protection hidden="1"/>
    </xf>
    <xf numFmtId="0" fontId="3" fillId="0" borderId="0" xfId="53" applyFont="1" applyAlignment="1" applyProtection="1">
      <alignment horizontal="justify" vertical="top"/>
      <protection hidden="1"/>
    </xf>
    <xf numFmtId="0" fontId="3" fillId="0" borderId="0" xfId="37" applyFont="1" applyAlignment="1" applyProtection="1">
      <alignment horizontal="justify" vertical="top"/>
      <protection hidden="1"/>
    </xf>
    <xf numFmtId="0" fontId="52" fillId="0" borderId="18" xfId="0" applyFont="1" applyBorder="1" applyAlignment="1">
      <alignment horizontal="center" vertical="top"/>
    </xf>
    <xf numFmtId="171" fontId="24" fillId="7" borderId="18" xfId="0" applyNumberFormat="1" applyFont="1" applyFill="1" applyBorder="1" applyAlignment="1">
      <alignment vertical="center"/>
    </xf>
    <xf numFmtId="176" fontId="52" fillId="0" borderId="11" xfId="0" applyNumberFormat="1" applyFont="1" applyBorder="1" applyAlignment="1">
      <alignment horizontal="left" vertical="top" wrapText="1"/>
    </xf>
    <xf numFmtId="176" fontId="52" fillId="0" borderId="18" xfId="0" applyNumberFormat="1" applyFont="1" applyBorder="1" applyAlignment="1">
      <alignment horizontal="center" vertical="top"/>
    </xf>
    <xf numFmtId="2" fontId="24" fillId="7" borderId="18" xfId="0" applyNumberFormat="1" applyFont="1" applyFill="1" applyBorder="1" applyAlignment="1">
      <alignment horizontal="center" vertical="center"/>
    </xf>
    <xf numFmtId="2" fontId="24" fillId="7" borderId="18" xfId="0" applyNumberFormat="1" applyFont="1" applyFill="1" applyBorder="1" applyAlignment="1">
      <alignment vertical="center"/>
    </xf>
    <xf numFmtId="0" fontId="53" fillId="0" borderId="0" xfId="0" applyFont="1" applyAlignment="1" applyProtection="1">
      <alignment horizontal="center" vertical="center" wrapText="1"/>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wrapText="1"/>
      <protection hidden="1"/>
    </xf>
    <xf numFmtId="0" fontId="53" fillId="0" borderId="41" xfId="0" applyFont="1" applyBorder="1" applyAlignment="1" applyProtection="1">
      <alignment horizontal="center" vertical="center" wrapText="1"/>
      <protection hidden="1"/>
    </xf>
    <xf numFmtId="0" fontId="54" fillId="0" borderId="14" xfId="0" applyFont="1" applyBorder="1" applyAlignment="1" applyProtection="1">
      <alignment horizontal="center" vertical="center"/>
      <protection hidden="1"/>
    </xf>
    <xf numFmtId="0" fontId="54" fillId="0" borderId="18" xfId="0" applyFont="1" applyBorder="1" applyAlignment="1" applyProtection="1">
      <alignment horizontal="center" vertical="center"/>
      <protection hidden="1"/>
    </xf>
    <xf numFmtId="0" fontId="55" fillId="6" borderId="14" xfId="0" applyFont="1" applyFill="1" applyBorder="1" applyAlignment="1" applyProtection="1">
      <alignment horizontal="left" vertical="center" wrapText="1"/>
      <protection hidden="1"/>
    </xf>
    <xf numFmtId="0" fontId="54" fillId="5" borderId="14" xfId="0" applyFont="1" applyFill="1" applyBorder="1" applyAlignment="1" applyProtection="1">
      <alignment horizontal="center" vertical="center" wrapText="1"/>
      <protection locked="0"/>
    </xf>
    <xf numFmtId="9" fontId="53" fillId="0" borderId="41" xfId="0" applyNumberFormat="1" applyFont="1" applyBorder="1" applyAlignment="1">
      <alignment horizontal="center" vertical="center" wrapText="1"/>
    </xf>
    <xf numFmtId="9" fontId="53" fillId="5" borderId="41" xfId="0" applyNumberFormat="1" applyFont="1" applyFill="1" applyBorder="1" applyAlignment="1" applyProtection="1">
      <alignment horizontal="center" vertical="center" wrapText="1"/>
      <protection locked="0"/>
    </xf>
    <xf numFmtId="2" fontId="54" fillId="5" borderId="14" xfId="0" applyNumberFormat="1" applyFont="1" applyFill="1" applyBorder="1" applyAlignment="1" applyProtection="1">
      <alignment horizontal="center" vertical="center"/>
      <protection locked="0"/>
    </xf>
    <xf numFmtId="2" fontId="54" fillId="0" borderId="14" xfId="0" applyNumberFormat="1" applyFont="1" applyBorder="1" applyAlignment="1" applyProtection="1">
      <alignment horizontal="center" vertical="center"/>
      <protection hidden="1"/>
    </xf>
    <xf numFmtId="2" fontId="54" fillId="0" borderId="18" xfId="0" applyNumberFormat="1" applyFont="1" applyBorder="1" applyAlignment="1" applyProtection="1">
      <alignment horizontal="right" vertical="center"/>
      <protection hidden="1"/>
    </xf>
    <xf numFmtId="0" fontId="54" fillId="0" borderId="18" xfId="0" applyFont="1" applyBorder="1" applyAlignment="1" applyProtection="1">
      <alignment vertical="center"/>
      <protection hidden="1"/>
    </xf>
    <xf numFmtId="165" fontId="55" fillId="0" borderId="18" xfId="18" applyFont="1" applyBorder="1" applyAlignment="1" applyProtection="1">
      <alignment vertical="center"/>
      <protection hidden="1"/>
    </xf>
    <xf numFmtId="0" fontId="56" fillId="0" borderId="0" xfId="0" applyFont="1" applyAlignment="1" applyProtection="1">
      <alignment vertical="center"/>
      <protection hidden="1"/>
    </xf>
    <xf numFmtId="1" fontId="54" fillId="0" borderId="0" xfId="0" applyNumberFormat="1" applyFont="1" applyProtection="1">
      <protection hidden="1"/>
    </xf>
    <xf numFmtId="0" fontId="54" fillId="0" borderId="18" xfId="54" applyFont="1" applyBorder="1" applyAlignment="1">
      <alignment horizontal="center" vertical="top" wrapText="1"/>
    </xf>
    <xf numFmtId="0" fontId="54" fillId="7" borderId="18" xfId="54" applyFont="1" applyFill="1" applyBorder="1" applyAlignment="1">
      <alignment horizontal="center" vertical="top"/>
    </xf>
    <xf numFmtId="0" fontId="54" fillId="0" borderId="18" xfId="0" applyFont="1" applyBorder="1" applyAlignment="1">
      <alignment horizontal="center" vertical="center"/>
    </xf>
    <xf numFmtId="0" fontId="54" fillId="0" borderId="18" xfId="26" applyFont="1" applyBorder="1" applyAlignment="1">
      <alignment horizontal="center" vertical="center" wrapText="1"/>
    </xf>
    <xf numFmtId="21" fontId="57" fillId="0" borderId="3" xfId="0" quotePrefix="1" applyNumberFormat="1" applyFont="1" applyBorder="1" applyAlignment="1">
      <alignment vertical="top" wrapText="1"/>
    </xf>
    <xf numFmtId="0" fontId="54" fillId="0" borderId="18" xfId="54" applyFont="1" applyBorder="1" applyAlignment="1">
      <alignment horizontal="center" vertical="top"/>
    </xf>
    <xf numFmtId="171" fontId="54" fillId="7" borderId="18" xfId="54" applyNumberFormat="1" applyFont="1" applyFill="1" applyBorder="1" applyAlignment="1">
      <alignment horizontal="center" vertical="top"/>
    </xf>
    <xf numFmtId="0" fontId="54" fillId="0" borderId="18" xfId="0" applyFont="1" applyBorder="1" applyAlignment="1" applyProtection="1">
      <alignment vertical="center" wrapText="1"/>
      <protection hidden="1"/>
    </xf>
    <xf numFmtId="176" fontId="57" fillId="0" borderId="3" xfId="0" applyNumberFormat="1" applyFont="1" applyBorder="1" applyAlignment="1">
      <alignment vertical="top" wrapText="1"/>
    </xf>
    <xf numFmtId="0" fontId="56" fillId="0" borderId="18" xfId="0" applyFont="1" applyBorder="1" applyAlignment="1">
      <alignment horizontal="left" vertical="top" wrapText="1"/>
    </xf>
    <xf numFmtId="2" fontId="53" fillId="0" borderId="18" xfId="0" applyNumberFormat="1" applyFont="1" applyBorder="1" applyAlignment="1" applyProtection="1">
      <alignment horizontal="right" vertical="center" wrapText="1"/>
      <protection hidden="1"/>
    </xf>
    <xf numFmtId="0" fontId="56" fillId="0" borderId="0" xfId="0" applyFont="1" applyAlignment="1" applyProtection="1">
      <alignment horizontal="left" vertical="center"/>
      <protection hidden="1"/>
    </xf>
    <xf numFmtId="165" fontId="46" fillId="0" borderId="18" xfId="7" applyFont="1" applyBorder="1" applyAlignment="1" applyProtection="1">
      <alignment horizontal="right" vertical="center" wrapText="1"/>
      <protection hidden="1"/>
    </xf>
    <xf numFmtId="0" fontId="0" fillId="0" borderId="0" xfId="0" applyAlignment="1" applyProtection="1">
      <alignment horizontal="right" vertical="center"/>
      <protection hidden="1"/>
    </xf>
    <xf numFmtId="165" fontId="0" fillId="0" borderId="0" xfId="7" applyFont="1" applyAlignment="1" applyProtection="1">
      <alignment vertical="center"/>
      <protection hidden="1"/>
    </xf>
    <xf numFmtId="43" fontId="0" fillId="0" borderId="0" xfId="0" applyNumberFormat="1"/>
    <xf numFmtId="43" fontId="54" fillId="0" borderId="0" xfId="0" applyNumberFormat="1" applyFont="1" applyAlignment="1" applyProtection="1">
      <alignment vertical="center"/>
      <protection hidden="1"/>
    </xf>
    <xf numFmtId="43" fontId="0" fillId="0" borderId="0" xfId="0" applyNumberFormat="1" applyAlignment="1" applyProtection="1">
      <alignment vertical="center"/>
      <protection hidden="1"/>
    </xf>
    <xf numFmtId="171" fontId="24" fillId="7" borderId="18" xfId="0" applyNumberFormat="1" applyFont="1" applyFill="1" applyBorder="1" applyAlignment="1">
      <alignment horizontal="center" vertical="center"/>
    </xf>
    <xf numFmtId="0" fontId="56" fillId="0" borderId="14" xfId="0" applyFont="1" applyBorder="1" applyAlignment="1">
      <alignment horizontal="left" vertical="top" wrapText="1"/>
    </xf>
    <xf numFmtId="176" fontId="58" fillId="6" borderId="11" xfId="0" applyNumberFormat="1" applyFont="1" applyFill="1" applyBorder="1" applyAlignment="1">
      <alignment horizontal="left" vertical="top" wrapText="1"/>
    </xf>
    <xf numFmtId="165" fontId="53" fillId="0" borderId="18" xfId="7" applyFont="1" applyBorder="1" applyAlignment="1" applyProtection="1">
      <alignment horizontal="right" vertical="center" wrapText="1"/>
      <protection hidden="1"/>
    </xf>
    <xf numFmtId="176" fontId="52" fillId="0" borderId="30" xfId="0" applyNumberFormat="1" applyFont="1" applyBorder="1" applyAlignment="1">
      <alignment horizontal="left" vertical="top" wrapText="1"/>
    </xf>
    <xf numFmtId="0" fontId="56" fillId="0" borderId="18" xfId="0" applyFont="1" applyBorder="1" applyAlignment="1">
      <alignment horizontal="center" vertical="center" wrapText="1"/>
    </xf>
    <xf numFmtId="171" fontId="56" fillId="0" borderId="18" xfId="0" applyNumberFormat="1" applyFont="1" applyBorder="1" applyAlignment="1">
      <alignment horizontal="center" vertical="center" wrapText="1"/>
    </xf>
    <xf numFmtId="0" fontId="53" fillId="0" borderId="18" xfId="0" applyFont="1" applyBorder="1" applyAlignment="1">
      <alignment horizontal="center" vertical="center" wrapText="1"/>
    </xf>
    <xf numFmtId="171" fontId="53" fillId="0" borderId="18" xfId="0" applyNumberFormat="1" applyFont="1" applyBorder="1" applyAlignment="1">
      <alignment horizontal="center" vertical="center" wrapText="1"/>
    </xf>
    <xf numFmtId="0" fontId="49" fillId="0" borderId="44" xfId="0" applyFont="1" applyBorder="1" applyAlignment="1" applyProtection="1">
      <alignment horizontal="center" vertical="center"/>
      <protection hidden="1"/>
    </xf>
    <xf numFmtId="0" fontId="2" fillId="0" borderId="53" xfId="0" applyFont="1" applyBorder="1" applyAlignment="1" applyProtection="1">
      <alignment horizontal="center" vertical="top"/>
      <protection hidden="1"/>
    </xf>
    <xf numFmtId="0" fontId="49" fillId="0" borderId="0" xfId="0" applyFont="1" applyAlignment="1" applyProtection="1">
      <alignment horizontal="left" vertical="top"/>
      <protection hidden="1"/>
    </xf>
    <xf numFmtId="0" fontId="49" fillId="0" borderId="0" xfId="0" applyFont="1" applyAlignment="1" applyProtection="1">
      <alignment horizontal="left" vertical="top" wrapText="1"/>
      <protection hidden="1"/>
    </xf>
    <xf numFmtId="0" fontId="5" fillId="0" borderId="0" xfId="44" applyFont="1" applyAlignment="1">
      <alignment horizontal="center" vertical="center" wrapText="1"/>
    </xf>
    <xf numFmtId="0" fontId="33" fillId="3" borderId="0" xfId="42" applyFont="1" applyFill="1" applyAlignment="1">
      <alignment horizontal="center" vertical="center"/>
    </xf>
    <xf numFmtId="0" fontId="48" fillId="3" borderId="0" xfId="0" applyFont="1" applyFill="1" applyAlignment="1" applyProtection="1">
      <alignment horizontal="center" vertical="top" wrapText="1"/>
      <protection hidden="1"/>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vertical="top" wrapText="1"/>
      <protection hidden="1"/>
    </xf>
    <xf numFmtId="0" fontId="5" fillId="0" borderId="0" xfId="27" applyFont="1" applyAlignment="1" applyProtection="1">
      <alignment horizontal="justify"/>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3" fillId="0" borderId="0" xfId="27" applyFont="1" applyAlignment="1" applyProtection="1">
      <alignment horizontal="left" vertical="top"/>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165" fontId="9" fillId="2" borderId="49" xfId="16" applyFont="1" applyFill="1" applyBorder="1" applyAlignment="1" applyProtection="1">
      <alignment horizontal="right" vertical="center"/>
      <protection hidden="1"/>
    </xf>
    <xf numFmtId="165" fontId="9" fillId="2" borderId="50" xfId="16" applyFont="1" applyFill="1" applyBorder="1" applyAlignment="1" applyProtection="1">
      <alignment horizontal="right" vertical="center"/>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0" fontId="5" fillId="0" borderId="18" xfId="0" applyFont="1" applyBorder="1" applyAlignment="1" applyProtection="1">
      <alignment horizontal="right" vertical="center"/>
      <protection hidden="1"/>
    </xf>
    <xf numFmtId="0" fontId="44" fillId="6" borderId="39" xfId="0" applyFont="1" applyFill="1" applyBorder="1"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5" fillId="0" borderId="0" xfId="0" applyFont="1" applyAlignment="1" applyProtection="1">
      <alignment horizontal="center" vertical="center" wrapText="1"/>
      <protection hidden="1"/>
    </xf>
    <xf numFmtId="0" fontId="56" fillId="6" borderId="39" xfId="0" applyFont="1" applyFill="1" applyBorder="1" applyAlignment="1" applyProtection="1">
      <alignment horizontal="center" vertical="center"/>
      <protection hidden="1"/>
    </xf>
    <xf numFmtId="0" fontId="54" fillId="0" borderId="0" xfId="0" applyFont="1" applyAlignment="1" applyProtection="1">
      <alignment horizontal="left" vertical="center"/>
      <protection hidden="1"/>
    </xf>
    <xf numFmtId="0" fontId="54" fillId="0" borderId="0" xfId="0" applyFont="1" applyAlignment="1" applyProtection="1">
      <alignment vertical="center"/>
      <protection hidden="1"/>
    </xf>
    <xf numFmtId="0" fontId="55" fillId="0" borderId="18" xfId="0" applyFont="1" applyBorder="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18" fillId="0" borderId="3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1" xfId="0" applyFont="1" applyBorder="1" applyAlignment="1" applyProtection="1">
      <alignment horizontal="left" vertical="top"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28" fillId="0" borderId="18" xfId="0" applyFont="1" applyBorder="1" applyAlignment="1">
      <alignment horizontal="center" vertical="center" wrapText="1"/>
    </xf>
    <xf numFmtId="0" fontId="18" fillId="0" borderId="18" xfId="0" applyFont="1" applyBorder="1" applyAlignment="1" applyProtection="1">
      <alignment horizontal="left" vertical="center" wrapText="1"/>
      <protection hidden="1"/>
    </xf>
    <xf numFmtId="0" fontId="42" fillId="0" borderId="18" xfId="0" applyFont="1" applyBorder="1" applyAlignment="1" applyProtection="1">
      <alignment vertical="center"/>
      <protection hidden="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xf numFmtId="0" fontId="6" fillId="0" borderId="0" xfId="40" applyFont="1" applyAlignment="1">
      <alignment horizontal="justify" vertical="top"/>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left" vertical="top" wrapText="1"/>
    </xf>
    <xf numFmtId="173" fontId="7" fillId="0" borderId="0" xfId="40" applyNumberFormat="1" applyFont="1" applyAlignment="1">
      <alignment horizontal="left" vertical="center" indent="1"/>
    </xf>
    <xf numFmtId="0" fontId="6" fillId="0" borderId="52"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0" xfId="36" applyAlignment="1">
      <alignment horizontal="left" vertical="center" indent="2"/>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0" borderId="52" xfId="36" applyBorder="1" applyAlignment="1">
      <alignment horizontal="justify" vertical="center" wrapText="1"/>
    </xf>
  </cellXfs>
  <cellStyles count="5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4" xfId="53" xr:uid="{D9721D12-5D16-4CE4-82B8-02E0514BC445}"/>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xfId="54" xr:uid="{3D70CE3B-D452-4F93-A67A-A5EA91135942}"/>
    <cellStyle name="Normal_Sheet1 2" xfId="48" xr:uid="{00000000-0005-0000-0000-000030000000}"/>
    <cellStyle name="Percent 2" xfId="49" xr:uid="{00000000-0005-0000-0000-000031000000}"/>
    <cellStyle name="Popis" xfId="50" xr:uid="{00000000-0005-0000-0000-000032000000}"/>
    <cellStyle name="Sledovaný hypertextový odkaz" xfId="51" xr:uid="{00000000-0005-0000-0000-000033000000}"/>
    <cellStyle name="Standard_BS14" xfId="52" xr:uid="{00000000-0005-0000-0000-000034000000}"/>
  </cellStyles>
  <dxfs count="1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3-24/Group-2%20works/WC-XXXX%20(MMN)%20765%20kV%20CPeta-Kadapa%20DC%20Diversion/Bid%20Docs/Price_Schedule.xls" TargetMode="External"/><Relationship Id="rId1" Type="http://schemas.openxmlformats.org/officeDocument/2006/relationships/externalLinkPath" Target="/personal/sr1_powergrid_in/Documents/RHQ/C&amp;M/Works/2023-24/Group-2%20works/WC-XXXX%20(MMN)%20765%20kV%20CPeta-Kadapa%20DC%20Diversion/Bid%20Docs/Price_Schedu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Data"/>
      <sheetName val="Cover"/>
      <sheetName val="Instructions"/>
      <sheetName val="Names of Bidder"/>
      <sheetName val="Sch-1"/>
      <sheetName val="Sch-1 Dis"/>
      <sheetName val="Sch-2"/>
      <sheetName val="Sch-2 Dis"/>
      <sheetName val="Sch-3 "/>
      <sheetName val="Sch-4"/>
      <sheetName val="Sch-4 Dis"/>
      <sheetName val="Sch-5"/>
      <sheetName val="Sch-5 After Discount"/>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58"/>
  <sheetViews>
    <sheetView tabSelected="1" topLeftCell="B1" zoomScaleNormal="100" zoomScaleSheetLayoutView="100" workbookViewId="0">
      <selection activeCell="D14" sqref="D14"/>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89.25" customHeight="1">
      <c r="B1" s="285" t="s">
        <v>422</v>
      </c>
      <c r="C1" s="285"/>
      <c r="D1" s="285"/>
      <c r="E1" s="124"/>
    </row>
    <row r="2" spans="2:5" ht="35.25" customHeight="1">
      <c r="B2" s="285" t="s">
        <v>443</v>
      </c>
      <c r="C2" s="285"/>
      <c r="D2" s="285"/>
      <c r="E2" s="123"/>
    </row>
    <row r="3" spans="2:5" ht="20.25" customHeight="1">
      <c r="B3" s="286" t="s">
        <v>99</v>
      </c>
      <c r="C3" s="286"/>
      <c r="D3" s="286"/>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294</v>
      </c>
      <c r="C14" s="106"/>
      <c r="D14" s="116"/>
      <c r="E14" s="84" t="b">
        <f>ISBLANK(D14)</f>
        <v>1</v>
      </c>
    </row>
    <row r="15" spans="2:5" ht="23.25" customHeight="1">
      <c r="B15" s="105" t="s">
        <v>295</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89"/>
    </row>
    <row r="19" spans="2:6" ht="21.75" customHeight="1">
      <c r="B19" s="105" t="s">
        <v>16</v>
      </c>
      <c r="C19" s="106"/>
      <c r="D19" s="122"/>
      <c r="E19" s="84" t="b">
        <f>ISBLANK(D19)</f>
        <v>1</v>
      </c>
    </row>
    <row r="20" spans="2:6" ht="22.5" customHeight="1" thickBot="1">
      <c r="B20" s="110" t="s">
        <v>17</v>
      </c>
      <c r="C20" s="111"/>
      <c r="D20" s="118"/>
      <c r="E20" s="84" t="b">
        <f>ISBLANK(D20)</f>
        <v>1</v>
      </c>
      <c r="F20" s="189" t="str">
        <f>IF(COUNTIF(E11:E20,"TRUE"),"False","Sheet OK")</f>
        <v>False</v>
      </c>
    </row>
    <row r="21" spans="2:6" ht="28.5">
      <c r="D21" s="190" t="str">
        <f>IF(F20="False","ENTER DETAILS","Sheet OK")</f>
        <v>ENTER DETAILS</v>
      </c>
    </row>
    <row r="23" spans="2:6" ht="18.75">
      <c r="B23" s="287" t="str">
        <f>"General Instruction to the Bidders for filling up this workbook of Price Schedules for Package " &amp; [5]Cover!C24</f>
        <v xml:space="preserve">General Instruction to the Bidders for filling up this workbook of Price Schedules for Package </v>
      </c>
      <c r="C23" s="287"/>
      <c r="D23" s="287"/>
    </row>
    <row r="24" spans="2:6" ht="15.75">
      <c r="B24" s="219"/>
      <c r="C24" s="220"/>
      <c r="D24" s="220"/>
    </row>
    <row r="25" spans="2:6" ht="15.75">
      <c r="B25" s="221" t="s">
        <v>302</v>
      </c>
      <c r="C25" s="220" t="s">
        <v>303</v>
      </c>
      <c r="D25" s="220"/>
    </row>
    <row r="26" spans="2:6">
      <c r="B26" s="219"/>
      <c r="C26" s="222" t="s">
        <v>304</v>
      </c>
      <c r="D26" s="223" t="s">
        <v>305</v>
      </c>
    </row>
    <row r="27" spans="2:6" ht="47.25">
      <c r="B27" s="219"/>
      <c r="C27" s="222" t="s">
        <v>306</v>
      </c>
      <c r="D27" s="223" t="s">
        <v>307</v>
      </c>
    </row>
    <row r="28" spans="2:6" ht="31.5">
      <c r="B28" s="219"/>
      <c r="C28" s="222" t="s">
        <v>308</v>
      </c>
      <c r="D28" s="223" t="s">
        <v>309</v>
      </c>
    </row>
    <row r="29" spans="2:6" ht="31.5">
      <c r="B29" s="219"/>
      <c r="C29" s="222" t="s">
        <v>310</v>
      </c>
      <c r="D29" s="223" t="s">
        <v>311</v>
      </c>
    </row>
    <row r="30" spans="2:6" ht="31.5">
      <c r="B30" s="219"/>
      <c r="C30" s="222" t="s">
        <v>312</v>
      </c>
      <c r="D30" s="223" t="s">
        <v>313</v>
      </c>
    </row>
    <row r="31" spans="2:6" ht="31.5">
      <c r="B31" s="219"/>
      <c r="C31" s="222" t="s">
        <v>314</v>
      </c>
      <c r="D31" s="223" t="s">
        <v>315</v>
      </c>
    </row>
    <row r="32" spans="2:6">
      <c r="B32" s="219"/>
      <c r="C32" s="222"/>
      <c r="D32" s="223"/>
    </row>
    <row r="33" spans="2:4" ht="15.75">
      <c r="B33" s="221" t="s">
        <v>316</v>
      </c>
      <c r="C33" s="220" t="s">
        <v>317</v>
      </c>
      <c r="D33" s="220"/>
    </row>
    <row r="34" spans="2:4">
      <c r="B34" s="219"/>
      <c r="C34" s="283" t="s">
        <v>318</v>
      </c>
      <c r="D34" s="283"/>
    </row>
    <row r="35" spans="2:4" ht="15.75">
      <c r="B35" s="219"/>
      <c r="C35" s="224"/>
      <c r="D35" s="223" t="s">
        <v>319</v>
      </c>
    </row>
    <row r="36" spans="2:4">
      <c r="B36" s="219"/>
      <c r="C36" s="283" t="s">
        <v>320</v>
      </c>
      <c r="D36" s="283"/>
    </row>
    <row r="37" spans="2:4" ht="94.5">
      <c r="B37" s="219"/>
      <c r="C37" s="225" t="s">
        <v>321</v>
      </c>
      <c r="D37" s="223" t="s">
        <v>322</v>
      </c>
    </row>
    <row r="38" spans="2:4" ht="31.5">
      <c r="B38" s="219"/>
      <c r="C38" s="225" t="s">
        <v>321</v>
      </c>
      <c r="D38" s="226" t="s">
        <v>323</v>
      </c>
    </row>
    <row r="39" spans="2:4" ht="53.25">
      <c r="B39" s="219"/>
      <c r="C39" s="225" t="s">
        <v>321</v>
      </c>
      <c r="D39" s="226" t="s">
        <v>324</v>
      </c>
    </row>
    <row r="40" spans="2:4" ht="31.5">
      <c r="B40" s="219"/>
      <c r="C40" s="225" t="s">
        <v>321</v>
      </c>
      <c r="D40" s="223" t="s">
        <v>325</v>
      </c>
    </row>
    <row r="41" spans="2:4" ht="31.5">
      <c r="B41" s="219"/>
      <c r="C41" s="225" t="s">
        <v>321</v>
      </c>
      <c r="D41" s="223" t="s">
        <v>326</v>
      </c>
    </row>
    <row r="42" spans="2:4" ht="31.5">
      <c r="B42" s="219"/>
      <c r="C42" s="225" t="s">
        <v>321</v>
      </c>
      <c r="D42" s="223" t="s">
        <v>327</v>
      </c>
    </row>
    <row r="43" spans="2:4">
      <c r="B43" s="219"/>
      <c r="C43" s="283" t="s">
        <v>328</v>
      </c>
      <c r="D43" s="283"/>
    </row>
    <row r="44" spans="2:4" ht="78.75">
      <c r="B44" s="219"/>
      <c r="C44" s="225" t="s">
        <v>321</v>
      </c>
      <c r="D44" s="227" t="s">
        <v>329</v>
      </c>
    </row>
    <row r="45" spans="2:4" ht="110.25">
      <c r="B45" s="219"/>
      <c r="C45" s="225" t="s">
        <v>321</v>
      </c>
      <c r="D45" s="227" t="s">
        <v>330</v>
      </c>
    </row>
    <row r="46" spans="2:4" ht="31.5">
      <c r="B46" s="219"/>
      <c r="C46" s="225" t="s">
        <v>321</v>
      </c>
      <c r="D46" s="223" t="s">
        <v>331</v>
      </c>
    </row>
    <row r="47" spans="2:4" ht="15.75">
      <c r="B47" s="219"/>
      <c r="C47" s="225"/>
      <c r="D47" s="223"/>
    </row>
    <row r="48" spans="2:4">
      <c r="B48" s="219"/>
      <c r="C48" s="283" t="s">
        <v>343</v>
      </c>
      <c r="D48" s="283"/>
    </row>
    <row r="49" spans="2:4" ht="78.75">
      <c r="B49" s="219"/>
      <c r="C49" s="225" t="s">
        <v>321</v>
      </c>
      <c r="D49" s="223" t="s">
        <v>329</v>
      </c>
    </row>
    <row r="50" spans="2:4" ht="31.5">
      <c r="B50" s="219"/>
      <c r="C50" s="225" t="s">
        <v>321</v>
      </c>
      <c r="D50" s="223" t="s">
        <v>331</v>
      </c>
    </row>
    <row r="51" spans="2:4" ht="35.25" customHeight="1">
      <c r="B51" s="219"/>
      <c r="C51" s="284" t="s">
        <v>344</v>
      </c>
      <c r="D51" s="284"/>
    </row>
    <row r="52" spans="2:4" ht="78.75">
      <c r="B52" s="219"/>
      <c r="C52" s="225" t="s">
        <v>321</v>
      </c>
      <c r="D52" s="223" t="s">
        <v>329</v>
      </c>
    </row>
    <row r="53" spans="2:4" ht="31.5">
      <c r="B53" s="219"/>
      <c r="C53" s="225" t="s">
        <v>321</v>
      </c>
      <c r="D53" s="223" t="s">
        <v>331</v>
      </c>
    </row>
    <row r="54" spans="2:4">
      <c r="B54" s="219"/>
      <c r="C54" s="283" t="s">
        <v>369</v>
      </c>
      <c r="D54" s="283"/>
    </row>
    <row r="55" spans="2:4" ht="31.5">
      <c r="B55" s="219"/>
      <c r="C55" s="225" t="s">
        <v>321</v>
      </c>
      <c r="D55" s="228" t="s">
        <v>370</v>
      </c>
    </row>
    <row r="56" spans="2:4" ht="31.5">
      <c r="B56" s="219"/>
      <c r="C56" s="225" t="s">
        <v>321</v>
      </c>
      <c r="D56" s="228" t="s">
        <v>332</v>
      </c>
    </row>
    <row r="57" spans="2:4" ht="18.75">
      <c r="B57" s="282" t="s">
        <v>289</v>
      </c>
      <c r="C57" s="282"/>
      <c r="D57" s="282"/>
    </row>
    <row r="58" spans="2:4">
      <c r="B58" s="281" t="s">
        <v>333</v>
      </c>
      <c r="C58" s="281"/>
      <c r="D58" s="281"/>
    </row>
  </sheetData>
  <sheetProtection algorithmName="SHA-512" hashValue="G7JM8j4C1MLnW3nU25Z79rbrvLMXZaLZV/ru9k+WVLeEG0aWrQKF2txxRku7cKZWNn8mQgB6FZPb4gbE0D0Jhw==" saltValue="AEQVfk2gion7IY2q9gbDxQ==" spinCount="100000" sheet="1" selectLockedCells="1"/>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12">
    <mergeCell ref="B1:D1"/>
    <mergeCell ref="B2:D2"/>
    <mergeCell ref="B3:D3"/>
    <mergeCell ref="B23:D23"/>
    <mergeCell ref="C34:D34"/>
    <mergeCell ref="B58:D58"/>
    <mergeCell ref="B57:D57"/>
    <mergeCell ref="C36:D36"/>
    <mergeCell ref="C43:D43"/>
    <mergeCell ref="C48:D48"/>
    <mergeCell ref="C51:D51"/>
    <mergeCell ref="C54:D54"/>
  </mergeCells>
  <phoneticPr fontId="27" type="noConversion"/>
  <conditionalFormatting sqref="D7">
    <cfRule type="expression" dxfId="9" priority="15" stopIfTrue="1">
      <formula>$B$7="Total Nos. of  Partners in the JV [excluding the Lead Partner]"</formula>
    </cfRule>
  </conditionalFormatting>
  <conditionalFormatting sqref="D8">
    <cfRule type="expression" dxfId="8" priority="16" stopIfTrue="1">
      <formula>$V$7=0</formula>
    </cfRule>
  </conditionalFormatting>
  <conditionalFormatting sqref="D21">
    <cfRule type="containsText" dxfId="7" priority="1" stopIfTrue="1" operator="containsText" text="DETAILS">
      <formula>NOT(ISERROR(SEARCH("DETAILS",D21)))</formula>
    </cfRule>
    <cfRule type="containsText" dxfId="6"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oddHeader>&amp;C&amp;"Calibri"&amp;12&amp;KFF0000 DATA CLASSIFICATION : RESTRICTED&amp;1#_x000D_</oddHeader>
  </headerFooter>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90" t="e">
        <f>#REF!</f>
        <v>#REF!</v>
      </c>
      <c r="B3" s="290"/>
      <c r="C3" s="290"/>
      <c r="D3" s="290"/>
      <c r="E3" s="290"/>
      <c r="F3" s="54"/>
      <c r="G3" s="54"/>
      <c r="H3" s="54"/>
    </row>
    <row r="4" spans="1:9" ht="20.100000000000001" customHeight="1">
      <c r="A4" s="72"/>
      <c r="H4" s="22"/>
      <c r="I4" s="23"/>
    </row>
    <row r="5" spans="1:9" ht="20.100000000000001" customHeight="1">
      <c r="A5" s="291" t="s">
        <v>101</v>
      </c>
      <c r="B5" s="291"/>
      <c r="C5" s="291"/>
      <c r="D5" s="291"/>
      <c r="E5" s="291"/>
      <c r="F5" s="24"/>
      <c r="H5" s="22"/>
      <c r="I5" s="23"/>
    </row>
    <row r="6" spans="1:9" ht="20.100000000000001" customHeight="1">
      <c r="A6" s="76"/>
      <c r="H6" s="22"/>
      <c r="I6" s="23"/>
    </row>
    <row r="7" spans="1:9" ht="20.100000000000001" customHeight="1">
      <c r="A7" s="63" t="s">
        <v>57</v>
      </c>
      <c r="E7" s="65" t="s">
        <v>57</v>
      </c>
      <c r="H7" s="22"/>
      <c r="I7" s="23"/>
    </row>
    <row r="8" spans="1:9" ht="36" customHeight="1">
      <c r="A8" s="292" t="e">
        <f>#REF!</f>
        <v>#REF!</v>
      </c>
      <c r="B8" s="292"/>
      <c r="C8" s="292"/>
      <c r="D8" s="292"/>
      <c r="E8" s="66" t="e">
        <f>#REF!</f>
        <v>#REF!</v>
      </c>
      <c r="H8" s="22"/>
      <c r="I8" s="23"/>
    </row>
    <row r="9" spans="1:9">
      <c r="A9" s="77" t="s">
        <v>13</v>
      </c>
      <c r="B9" s="293" t="e">
        <f>#REF!</f>
        <v>#REF!</v>
      </c>
      <c r="C9" s="293"/>
      <c r="D9" s="293"/>
      <c r="E9" s="66" t="e">
        <f>#REF!</f>
        <v>#REF!</v>
      </c>
      <c r="H9" s="22"/>
      <c r="I9" s="23"/>
    </row>
    <row r="10" spans="1:9">
      <c r="A10" s="77" t="s">
        <v>14</v>
      </c>
      <c r="B10" s="288" t="e">
        <f>#REF!</f>
        <v>#REF!</v>
      </c>
      <c r="C10" s="288"/>
      <c r="D10" s="288"/>
      <c r="E10" s="66" t="e">
        <f>#REF!</f>
        <v>#REF!</v>
      </c>
      <c r="H10" s="22"/>
      <c r="I10" s="23"/>
    </row>
    <row r="11" spans="1:9">
      <c r="B11" s="288" t="e">
        <f>#REF!</f>
        <v>#REF!</v>
      </c>
      <c r="C11" s="288"/>
      <c r="D11" s="288"/>
      <c r="E11" s="66" t="e">
        <f>#REF!</f>
        <v>#REF!</v>
      </c>
    </row>
    <row r="12" spans="1:9">
      <c r="A12" s="76"/>
      <c r="B12" s="288" t="e">
        <f>#REF!</f>
        <v>#REF!</v>
      </c>
      <c r="C12" s="288"/>
      <c r="D12" s="288"/>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89" t="s">
        <v>58</v>
      </c>
      <c r="B16" s="289"/>
      <c r="C16" s="289"/>
      <c r="D16" s="289"/>
      <c r="E16" s="289"/>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Header>&amp;C&amp;"Calibri"&amp;12&amp;KFF0000 DATA CLASSIFICATION : RESTRICTED&amp;1#_x000D_</oddHeader>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13" t="s">
        <v>205</v>
      </c>
      <c r="B1" s="314"/>
      <c r="C1" s="314"/>
      <c r="D1" s="314"/>
      <c r="E1" s="314"/>
      <c r="F1" s="314"/>
      <c r="G1" s="314"/>
      <c r="H1" s="314"/>
      <c r="I1" s="315"/>
    </row>
    <row r="2" spans="1:9" ht="31.5" customHeight="1">
      <c r="A2" s="18" t="s">
        <v>206</v>
      </c>
      <c r="B2" s="309" t="s">
        <v>215</v>
      </c>
      <c r="C2" s="309"/>
      <c r="D2" s="309"/>
      <c r="E2" s="309"/>
      <c r="F2" s="309"/>
      <c r="G2" s="309"/>
      <c r="H2" s="309"/>
      <c r="I2" s="310"/>
    </row>
    <row r="3" spans="1:9" ht="36" customHeight="1">
      <c r="A3" s="18" t="s">
        <v>207</v>
      </c>
      <c r="B3" s="309" t="s">
        <v>209</v>
      </c>
      <c r="C3" s="309"/>
      <c r="D3" s="309"/>
      <c r="E3" s="309"/>
      <c r="F3" s="309"/>
      <c r="G3" s="309"/>
      <c r="H3" s="309"/>
      <c r="I3" s="310"/>
    </row>
    <row r="4" spans="1:9" ht="36" customHeight="1">
      <c r="A4" s="18" t="s">
        <v>208</v>
      </c>
      <c r="B4" s="309" t="s">
        <v>212</v>
      </c>
      <c r="C4" s="309"/>
      <c r="D4" s="309"/>
      <c r="E4" s="309"/>
      <c r="F4" s="309"/>
      <c r="G4" s="309"/>
      <c r="H4" s="309"/>
      <c r="I4" s="310"/>
    </row>
    <row r="5" spans="1:9" ht="36" customHeight="1">
      <c r="A5" s="18" t="s">
        <v>210</v>
      </c>
      <c r="B5" s="309" t="s">
        <v>211</v>
      </c>
      <c r="C5" s="309"/>
      <c r="D5" s="309"/>
      <c r="E5" s="309"/>
      <c r="F5" s="309"/>
      <c r="G5" s="309"/>
      <c r="H5" s="309"/>
      <c r="I5" s="310"/>
    </row>
    <row r="6" spans="1:9" ht="19.5" customHeight="1">
      <c r="A6" s="19" t="s">
        <v>213</v>
      </c>
      <c r="B6" s="311" t="s">
        <v>214</v>
      </c>
      <c r="C6" s="311"/>
      <c r="D6" s="311"/>
      <c r="E6" s="311"/>
      <c r="F6" s="311"/>
      <c r="G6" s="311"/>
      <c r="H6" s="311"/>
      <c r="I6" s="312"/>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7" t="s">
        <v>61</v>
      </c>
      <c r="B35" s="297"/>
      <c r="C35" s="297"/>
      <c r="D35" s="297"/>
      <c r="E35" s="297"/>
      <c r="F35" s="297"/>
      <c r="G35" s="297"/>
      <c r="H35" s="297"/>
      <c r="I35" s="297"/>
      <c r="J35" s="1"/>
    </row>
    <row r="36" spans="1:16" ht="15.75">
      <c r="A36" s="295" t="s">
        <v>62</v>
      </c>
      <c r="B36" s="295"/>
      <c r="C36" s="295"/>
      <c r="D36" s="295"/>
      <c r="E36" s="295"/>
      <c r="F36" s="295"/>
      <c r="G36" s="295"/>
      <c r="H36" s="295"/>
      <c r="I36" s="295"/>
      <c r="J36" s="1"/>
      <c r="K36" s="58" t="e">
        <f>'Name of Bidder'!#REF!</f>
        <v>#REF!</v>
      </c>
      <c r="O36" s="55" t="e">
        <f>'Name of Bidder'!#REF!</f>
        <v>#REF!</v>
      </c>
    </row>
    <row r="37" spans="1:16" ht="18.75">
      <c r="A37" s="294" t="s">
        <v>63</v>
      </c>
      <c r="B37" s="294"/>
      <c r="C37" s="294"/>
      <c r="D37" s="294"/>
      <c r="E37" s="294"/>
      <c r="F37" s="294"/>
      <c r="G37" s="294"/>
      <c r="H37" s="294"/>
      <c r="I37" s="294"/>
      <c r="J37" s="1"/>
      <c r="K37" s="58" t="e">
        <f>'Name of Bidder'!#REF!</f>
        <v>#REF!</v>
      </c>
      <c r="O37" s="55" t="e">
        <f>'Name of Bidder'!#REF!</f>
        <v>#REF!</v>
      </c>
    </row>
    <row r="38" spans="1:16" ht="36" customHeight="1">
      <c r="A38" s="298" t="s">
        <v>64</v>
      </c>
      <c r="B38" s="298"/>
      <c r="C38" s="298"/>
      <c r="D38" s="298"/>
      <c r="E38" s="298"/>
      <c r="F38" s="298"/>
      <c r="G38" s="298"/>
      <c r="H38" s="298"/>
      <c r="I38" s="298"/>
      <c r="J38" s="1"/>
      <c r="K38" s="58" t="e">
        <f>'Name of Bidder'!#REF!</f>
        <v>#REF!</v>
      </c>
      <c r="O38" s="55" t="e">
        <f>'Name of Bidder'!#REF!</f>
        <v>#REF!</v>
      </c>
    </row>
    <row r="39" spans="1:16" ht="18.75">
      <c r="A39" s="294" t="s">
        <v>65</v>
      </c>
      <c r="B39" s="294"/>
      <c r="C39" s="294"/>
      <c r="D39" s="294"/>
      <c r="E39" s="294"/>
      <c r="F39" s="294"/>
      <c r="G39" s="294"/>
      <c r="H39" s="294"/>
      <c r="I39" s="294"/>
      <c r="J39" s="1"/>
      <c r="K39" s="58" t="e">
        <f>'Name of Bidder'!#REF!</f>
        <v>#REF!</v>
      </c>
      <c r="O39" s="55" t="e">
        <f>'Name of Bidder'!#REF!</f>
        <v>#REF!</v>
      </c>
    </row>
    <row r="40" spans="1:16" ht="15.75">
      <c r="A40" s="295" t="s">
        <v>66</v>
      </c>
      <c r="B40" s="295"/>
      <c r="C40" s="295"/>
      <c r="D40" s="295"/>
      <c r="E40" s="295"/>
      <c r="F40" s="295"/>
      <c r="G40" s="295"/>
      <c r="H40" s="295"/>
      <c r="I40" s="295"/>
      <c r="J40" s="1"/>
    </row>
    <row r="41" spans="1:16" ht="18.75" customHeight="1">
      <c r="A41" s="296">
        <f>'Name of Bidder'!D9</f>
        <v>0</v>
      </c>
      <c r="B41" s="296"/>
      <c r="C41" s="296"/>
      <c r="D41" s="296"/>
      <c r="E41" s="296"/>
      <c r="F41" s="296"/>
      <c r="G41" s="296"/>
      <c r="H41" s="296"/>
      <c r="I41" s="296"/>
      <c r="J41" s="1"/>
      <c r="K41" s="59" t="e">
        <f>'Name of Bidder'!#REF!</f>
        <v>#REF!</v>
      </c>
      <c r="M41" s="55" t="s">
        <v>20</v>
      </c>
      <c r="P41" s="55" t="s">
        <v>19</v>
      </c>
    </row>
    <row r="42" spans="1:16" ht="15.75" hidden="1">
      <c r="A42" s="295" t="e">
        <f>IF(#REF! = "Individual Firm", " ", " and ")</f>
        <v>#REF!</v>
      </c>
      <c r="B42" s="295"/>
      <c r="C42" s="295"/>
      <c r="D42" s="295"/>
      <c r="E42" s="295"/>
      <c r="F42" s="295"/>
      <c r="G42" s="295"/>
      <c r="H42" s="295"/>
      <c r="I42" s="295"/>
      <c r="J42" s="1"/>
    </row>
    <row r="43" spans="1:16" ht="15.75" hidden="1">
      <c r="A43" s="295" t="e">
        <f xml:space="preserve"> IF(#REF!= "Individual Firm", "",#REF!)</f>
        <v>#REF!</v>
      </c>
      <c r="B43" s="295"/>
      <c r="C43" s="295"/>
      <c r="D43" s="295"/>
      <c r="E43" s="295"/>
      <c r="F43" s="295"/>
      <c r="G43" s="295"/>
      <c r="H43" s="295"/>
      <c r="I43" s="295"/>
      <c r="J43" s="1"/>
    </row>
    <row r="44" spans="1:16" ht="39.950000000000003" hidden="1" customHeight="1">
      <c r="A44" s="298" t="e">
        <f>IF(#REF!= "Sole Bidder", "", "having its Registered Office at "&amp;IF(#REF!=1,#REF!&amp;" "&amp;#REF!&amp;" "&amp;#REF!,IF(#REF!=2,#REF!&amp;" &amp; "&amp;#REF!&amp;" "&amp;#REF!&amp;" and " &amp;#REF!&amp;" &amp; "&amp;#REF!&amp;" "&amp;#REF! &amp;IF(#REF!=2," respectively",""))))</f>
        <v>#REF!</v>
      </c>
      <c r="B44" s="298"/>
      <c r="C44" s="298"/>
      <c r="D44" s="298"/>
      <c r="E44" s="298"/>
      <c r="F44" s="298"/>
      <c r="G44" s="298"/>
      <c r="H44" s="298"/>
      <c r="I44" s="298"/>
      <c r="J44" s="1"/>
    </row>
    <row r="45" spans="1:16" ht="15.75">
      <c r="A45" s="295" t="s">
        <v>67</v>
      </c>
      <c r="B45" s="295"/>
      <c r="C45" s="295"/>
      <c r="D45" s="295"/>
      <c r="E45" s="295"/>
      <c r="F45" s="295"/>
      <c r="G45" s="295"/>
      <c r="H45" s="295"/>
      <c r="I45" s="295"/>
      <c r="J45" s="1"/>
    </row>
    <row r="46" spans="1:16" ht="18.75">
      <c r="A46" s="294" t="s">
        <v>68</v>
      </c>
      <c r="B46" s="294"/>
      <c r="C46" s="294"/>
      <c r="D46" s="294"/>
      <c r="E46" s="294"/>
      <c r="F46" s="294"/>
      <c r="G46" s="294"/>
      <c r="H46" s="294"/>
      <c r="I46" s="294"/>
      <c r="J46" s="1"/>
    </row>
    <row r="47" spans="1:16" ht="18.75">
      <c r="A47" s="294" t="s">
        <v>69</v>
      </c>
      <c r="B47" s="294"/>
      <c r="C47" s="294"/>
      <c r="D47" s="294"/>
      <c r="E47" s="294"/>
      <c r="F47" s="294"/>
      <c r="G47" s="294"/>
      <c r="H47" s="294"/>
      <c r="I47" s="294"/>
      <c r="J47" s="1"/>
    </row>
    <row r="48" spans="1:16" ht="69" customHeight="1">
      <c r="A48" s="306" t="e">
        <f>"POWERGRID intends to award, under laid-down organisational procedures, contract(s) for " &amp;#REF!</f>
        <v>#REF!</v>
      </c>
      <c r="B48" s="306"/>
      <c r="C48" s="306"/>
      <c r="D48" s="306"/>
      <c r="E48" s="306"/>
      <c r="F48" s="306"/>
      <c r="G48" s="306"/>
      <c r="H48" s="306"/>
      <c r="I48" s="306"/>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9" t="s">
        <v>70</v>
      </c>
      <c r="B51" s="299"/>
      <c r="C51" s="299"/>
      <c r="D51" s="299"/>
      <c r="E51" s="303" t="s">
        <v>70</v>
      </c>
      <c r="F51" s="303"/>
      <c r="G51" s="303"/>
      <c r="H51" s="303"/>
      <c r="I51" s="303"/>
      <c r="J51" s="1"/>
    </row>
    <row r="52" spans="1:10" ht="33" customHeight="1">
      <c r="A52" s="301" t="s">
        <v>71</v>
      </c>
      <c r="B52" s="301"/>
      <c r="C52" s="301"/>
      <c r="D52" s="301"/>
      <c r="E52" s="302" t="s">
        <v>242</v>
      </c>
      <c r="F52" s="302"/>
      <c r="G52" s="302"/>
      <c r="H52" s="302"/>
      <c r="I52" s="302"/>
      <c r="J52" s="1"/>
    </row>
    <row r="53" spans="1:10" ht="22.5" customHeight="1">
      <c r="A53" s="56" t="s">
        <v>101</v>
      </c>
      <c r="B53" s="5"/>
      <c r="C53" s="5"/>
      <c r="D53" s="5"/>
      <c r="E53" s="5"/>
      <c r="F53" s="5"/>
      <c r="G53" s="5"/>
      <c r="H53" s="5"/>
      <c r="I53" s="57" t="s">
        <v>77</v>
      </c>
      <c r="J53" s="1"/>
    </row>
    <row r="54" spans="1:10" ht="100.5" customHeight="1">
      <c r="A54" s="307"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7"/>
      <c r="C54" s="307"/>
      <c r="D54" s="307"/>
      <c r="E54" s="307"/>
      <c r="F54" s="307"/>
      <c r="G54" s="307"/>
      <c r="H54" s="307"/>
      <c r="I54" s="307"/>
    </row>
    <row r="55" spans="1:10" ht="8.1" customHeight="1">
      <c r="A55" s="7"/>
      <c r="B55" s="8"/>
      <c r="C55" s="8"/>
      <c r="D55" s="8"/>
      <c r="E55" s="8"/>
      <c r="F55" s="8"/>
      <c r="G55" s="8"/>
      <c r="H55" s="8"/>
      <c r="I55" s="8"/>
    </row>
    <row r="56" spans="1:10" ht="35.25" customHeight="1">
      <c r="A56" s="304" t="s">
        <v>83</v>
      </c>
      <c r="B56" s="304"/>
      <c r="C56" s="304"/>
      <c r="D56" s="304"/>
      <c r="E56" s="304"/>
      <c r="F56" s="304"/>
      <c r="G56" s="304"/>
      <c r="H56" s="304"/>
      <c r="I56" s="304"/>
    </row>
    <row r="57" spans="1:10" ht="8.1" customHeight="1">
      <c r="A57" s="9"/>
      <c r="B57" s="8"/>
      <c r="C57" s="8"/>
      <c r="D57" s="8"/>
      <c r="E57" s="8"/>
      <c r="F57" s="8"/>
      <c r="G57" s="8"/>
      <c r="H57" s="8"/>
      <c r="I57" s="8"/>
    </row>
    <row r="58" spans="1:10" ht="15.75">
      <c r="A58" s="305" t="s">
        <v>204</v>
      </c>
      <c r="B58" s="305"/>
      <c r="C58" s="305"/>
      <c r="D58" s="305"/>
      <c r="E58" s="305"/>
      <c r="F58" s="305"/>
      <c r="G58" s="305"/>
      <c r="H58" s="305"/>
      <c r="I58" s="305"/>
    </row>
    <row r="59" spans="1:10" ht="8.1" customHeight="1">
      <c r="A59" s="9"/>
      <c r="B59" s="8"/>
      <c r="C59" s="8"/>
      <c r="D59" s="8"/>
      <c r="E59" s="8"/>
      <c r="F59" s="8"/>
      <c r="G59" s="8"/>
      <c r="H59" s="8"/>
      <c r="I59" s="8"/>
    </row>
    <row r="60" spans="1:10" ht="16.5">
      <c r="A60" s="300" t="s">
        <v>84</v>
      </c>
      <c r="B60" s="300"/>
      <c r="C60" s="300"/>
      <c r="D60" s="300"/>
      <c r="E60" s="300"/>
      <c r="F60" s="300"/>
      <c r="G60" s="300"/>
      <c r="H60" s="300"/>
      <c r="I60" s="300"/>
    </row>
    <row r="61" spans="1:10" ht="8.1" customHeight="1">
      <c r="A61" s="10"/>
      <c r="B61" s="8"/>
      <c r="C61" s="8"/>
      <c r="D61" s="8"/>
      <c r="E61" s="8"/>
      <c r="F61" s="8"/>
      <c r="G61" s="8"/>
      <c r="H61" s="8"/>
      <c r="I61" s="8"/>
    </row>
    <row r="62" spans="1:10" ht="37.5" customHeight="1">
      <c r="A62" s="11" t="s">
        <v>85</v>
      </c>
      <c r="B62" s="299" t="s">
        <v>59</v>
      </c>
      <c r="C62" s="299"/>
      <c r="D62" s="299"/>
      <c r="E62" s="299"/>
      <c r="F62" s="299"/>
      <c r="G62" s="299"/>
      <c r="H62" s="299"/>
      <c r="I62" s="299"/>
    </row>
    <row r="63" spans="1:10" ht="8.1" customHeight="1">
      <c r="A63" s="9"/>
      <c r="B63" s="8"/>
      <c r="C63" s="8"/>
      <c r="D63" s="8"/>
      <c r="E63" s="8"/>
      <c r="F63" s="8"/>
      <c r="G63" s="8"/>
      <c r="H63" s="8"/>
      <c r="I63" s="8"/>
    </row>
    <row r="64" spans="1:10" ht="79.5" customHeight="1">
      <c r="A64" s="8"/>
      <c r="B64" s="11" t="s">
        <v>60</v>
      </c>
      <c r="C64" s="299" t="s">
        <v>102</v>
      </c>
      <c r="D64" s="299"/>
      <c r="E64" s="299"/>
      <c r="F64" s="299"/>
      <c r="G64" s="299"/>
      <c r="H64" s="299"/>
      <c r="I64" s="299"/>
    </row>
    <row r="65" spans="1:10" ht="8.1" customHeight="1">
      <c r="A65" s="8"/>
      <c r="B65" s="11"/>
      <c r="C65" s="4"/>
      <c r="D65" s="4"/>
      <c r="E65" s="4"/>
      <c r="F65" s="4"/>
      <c r="G65" s="4"/>
      <c r="H65" s="4"/>
      <c r="I65" s="4"/>
    </row>
    <row r="66" spans="1:10" ht="109.5" customHeight="1">
      <c r="A66" s="8"/>
      <c r="B66" s="11" t="s">
        <v>103</v>
      </c>
      <c r="C66" s="299" t="s">
        <v>104</v>
      </c>
      <c r="D66" s="299"/>
      <c r="E66" s="299"/>
      <c r="F66" s="299"/>
      <c r="G66" s="299"/>
      <c r="H66" s="299"/>
      <c r="I66" s="299"/>
    </row>
    <row r="67" spans="1:10" ht="8.1" customHeight="1">
      <c r="A67" s="8"/>
      <c r="B67" s="11"/>
      <c r="C67" s="73"/>
      <c r="D67" s="4"/>
      <c r="E67" s="4"/>
      <c r="F67" s="4"/>
      <c r="G67" s="4"/>
      <c r="H67" s="4"/>
      <c r="I67" s="4"/>
    </row>
    <row r="68" spans="1:10" ht="50.25" customHeight="1">
      <c r="A68" s="8"/>
      <c r="B68" s="11" t="s">
        <v>105</v>
      </c>
      <c r="C68" s="299" t="s">
        <v>190</v>
      </c>
      <c r="D68" s="299"/>
      <c r="E68" s="299"/>
      <c r="F68" s="299"/>
      <c r="G68" s="299"/>
      <c r="H68" s="299"/>
      <c r="I68" s="299"/>
    </row>
    <row r="69" spans="1:10" ht="15.75">
      <c r="A69" s="9"/>
      <c r="B69" s="8"/>
      <c r="C69" s="8"/>
      <c r="D69" s="8"/>
      <c r="E69" s="8"/>
      <c r="F69" s="8"/>
      <c r="G69" s="8"/>
      <c r="H69" s="8"/>
      <c r="I69" s="8"/>
    </row>
    <row r="70" spans="1:10" ht="87" customHeight="1">
      <c r="A70" s="11" t="s">
        <v>191</v>
      </c>
      <c r="B70" s="299" t="s">
        <v>192</v>
      </c>
      <c r="C70" s="299"/>
      <c r="D70" s="299"/>
      <c r="E70" s="299"/>
      <c r="F70" s="299"/>
      <c r="G70" s="299"/>
      <c r="H70" s="299"/>
      <c r="I70" s="299"/>
    </row>
    <row r="71" spans="1:10" ht="8.1" customHeight="1">
      <c r="A71" s="10"/>
      <c r="B71" s="8"/>
      <c r="C71" s="8"/>
      <c r="D71" s="8"/>
      <c r="E71" s="8"/>
      <c r="F71" s="8"/>
      <c r="G71" s="8"/>
      <c r="H71" s="8"/>
      <c r="I71" s="8"/>
    </row>
    <row r="72" spans="1:10" ht="16.5">
      <c r="A72" s="300" t="s">
        <v>193</v>
      </c>
      <c r="B72" s="300"/>
      <c r="C72" s="300"/>
      <c r="D72" s="300"/>
      <c r="E72" s="300"/>
      <c r="F72" s="300"/>
      <c r="G72" s="300"/>
      <c r="H72" s="300"/>
      <c r="I72" s="300"/>
    </row>
    <row r="73" spans="1:10" ht="16.5">
      <c r="A73" s="10"/>
      <c r="B73" s="8"/>
      <c r="C73" s="8"/>
      <c r="D73" s="8"/>
      <c r="E73" s="8"/>
      <c r="F73" s="8"/>
      <c r="G73" s="8"/>
      <c r="H73" s="8"/>
      <c r="I73" s="8"/>
    </row>
    <row r="74" spans="1:10" ht="49.5" customHeight="1">
      <c r="A74" s="11" t="s">
        <v>85</v>
      </c>
      <c r="B74" s="299" t="s">
        <v>73</v>
      </c>
      <c r="C74" s="299"/>
      <c r="D74" s="299"/>
      <c r="E74" s="299"/>
      <c r="F74" s="299"/>
      <c r="G74" s="299"/>
      <c r="H74" s="299"/>
      <c r="I74" s="299"/>
    </row>
    <row r="75" spans="1:10" ht="45" customHeight="1">
      <c r="A75" s="4"/>
      <c r="B75" s="5"/>
      <c r="C75" s="5"/>
      <c r="D75" s="5"/>
      <c r="E75" s="5"/>
      <c r="F75" s="4"/>
      <c r="G75" s="5"/>
      <c r="H75" s="5"/>
      <c r="I75" s="5"/>
      <c r="J75" s="1"/>
    </row>
    <row r="76" spans="1:10" ht="21" customHeight="1">
      <c r="A76" s="299" t="s">
        <v>70</v>
      </c>
      <c r="B76" s="299"/>
      <c r="C76" s="299"/>
      <c r="D76" s="299"/>
      <c r="E76" s="303" t="s">
        <v>70</v>
      </c>
      <c r="F76" s="303"/>
      <c r="G76" s="303"/>
      <c r="H76" s="303"/>
      <c r="I76" s="303"/>
      <c r="J76" s="1"/>
    </row>
    <row r="77" spans="1:10" ht="33" customHeight="1">
      <c r="A77" s="301" t="s">
        <v>71</v>
      </c>
      <c r="B77" s="301"/>
      <c r="C77" s="301"/>
      <c r="D77" s="301"/>
      <c r="E77" s="302" t="s">
        <v>242</v>
      </c>
      <c r="F77" s="302"/>
      <c r="G77" s="302"/>
      <c r="H77" s="302"/>
      <c r="I77" s="302"/>
      <c r="J77" s="1"/>
    </row>
    <row r="78" spans="1:10" ht="20.25" customHeight="1">
      <c r="A78" s="56" t="s">
        <v>101</v>
      </c>
      <c r="B78" s="5"/>
      <c r="C78" s="5"/>
      <c r="D78" s="5"/>
      <c r="E78" s="5"/>
      <c r="F78" s="5"/>
      <c r="G78" s="5"/>
      <c r="H78" s="5"/>
      <c r="I78" s="57" t="s">
        <v>76</v>
      </c>
      <c r="J78" s="1"/>
    </row>
    <row r="79" spans="1:10" ht="36" customHeight="1">
      <c r="A79" s="308" t="s">
        <v>74</v>
      </c>
      <c r="B79" s="308"/>
      <c r="C79" s="308"/>
      <c r="D79" s="308"/>
      <c r="E79" s="308"/>
      <c r="F79" s="308"/>
      <c r="G79" s="308"/>
      <c r="H79" s="308"/>
      <c r="I79" s="308"/>
      <c r="J79" s="1"/>
    </row>
    <row r="80" spans="1:10" ht="125.25" customHeight="1">
      <c r="A80" s="8"/>
      <c r="B80" s="11" t="s">
        <v>194</v>
      </c>
      <c r="C80" s="299" t="s">
        <v>195</v>
      </c>
      <c r="D80" s="299"/>
      <c r="E80" s="299"/>
      <c r="F80" s="299"/>
      <c r="G80" s="299"/>
      <c r="H80" s="299"/>
      <c r="I80" s="299"/>
    </row>
    <row r="81" spans="1:10" ht="9.9499999999999993" customHeight="1">
      <c r="A81" s="8"/>
      <c r="B81" s="12"/>
      <c r="C81" s="9"/>
      <c r="D81" s="9"/>
      <c r="E81" s="9"/>
      <c r="F81" s="9"/>
      <c r="G81" s="9"/>
      <c r="H81" s="9"/>
      <c r="I81" s="9"/>
    </row>
    <row r="82" spans="1:10" ht="112.5" customHeight="1">
      <c r="A82" s="8"/>
      <c r="B82" s="11" t="s">
        <v>103</v>
      </c>
      <c r="C82" s="299" t="s">
        <v>106</v>
      </c>
      <c r="D82" s="299"/>
      <c r="E82" s="299"/>
      <c r="F82" s="299"/>
      <c r="G82" s="299"/>
      <c r="H82" s="299"/>
      <c r="I82" s="299"/>
    </row>
    <row r="83" spans="1:10" ht="9.9499999999999993" customHeight="1">
      <c r="A83" s="8"/>
      <c r="B83" s="11"/>
      <c r="C83" s="13"/>
      <c r="D83" s="13"/>
      <c r="E83" s="13"/>
      <c r="F83" s="13"/>
      <c r="G83" s="13"/>
      <c r="H83" s="13"/>
      <c r="I83" s="13"/>
    </row>
    <row r="84" spans="1:10" ht="134.25" customHeight="1">
      <c r="A84" s="8"/>
      <c r="B84" s="11" t="s">
        <v>105</v>
      </c>
      <c r="C84" s="299" t="s">
        <v>107</v>
      </c>
      <c r="D84" s="299"/>
      <c r="E84" s="299"/>
      <c r="F84" s="299"/>
      <c r="G84" s="299"/>
      <c r="H84" s="299"/>
      <c r="I84" s="299"/>
    </row>
    <row r="85" spans="1:10" ht="9.9499999999999993" customHeight="1">
      <c r="A85" s="8"/>
      <c r="B85" s="11"/>
      <c r="C85" s="13"/>
      <c r="D85" s="13"/>
      <c r="E85" s="13"/>
      <c r="F85" s="13"/>
      <c r="G85" s="13"/>
      <c r="H85" s="13"/>
      <c r="I85" s="13"/>
    </row>
    <row r="86" spans="1:10" ht="94.5" customHeight="1">
      <c r="A86" s="8"/>
      <c r="B86" s="11" t="s">
        <v>108</v>
      </c>
      <c r="C86" s="299" t="s">
        <v>109</v>
      </c>
      <c r="D86" s="299"/>
      <c r="E86" s="299"/>
      <c r="F86" s="299"/>
      <c r="G86" s="299"/>
      <c r="H86" s="299"/>
      <c r="I86" s="299"/>
    </row>
    <row r="87" spans="1:10" ht="9.9499999999999993" customHeight="1">
      <c r="A87" s="8"/>
      <c r="B87" s="11"/>
      <c r="C87" s="13"/>
      <c r="D87" s="13"/>
      <c r="E87" s="13"/>
      <c r="F87" s="13"/>
      <c r="G87" s="13"/>
      <c r="H87" s="13"/>
      <c r="I87" s="13"/>
    </row>
    <row r="88" spans="1:10" ht="81.75" customHeight="1">
      <c r="A88" s="8"/>
      <c r="B88" s="11" t="s">
        <v>110</v>
      </c>
      <c r="C88" s="299" t="s">
        <v>111</v>
      </c>
      <c r="D88" s="299"/>
      <c r="E88" s="299"/>
      <c r="F88" s="299"/>
      <c r="G88" s="299"/>
      <c r="H88" s="299"/>
      <c r="I88" s="299"/>
    </row>
    <row r="89" spans="1:10" ht="9.9499999999999993" customHeight="1">
      <c r="A89" s="8"/>
      <c r="B89" s="11"/>
      <c r="C89" s="13"/>
      <c r="D89" s="13"/>
      <c r="E89" s="13"/>
      <c r="F89" s="13"/>
      <c r="G89" s="13"/>
      <c r="H89" s="13"/>
      <c r="I89" s="13"/>
    </row>
    <row r="90" spans="1:10" ht="72" customHeight="1">
      <c r="A90" s="8"/>
      <c r="B90" s="11" t="s">
        <v>112</v>
      </c>
      <c r="C90" s="299" t="s">
        <v>186</v>
      </c>
      <c r="D90" s="299"/>
      <c r="E90" s="299"/>
      <c r="F90" s="299"/>
      <c r="G90" s="299"/>
      <c r="H90" s="299"/>
      <c r="I90" s="299"/>
    </row>
    <row r="91" spans="1:10" ht="8.1" customHeight="1">
      <c r="A91" s="8"/>
      <c r="B91" s="13"/>
      <c r="C91" s="13"/>
      <c r="D91" s="13"/>
      <c r="E91" s="13"/>
      <c r="F91" s="13"/>
      <c r="G91" s="13"/>
      <c r="H91" s="13"/>
      <c r="I91" s="13"/>
    </row>
    <row r="92" spans="1:10" ht="53.25" customHeight="1">
      <c r="A92" s="11" t="s">
        <v>191</v>
      </c>
      <c r="B92" s="299" t="s">
        <v>187</v>
      </c>
      <c r="C92" s="299"/>
      <c r="D92" s="299"/>
      <c r="E92" s="299"/>
      <c r="F92" s="299"/>
      <c r="G92" s="299"/>
      <c r="H92" s="299"/>
      <c r="I92" s="299"/>
    </row>
    <row r="93" spans="1:10" ht="62.25" customHeight="1">
      <c r="A93" s="4"/>
      <c r="B93" s="5"/>
      <c r="C93" s="5"/>
      <c r="D93" s="5"/>
      <c r="E93" s="5"/>
      <c r="F93" s="4"/>
      <c r="G93" s="5"/>
      <c r="H93" s="5"/>
      <c r="I93" s="5"/>
      <c r="J93" s="1"/>
    </row>
    <row r="94" spans="1:10" ht="21" customHeight="1">
      <c r="A94" s="299" t="s">
        <v>70</v>
      </c>
      <c r="B94" s="299"/>
      <c r="C94" s="299"/>
      <c r="D94" s="299"/>
      <c r="E94" s="303" t="s">
        <v>70</v>
      </c>
      <c r="F94" s="303"/>
      <c r="G94" s="303"/>
      <c r="H94" s="303"/>
      <c r="I94" s="303"/>
      <c r="J94" s="1"/>
    </row>
    <row r="95" spans="1:10" ht="33" customHeight="1">
      <c r="A95" s="301" t="s">
        <v>71</v>
      </c>
      <c r="B95" s="301"/>
      <c r="C95" s="301"/>
      <c r="D95" s="301"/>
      <c r="E95" s="302" t="s">
        <v>242</v>
      </c>
      <c r="F95" s="302"/>
      <c r="G95" s="302"/>
      <c r="H95" s="302"/>
      <c r="I95" s="302"/>
      <c r="J95" s="1"/>
    </row>
    <row r="96" spans="1:10" ht="20.25" customHeight="1">
      <c r="A96" s="56" t="s">
        <v>101</v>
      </c>
      <c r="B96" s="5"/>
      <c r="C96" s="5"/>
      <c r="D96" s="5"/>
      <c r="E96" s="5"/>
      <c r="F96" s="5"/>
      <c r="G96" s="5"/>
      <c r="H96" s="5"/>
      <c r="I96" s="57" t="s">
        <v>75</v>
      </c>
      <c r="J96" s="1"/>
    </row>
    <row r="97" spans="1:10" ht="27.75" customHeight="1">
      <c r="A97" s="300" t="s">
        <v>188</v>
      </c>
      <c r="B97" s="300"/>
      <c r="C97" s="300"/>
      <c r="D97" s="300"/>
      <c r="E97" s="300"/>
      <c r="F97" s="300"/>
      <c r="G97" s="300"/>
      <c r="H97" s="300"/>
      <c r="I97" s="300"/>
    </row>
    <row r="98" spans="1:10" ht="21.75" customHeight="1">
      <c r="A98" s="9"/>
      <c r="B98" s="299"/>
      <c r="C98" s="299"/>
      <c r="D98" s="299"/>
      <c r="E98" s="299"/>
      <c r="F98" s="299"/>
      <c r="G98" s="299"/>
      <c r="H98" s="299"/>
      <c r="I98" s="299"/>
    </row>
    <row r="99" spans="1:10" ht="85.5" customHeight="1">
      <c r="A99" s="11" t="s">
        <v>85</v>
      </c>
      <c r="B99" s="299" t="s">
        <v>189</v>
      </c>
      <c r="C99" s="299"/>
      <c r="D99" s="299"/>
      <c r="E99" s="299"/>
      <c r="F99" s="299"/>
      <c r="G99" s="299"/>
      <c r="H99" s="299"/>
      <c r="I99" s="299"/>
    </row>
    <row r="100" spans="1:10" ht="15.75">
      <c r="A100" s="56"/>
      <c r="B100" s="5"/>
      <c r="C100" s="5"/>
      <c r="D100" s="5"/>
      <c r="E100" s="5"/>
      <c r="F100" s="5"/>
      <c r="G100" s="5"/>
      <c r="H100" s="5"/>
      <c r="I100" s="57"/>
      <c r="J100" s="1"/>
    </row>
    <row r="101" spans="1:10" ht="165.75" customHeight="1">
      <c r="A101" s="11" t="s">
        <v>191</v>
      </c>
      <c r="B101" s="299" t="s">
        <v>226</v>
      </c>
      <c r="C101" s="299"/>
      <c r="D101" s="299"/>
      <c r="E101" s="299"/>
      <c r="F101" s="299"/>
      <c r="G101" s="299"/>
      <c r="H101" s="299"/>
      <c r="I101" s="299"/>
    </row>
    <row r="102" spans="1:10" ht="18" customHeight="1">
      <c r="A102" s="11"/>
      <c r="B102" s="9"/>
      <c r="C102" s="9"/>
      <c r="D102" s="9"/>
      <c r="E102" s="9"/>
      <c r="F102" s="9"/>
      <c r="G102" s="9"/>
      <c r="H102" s="9"/>
      <c r="I102" s="9"/>
    </row>
    <row r="103" spans="1:10" ht="62.25" customHeight="1">
      <c r="A103" s="11" t="s">
        <v>227</v>
      </c>
      <c r="B103" s="299" t="s">
        <v>228</v>
      </c>
      <c r="C103" s="299"/>
      <c r="D103" s="299"/>
      <c r="E103" s="299"/>
      <c r="F103" s="299"/>
      <c r="G103" s="299"/>
      <c r="H103" s="299"/>
      <c r="I103" s="299"/>
    </row>
    <row r="104" spans="1:10" ht="15" customHeight="1">
      <c r="A104" s="9"/>
      <c r="B104" s="8"/>
      <c r="C104" s="8"/>
      <c r="D104" s="8"/>
      <c r="E104" s="8"/>
      <c r="F104" s="8"/>
      <c r="G104" s="8"/>
      <c r="H104" s="8"/>
      <c r="I104" s="8"/>
    </row>
    <row r="105" spans="1:10" ht="29.25" customHeight="1">
      <c r="A105" s="300" t="s">
        <v>229</v>
      </c>
      <c r="B105" s="300"/>
      <c r="C105" s="300"/>
      <c r="D105" s="300"/>
      <c r="E105" s="300"/>
      <c r="F105" s="300"/>
      <c r="G105" s="300"/>
      <c r="H105" s="300"/>
      <c r="I105" s="300"/>
    </row>
    <row r="106" spans="1:10" ht="29.25" customHeight="1">
      <c r="A106" s="10"/>
      <c r="B106" s="8"/>
      <c r="C106" s="8"/>
      <c r="D106" s="8"/>
      <c r="E106" s="8"/>
      <c r="F106" s="8"/>
      <c r="G106" s="8"/>
      <c r="H106" s="8"/>
      <c r="I106" s="8"/>
    </row>
    <row r="107" spans="1:10" ht="54.75" customHeight="1">
      <c r="A107" s="11" t="s">
        <v>85</v>
      </c>
      <c r="B107" s="304" t="s">
        <v>230</v>
      </c>
      <c r="C107" s="304"/>
      <c r="D107" s="304"/>
      <c r="E107" s="304"/>
      <c r="F107" s="304"/>
      <c r="G107" s="304"/>
      <c r="H107" s="304"/>
      <c r="I107" s="304"/>
    </row>
    <row r="108" spans="1:10" ht="15" customHeight="1">
      <c r="A108" s="11"/>
      <c r="B108" s="8"/>
      <c r="C108" s="8"/>
      <c r="D108" s="8"/>
      <c r="E108" s="8"/>
      <c r="F108" s="8"/>
      <c r="G108" s="8"/>
      <c r="H108" s="8"/>
      <c r="I108" s="8"/>
    </row>
    <row r="109" spans="1:10" ht="66.75" customHeight="1">
      <c r="A109" s="11" t="s">
        <v>191</v>
      </c>
      <c r="B109" s="304" t="s">
        <v>231</v>
      </c>
      <c r="C109" s="304"/>
      <c r="D109" s="304"/>
      <c r="E109" s="304"/>
      <c r="F109" s="304"/>
      <c r="G109" s="304"/>
      <c r="H109" s="304"/>
      <c r="I109" s="304"/>
    </row>
    <row r="110" spans="1:10" ht="15" customHeight="1">
      <c r="A110" s="9"/>
      <c r="B110" s="8"/>
      <c r="C110" s="8"/>
      <c r="D110" s="8"/>
      <c r="E110" s="8"/>
      <c r="F110" s="8"/>
      <c r="G110" s="8"/>
      <c r="H110" s="8"/>
      <c r="I110" s="8"/>
    </row>
    <row r="111" spans="1:10" ht="25.5" customHeight="1">
      <c r="A111" s="300" t="s">
        <v>232</v>
      </c>
      <c r="B111" s="300"/>
      <c r="C111" s="300"/>
      <c r="D111" s="300"/>
      <c r="E111" s="300"/>
      <c r="F111" s="300"/>
      <c r="G111" s="300"/>
      <c r="H111" s="300"/>
      <c r="I111" s="300"/>
    </row>
    <row r="112" spans="1:10" ht="22.5" customHeight="1">
      <c r="A112" s="10"/>
      <c r="B112" s="8"/>
      <c r="C112" s="8"/>
      <c r="D112" s="8"/>
      <c r="E112" s="8"/>
      <c r="F112" s="8"/>
      <c r="G112" s="8"/>
      <c r="H112" s="8"/>
      <c r="I112" s="8"/>
    </row>
    <row r="113" spans="1:10" ht="58.5" customHeight="1">
      <c r="A113" s="11" t="s">
        <v>85</v>
      </c>
      <c r="B113" s="304" t="s">
        <v>233</v>
      </c>
      <c r="C113" s="304"/>
      <c r="D113" s="304"/>
      <c r="E113" s="304"/>
      <c r="F113" s="304"/>
      <c r="G113" s="304"/>
      <c r="H113" s="304"/>
      <c r="I113" s="304"/>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9" t="s">
        <v>70</v>
      </c>
      <c r="B116" s="299"/>
      <c r="C116" s="299"/>
      <c r="D116" s="299"/>
      <c r="E116" s="303" t="s">
        <v>70</v>
      </c>
      <c r="F116" s="303"/>
      <c r="G116" s="303"/>
      <c r="H116" s="303"/>
      <c r="I116" s="303"/>
      <c r="J116" s="1"/>
    </row>
    <row r="117" spans="1:10" ht="33" customHeight="1">
      <c r="A117" s="301" t="s">
        <v>71</v>
      </c>
      <c r="B117" s="301"/>
      <c r="C117" s="301"/>
      <c r="D117" s="301"/>
      <c r="E117" s="302" t="s">
        <v>242</v>
      </c>
      <c r="F117" s="302"/>
      <c r="G117" s="302"/>
      <c r="H117" s="302"/>
      <c r="I117" s="302"/>
      <c r="J117" s="1"/>
    </row>
    <row r="118" spans="1:10" ht="19.5" customHeight="1">
      <c r="A118" s="56" t="s">
        <v>101</v>
      </c>
      <c r="B118" s="5"/>
      <c r="C118" s="5"/>
      <c r="D118" s="5"/>
      <c r="E118" s="5"/>
      <c r="F118" s="5"/>
      <c r="G118" s="5"/>
      <c r="H118" s="5"/>
      <c r="I118" s="57" t="s">
        <v>78</v>
      </c>
    </row>
    <row r="119" spans="1:10" ht="60.75" customHeight="1">
      <c r="A119" s="11" t="s">
        <v>191</v>
      </c>
      <c r="B119" s="304" t="s">
        <v>234</v>
      </c>
      <c r="C119" s="304"/>
      <c r="D119" s="304"/>
      <c r="E119" s="304"/>
      <c r="F119" s="304"/>
      <c r="G119" s="304"/>
      <c r="H119" s="304"/>
      <c r="I119" s="304"/>
    </row>
    <row r="120" spans="1:10" ht="15.95" customHeight="1">
      <c r="A120" s="9"/>
      <c r="B120" s="8"/>
      <c r="C120" s="8"/>
      <c r="D120" s="8"/>
      <c r="E120" s="8"/>
      <c r="F120" s="8"/>
      <c r="G120" s="8"/>
      <c r="H120" s="8"/>
      <c r="I120" s="8"/>
    </row>
    <row r="121" spans="1:10" ht="26.25" customHeight="1">
      <c r="A121" s="300" t="s">
        <v>235</v>
      </c>
      <c r="B121" s="300"/>
      <c r="C121" s="300"/>
      <c r="D121" s="300"/>
      <c r="E121" s="300"/>
      <c r="F121" s="300"/>
      <c r="G121" s="300"/>
      <c r="H121" s="300"/>
      <c r="I121" s="300"/>
    </row>
    <row r="122" spans="1:10" ht="24.75" customHeight="1">
      <c r="A122" s="9"/>
      <c r="B122" s="8"/>
      <c r="C122" s="8"/>
      <c r="D122" s="8"/>
      <c r="E122" s="8"/>
      <c r="F122" s="8"/>
      <c r="G122" s="8"/>
      <c r="H122" s="8"/>
      <c r="I122" s="8"/>
    </row>
    <row r="123" spans="1:10" ht="39.75" customHeight="1">
      <c r="A123" s="11" t="s">
        <v>85</v>
      </c>
      <c r="B123" s="304" t="s">
        <v>236</v>
      </c>
      <c r="C123" s="304"/>
      <c r="D123" s="304"/>
      <c r="E123" s="304"/>
      <c r="F123" s="304"/>
      <c r="G123" s="304"/>
      <c r="H123" s="304"/>
      <c r="I123" s="304"/>
    </row>
    <row r="124" spans="1:10" ht="25.5" customHeight="1">
      <c r="A124" s="8"/>
      <c r="B124" s="8"/>
      <c r="C124" s="8"/>
      <c r="D124" s="8"/>
      <c r="E124" s="8"/>
      <c r="F124" s="8"/>
      <c r="G124" s="8"/>
      <c r="H124" s="8"/>
      <c r="I124" s="8"/>
      <c r="J124" s="1"/>
    </row>
    <row r="125" spans="1:10" ht="43.5" customHeight="1">
      <c r="A125" s="11" t="s">
        <v>191</v>
      </c>
      <c r="B125" s="304" t="s">
        <v>237</v>
      </c>
      <c r="C125" s="304"/>
      <c r="D125" s="304"/>
      <c r="E125" s="304"/>
      <c r="F125" s="304"/>
      <c r="G125" s="304"/>
      <c r="H125" s="304"/>
      <c r="I125" s="304"/>
    </row>
    <row r="126" spans="1:10" ht="21.75" customHeight="1">
      <c r="A126" s="10"/>
      <c r="B126" s="8"/>
      <c r="C126" s="8"/>
      <c r="D126" s="8"/>
      <c r="E126" s="8"/>
      <c r="F126" s="8"/>
      <c r="G126" s="8"/>
      <c r="H126" s="8"/>
      <c r="I126" s="8"/>
    </row>
    <row r="127" spans="1:10" ht="25.5" customHeight="1">
      <c r="A127" s="300" t="s">
        <v>238</v>
      </c>
      <c r="B127" s="300"/>
      <c r="C127" s="300"/>
      <c r="D127" s="300"/>
      <c r="E127" s="300"/>
      <c r="F127" s="300"/>
      <c r="G127" s="300"/>
      <c r="H127" s="300"/>
      <c r="I127" s="300"/>
    </row>
    <row r="128" spans="1:10" ht="23.25" customHeight="1">
      <c r="A128" s="9"/>
      <c r="B128" s="8"/>
      <c r="C128" s="8"/>
      <c r="D128" s="8"/>
      <c r="E128" s="8"/>
      <c r="F128" s="8"/>
      <c r="G128" s="8"/>
      <c r="H128" s="8"/>
      <c r="I128" s="8"/>
    </row>
    <row r="129" spans="1:10" ht="88.5" customHeight="1">
      <c r="A129" s="304" t="s">
        <v>239</v>
      </c>
      <c r="B129" s="304"/>
      <c r="C129" s="304"/>
      <c r="D129" s="304"/>
      <c r="E129" s="304"/>
      <c r="F129" s="304"/>
      <c r="G129" s="304"/>
      <c r="H129" s="304"/>
      <c r="I129" s="304"/>
    </row>
    <row r="130" spans="1:10" ht="26.25" customHeight="1">
      <c r="A130" s="8"/>
      <c r="B130" s="8"/>
      <c r="C130" s="8"/>
      <c r="D130" s="8"/>
      <c r="E130" s="8"/>
      <c r="F130" s="8"/>
      <c r="G130" s="8"/>
      <c r="H130" s="8"/>
      <c r="I130" s="8"/>
    </row>
    <row r="131" spans="1:10" ht="21.75" customHeight="1">
      <c r="A131" s="300" t="s">
        <v>240</v>
      </c>
      <c r="B131" s="300"/>
      <c r="C131" s="300"/>
      <c r="D131" s="300"/>
      <c r="E131" s="300"/>
      <c r="F131" s="300"/>
      <c r="G131" s="300"/>
      <c r="H131" s="300"/>
      <c r="I131" s="300"/>
    </row>
    <row r="132" spans="1:10" ht="25.5" customHeight="1">
      <c r="A132" s="10"/>
      <c r="B132" s="8"/>
      <c r="C132" s="8"/>
      <c r="D132" s="8"/>
      <c r="E132" s="8"/>
      <c r="F132" s="8"/>
      <c r="G132" s="8"/>
      <c r="H132" s="8"/>
      <c r="I132" s="8"/>
    </row>
    <row r="133" spans="1:10" ht="69" customHeight="1">
      <c r="A133" s="11" t="s">
        <v>85</v>
      </c>
      <c r="B133" s="304" t="s">
        <v>241</v>
      </c>
      <c r="C133" s="304"/>
      <c r="D133" s="304"/>
      <c r="E133" s="304"/>
      <c r="F133" s="304"/>
      <c r="G133" s="304"/>
      <c r="H133" s="304"/>
      <c r="I133" s="304"/>
    </row>
    <row r="134" spans="1:10" ht="21" customHeight="1">
      <c r="A134" s="11"/>
      <c r="B134" s="304"/>
      <c r="C134" s="304"/>
      <c r="D134" s="304"/>
      <c r="E134" s="304"/>
      <c r="F134" s="304"/>
      <c r="G134" s="304"/>
      <c r="H134" s="304"/>
      <c r="I134" s="304"/>
    </row>
    <row r="135" spans="1:10" ht="191.25" customHeight="1">
      <c r="A135" s="11" t="s">
        <v>191</v>
      </c>
      <c r="B135" s="304" t="s">
        <v>243</v>
      </c>
      <c r="C135" s="304"/>
      <c r="D135" s="304"/>
      <c r="E135" s="304"/>
      <c r="F135" s="304"/>
      <c r="G135" s="304"/>
      <c r="H135" s="304"/>
      <c r="I135" s="304"/>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9" t="s">
        <v>70</v>
      </c>
      <c r="B138" s="299"/>
      <c r="C138" s="299"/>
      <c r="D138" s="299"/>
      <c r="E138" s="303" t="s">
        <v>70</v>
      </c>
      <c r="F138" s="303"/>
      <c r="G138" s="303"/>
      <c r="H138" s="303"/>
      <c r="I138" s="303"/>
      <c r="J138" s="1"/>
    </row>
    <row r="139" spans="1:10" ht="37.5" customHeight="1">
      <c r="A139" s="301" t="s">
        <v>71</v>
      </c>
      <c r="B139" s="301"/>
      <c r="C139" s="301"/>
      <c r="D139" s="301"/>
      <c r="E139" s="302" t="s">
        <v>242</v>
      </c>
      <c r="F139" s="302"/>
      <c r="G139" s="302"/>
      <c r="H139" s="302"/>
      <c r="I139" s="302"/>
      <c r="J139" s="1"/>
    </row>
    <row r="140" spans="1:10" ht="20.25" customHeight="1">
      <c r="A140" s="56" t="s">
        <v>101</v>
      </c>
      <c r="B140" s="5"/>
      <c r="C140" s="5"/>
      <c r="D140" s="5"/>
      <c r="E140" s="5"/>
      <c r="F140" s="5"/>
      <c r="G140" s="5"/>
      <c r="H140" s="5"/>
      <c r="I140" s="57" t="s">
        <v>79</v>
      </c>
      <c r="J140" s="1"/>
    </row>
    <row r="141" spans="1:10" ht="70.5" customHeight="1">
      <c r="A141" s="11" t="s">
        <v>227</v>
      </c>
      <c r="B141" s="304" t="s">
        <v>244</v>
      </c>
      <c r="C141" s="304"/>
      <c r="D141" s="304"/>
      <c r="E141" s="304"/>
      <c r="F141" s="304"/>
      <c r="G141" s="304"/>
      <c r="H141" s="304"/>
      <c r="I141" s="304"/>
    </row>
    <row r="142" spans="1:10" ht="31.5" customHeight="1">
      <c r="A142" s="11"/>
      <c r="B142" s="304"/>
      <c r="C142" s="304"/>
      <c r="D142" s="304"/>
      <c r="E142" s="304"/>
      <c r="F142" s="304"/>
      <c r="G142" s="304"/>
      <c r="H142" s="304"/>
      <c r="I142" s="304"/>
    </row>
    <row r="143" spans="1:10" ht="141.75" customHeight="1">
      <c r="A143" s="11" t="s">
        <v>245</v>
      </c>
      <c r="B143" s="304" t="s">
        <v>180</v>
      </c>
      <c r="C143" s="304"/>
      <c r="D143" s="304"/>
      <c r="E143" s="304"/>
      <c r="F143" s="304"/>
      <c r="G143" s="304"/>
      <c r="H143" s="304"/>
      <c r="I143" s="304"/>
    </row>
    <row r="144" spans="1:10" ht="22.5" customHeight="1">
      <c r="A144" s="9"/>
      <c r="B144" s="304"/>
      <c r="C144" s="304"/>
      <c r="D144" s="304"/>
      <c r="E144" s="304"/>
      <c r="F144" s="304"/>
      <c r="G144" s="304"/>
      <c r="H144" s="304"/>
      <c r="I144" s="304"/>
    </row>
    <row r="145" spans="1:10" ht="74.25" customHeight="1">
      <c r="A145" s="11" t="s">
        <v>181</v>
      </c>
      <c r="B145" s="304" t="s">
        <v>182</v>
      </c>
      <c r="C145" s="304"/>
      <c r="D145" s="304"/>
      <c r="E145" s="304"/>
      <c r="F145" s="304"/>
      <c r="G145" s="304"/>
      <c r="H145" s="304"/>
      <c r="I145" s="304"/>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304" t="s">
        <v>184</v>
      </c>
      <c r="C148" s="304"/>
      <c r="D148" s="304"/>
      <c r="E148" s="304"/>
      <c r="F148" s="304"/>
      <c r="G148" s="304"/>
      <c r="H148" s="304"/>
      <c r="I148" s="304"/>
    </row>
    <row r="149" spans="1:10" ht="15.95" customHeight="1">
      <c r="A149" s="11"/>
      <c r="B149" s="304"/>
      <c r="C149" s="304"/>
      <c r="D149" s="304"/>
      <c r="E149" s="304"/>
      <c r="F149" s="304"/>
      <c r="G149" s="304"/>
      <c r="H149" s="304"/>
      <c r="I149" s="304"/>
    </row>
    <row r="150" spans="1:10" ht="90" customHeight="1">
      <c r="A150" s="11" t="s">
        <v>185</v>
      </c>
      <c r="B150" s="304" t="s">
        <v>246</v>
      </c>
      <c r="C150" s="304"/>
      <c r="D150" s="304"/>
      <c r="E150" s="304"/>
      <c r="F150" s="304"/>
      <c r="G150" s="304"/>
      <c r="H150" s="304"/>
      <c r="I150" s="304"/>
    </row>
    <row r="151" spans="1:10" ht="15.95" customHeight="1">
      <c r="A151" s="11"/>
      <c r="B151" s="8"/>
      <c r="C151" s="8"/>
      <c r="D151" s="8"/>
      <c r="E151" s="8"/>
      <c r="F151" s="8"/>
      <c r="G151" s="8"/>
      <c r="H151" s="8"/>
      <c r="I151" s="8"/>
    </row>
    <row r="152" spans="1:10" ht="111.75" customHeight="1">
      <c r="A152" s="11" t="s">
        <v>247</v>
      </c>
      <c r="B152" s="304" t="s">
        <v>0</v>
      </c>
      <c r="C152" s="304"/>
      <c r="D152" s="304"/>
      <c r="E152" s="304"/>
      <c r="F152" s="304"/>
      <c r="G152" s="304"/>
      <c r="H152" s="304"/>
      <c r="I152" s="304"/>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9" t="s">
        <v>70</v>
      </c>
      <c r="B155" s="299"/>
      <c r="C155" s="299"/>
      <c r="D155" s="299"/>
      <c r="E155" s="303" t="s">
        <v>70</v>
      </c>
      <c r="F155" s="303"/>
      <c r="G155" s="303"/>
      <c r="H155" s="303"/>
      <c r="I155" s="303"/>
      <c r="J155" s="1"/>
    </row>
    <row r="156" spans="1:10" ht="33" customHeight="1">
      <c r="A156" s="301" t="s">
        <v>71</v>
      </c>
      <c r="B156" s="301"/>
      <c r="C156" s="301"/>
      <c r="D156" s="301"/>
      <c r="E156" s="302" t="s">
        <v>242</v>
      </c>
      <c r="F156" s="302"/>
      <c r="G156" s="302"/>
      <c r="H156" s="302"/>
      <c r="I156" s="302"/>
      <c r="J156" s="1"/>
    </row>
    <row r="157" spans="1:10" ht="27" customHeight="1">
      <c r="A157" s="56" t="s">
        <v>101</v>
      </c>
      <c r="B157" s="5"/>
      <c r="C157" s="5"/>
      <c r="D157" s="5"/>
      <c r="E157" s="5"/>
      <c r="F157" s="5"/>
      <c r="G157" s="5"/>
      <c r="H157" s="5"/>
      <c r="I157" s="57" t="s">
        <v>80</v>
      </c>
      <c r="J157" s="1"/>
    </row>
    <row r="158" spans="1:10" ht="21" customHeight="1">
      <c r="A158" s="11" t="s">
        <v>1</v>
      </c>
      <c r="B158" s="304" t="s">
        <v>2</v>
      </c>
      <c r="C158" s="304"/>
      <c r="D158" s="304"/>
      <c r="E158" s="304"/>
      <c r="F158" s="304"/>
      <c r="G158" s="304"/>
      <c r="H158" s="304"/>
      <c r="I158" s="304"/>
    </row>
    <row r="159" spans="1:10" ht="30" customHeight="1">
      <c r="A159" s="11"/>
      <c r="B159" s="8"/>
      <c r="C159" s="8"/>
      <c r="D159" s="8"/>
      <c r="E159" s="8"/>
      <c r="F159" s="8"/>
      <c r="G159" s="8"/>
      <c r="H159" s="8"/>
      <c r="I159" s="8"/>
    </row>
    <row r="160" spans="1:10" ht="74.25" customHeight="1">
      <c r="A160" s="11" t="s">
        <v>3</v>
      </c>
      <c r="B160" s="304" t="s">
        <v>4</v>
      </c>
      <c r="C160" s="304"/>
      <c r="D160" s="304"/>
      <c r="E160" s="304"/>
      <c r="F160" s="304"/>
      <c r="G160" s="304"/>
      <c r="H160" s="304"/>
      <c r="I160" s="304"/>
    </row>
    <row r="161" spans="1:10" ht="13.5" customHeight="1">
      <c r="A161" s="9"/>
      <c r="B161" s="8"/>
      <c r="C161" s="8"/>
      <c r="D161" s="8"/>
      <c r="E161" s="8"/>
      <c r="F161" s="8"/>
      <c r="G161" s="8"/>
      <c r="H161" s="8"/>
      <c r="I161" s="8"/>
    </row>
    <row r="162" spans="1:10" ht="16.5">
      <c r="A162" s="300" t="s">
        <v>5</v>
      </c>
      <c r="B162" s="300"/>
      <c r="C162" s="300"/>
      <c r="D162" s="300"/>
      <c r="E162" s="300"/>
      <c r="F162" s="300"/>
      <c r="G162" s="300"/>
      <c r="H162" s="300"/>
      <c r="I162" s="300"/>
    </row>
    <row r="163" spans="1:10" ht="30" customHeight="1">
      <c r="A163" s="9"/>
      <c r="B163" s="8"/>
      <c r="C163" s="8"/>
      <c r="D163" s="8"/>
      <c r="E163" s="8"/>
      <c r="F163" s="8"/>
      <c r="G163" s="8"/>
      <c r="H163" s="8"/>
      <c r="I163" s="8"/>
    </row>
    <row r="164" spans="1:10" ht="60" customHeight="1">
      <c r="A164" s="304" t="s">
        <v>6</v>
      </c>
      <c r="B164" s="304"/>
      <c r="C164" s="304"/>
      <c r="D164" s="304"/>
      <c r="E164" s="304"/>
      <c r="F164" s="304"/>
      <c r="G164" s="304"/>
      <c r="H164" s="304"/>
      <c r="I164" s="304"/>
    </row>
    <row r="165" spans="1:10" ht="11.25" customHeight="1">
      <c r="A165" s="10"/>
      <c r="B165" s="8"/>
      <c r="C165" s="8"/>
      <c r="D165" s="8"/>
      <c r="E165" s="8"/>
      <c r="F165" s="8"/>
      <c r="G165" s="8"/>
      <c r="H165" s="8"/>
      <c r="I165" s="8"/>
    </row>
    <row r="166" spans="1:10" ht="27.75" customHeight="1">
      <c r="A166" s="300" t="s">
        <v>7</v>
      </c>
      <c r="B166" s="300"/>
      <c r="C166" s="300"/>
      <c r="D166" s="300"/>
      <c r="E166" s="300"/>
      <c r="F166" s="300"/>
      <c r="G166" s="300"/>
      <c r="H166" s="300"/>
      <c r="I166" s="300"/>
    </row>
    <row r="167" spans="1:10" ht="12.75" customHeight="1">
      <c r="A167" s="9"/>
      <c r="B167" s="8"/>
      <c r="C167" s="8"/>
      <c r="D167" s="8"/>
      <c r="E167" s="8"/>
      <c r="F167" s="8"/>
      <c r="G167" s="8"/>
      <c r="H167" s="8"/>
      <c r="I167" s="8"/>
    </row>
    <row r="168" spans="1:10" ht="74.25" customHeight="1">
      <c r="A168" s="11" t="s">
        <v>85</v>
      </c>
      <c r="B168" s="304" t="s">
        <v>8</v>
      </c>
      <c r="C168" s="304"/>
      <c r="D168" s="304"/>
      <c r="E168" s="304"/>
      <c r="F168" s="304"/>
      <c r="G168" s="304"/>
      <c r="H168" s="304"/>
      <c r="I168" s="304"/>
    </row>
    <row r="169" spans="1:10" ht="23.25" customHeight="1">
      <c r="A169" s="12"/>
      <c r="B169" s="8"/>
      <c r="C169" s="8"/>
      <c r="D169" s="8"/>
      <c r="E169" s="8"/>
      <c r="F169" s="8"/>
      <c r="G169" s="8"/>
      <c r="H169" s="8"/>
      <c r="I169" s="8"/>
    </row>
    <row r="170" spans="1:10" ht="36" customHeight="1">
      <c r="A170" s="11" t="s">
        <v>191</v>
      </c>
      <c r="B170" s="304" t="s">
        <v>9</v>
      </c>
      <c r="C170" s="304"/>
      <c r="D170" s="304"/>
      <c r="E170" s="304"/>
      <c r="F170" s="304"/>
      <c r="G170" s="304"/>
      <c r="H170" s="304"/>
      <c r="I170" s="304"/>
    </row>
    <row r="171" spans="1:10" ht="21" customHeight="1">
      <c r="J171" s="1"/>
    </row>
    <row r="172" spans="1:10">
      <c r="J172" s="1"/>
    </row>
    <row r="173" spans="1:10" ht="52.5" customHeight="1">
      <c r="A173" s="11" t="s">
        <v>227</v>
      </c>
      <c r="B173" s="304" t="s">
        <v>10</v>
      </c>
      <c r="C173" s="304"/>
      <c r="D173" s="304"/>
      <c r="E173" s="304"/>
      <c r="F173" s="304"/>
      <c r="G173" s="304"/>
      <c r="H173" s="304"/>
      <c r="I173" s="304"/>
    </row>
    <row r="174" spans="1:10" ht="20.25" customHeight="1">
      <c r="A174" s="11"/>
      <c r="B174" s="8"/>
      <c r="C174" s="8"/>
      <c r="D174" s="8"/>
      <c r="E174" s="8"/>
      <c r="F174" s="8"/>
      <c r="G174" s="8"/>
      <c r="H174" s="8"/>
      <c r="I174" s="8"/>
    </row>
    <row r="175" spans="1:10" ht="40.5" customHeight="1">
      <c r="A175" s="11" t="s">
        <v>245</v>
      </c>
      <c r="B175" s="304" t="s">
        <v>18</v>
      </c>
      <c r="C175" s="304"/>
      <c r="D175" s="304"/>
      <c r="E175" s="304"/>
      <c r="F175" s="304"/>
      <c r="G175" s="304"/>
      <c r="H175" s="304"/>
      <c r="I175" s="304"/>
    </row>
    <row r="176" spans="1:10" ht="21.75" customHeight="1">
      <c r="A176" s="11"/>
      <c r="B176" s="8"/>
      <c r="C176" s="8"/>
      <c r="D176" s="8"/>
      <c r="E176" s="8"/>
      <c r="F176" s="8"/>
      <c r="G176" s="8"/>
      <c r="H176" s="8"/>
      <c r="I176" s="8"/>
    </row>
    <row r="177" spans="1:10" ht="88.5" customHeight="1">
      <c r="A177" s="11" t="s">
        <v>181</v>
      </c>
      <c r="B177" s="304" t="s">
        <v>196</v>
      </c>
      <c r="C177" s="304"/>
      <c r="D177" s="304"/>
      <c r="E177" s="304"/>
      <c r="F177" s="304"/>
      <c r="G177" s="304"/>
      <c r="H177" s="304"/>
      <c r="I177" s="304"/>
    </row>
    <row r="178" spans="1:10" ht="18" customHeight="1">
      <c r="A178" s="11"/>
      <c r="B178" s="8"/>
      <c r="C178" s="8"/>
      <c r="D178" s="8"/>
      <c r="E178" s="8"/>
      <c r="F178" s="8"/>
      <c r="G178" s="8"/>
      <c r="H178" s="8"/>
      <c r="I178" s="8"/>
    </row>
    <row r="179" spans="1:10" ht="63" customHeight="1">
      <c r="A179" s="11" t="s">
        <v>197</v>
      </c>
      <c r="B179" s="304" t="s">
        <v>198</v>
      </c>
      <c r="C179" s="304"/>
      <c r="D179" s="304"/>
      <c r="E179" s="304"/>
      <c r="F179" s="304"/>
      <c r="G179" s="304"/>
      <c r="H179" s="304"/>
      <c r="I179" s="304"/>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9" t="s">
        <v>70</v>
      </c>
      <c r="B182" s="299"/>
      <c r="C182" s="299"/>
      <c r="D182" s="299"/>
      <c r="E182" s="303" t="s">
        <v>70</v>
      </c>
      <c r="F182" s="303"/>
      <c r="G182" s="303"/>
      <c r="H182" s="303"/>
      <c r="I182" s="303"/>
      <c r="J182" s="1"/>
    </row>
    <row r="183" spans="1:10" ht="33" customHeight="1">
      <c r="A183" s="301" t="s">
        <v>71</v>
      </c>
      <c r="B183" s="301"/>
      <c r="C183" s="301"/>
      <c r="D183" s="301"/>
      <c r="E183" s="302" t="s">
        <v>242</v>
      </c>
      <c r="F183" s="302"/>
      <c r="G183" s="302"/>
      <c r="H183" s="302"/>
      <c r="I183" s="302"/>
      <c r="J183" s="1"/>
    </row>
    <row r="184" spans="1:10" ht="22.5" customHeight="1">
      <c r="A184" s="56" t="s">
        <v>101</v>
      </c>
      <c r="B184" s="5"/>
      <c r="C184" s="5"/>
      <c r="D184" s="5"/>
      <c r="E184" s="5"/>
      <c r="F184" s="5"/>
      <c r="G184" s="5"/>
      <c r="H184" s="5"/>
      <c r="I184" s="57" t="s">
        <v>81</v>
      </c>
      <c r="J184" s="1"/>
    </row>
    <row r="185" spans="1:10" ht="53.25" customHeight="1">
      <c r="A185" s="11" t="s">
        <v>183</v>
      </c>
      <c r="B185" s="304" t="s">
        <v>199</v>
      </c>
      <c r="C185" s="304"/>
      <c r="D185" s="304"/>
      <c r="E185" s="304"/>
      <c r="F185" s="304"/>
      <c r="G185" s="304"/>
      <c r="H185" s="304"/>
      <c r="I185" s="304"/>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16" t="s">
        <v>71</v>
      </c>
      <c r="C189" s="316"/>
      <c r="D189" s="316"/>
      <c r="E189" s="316"/>
      <c r="F189" s="317" t="s">
        <v>242</v>
      </c>
      <c r="G189" s="316"/>
      <c r="H189" s="316"/>
      <c r="I189" s="316"/>
    </row>
    <row r="190" spans="1:10" ht="21.95" customHeight="1">
      <c r="A190" s="8"/>
      <c r="B190" s="15"/>
      <c r="C190" s="9"/>
      <c r="D190" s="9"/>
      <c r="E190" s="9"/>
      <c r="F190" s="16"/>
      <c r="G190" s="16"/>
      <c r="H190" s="16"/>
      <c r="I190" s="16"/>
    </row>
    <row r="191" spans="1:10" ht="21.95" customHeight="1">
      <c r="A191" s="8"/>
      <c r="B191" s="299" t="s">
        <v>201</v>
      </c>
      <c r="C191" s="299"/>
      <c r="D191" s="299"/>
      <c r="E191" s="299"/>
      <c r="F191" s="299" t="s">
        <v>201</v>
      </c>
      <c r="G191" s="299"/>
      <c r="H191" s="299"/>
      <c r="I191" s="299"/>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8" t="str">
        <f>"Name : "&amp;'Name of Bidder'!D16</f>
        <v xml:space="preserve">Name : </v>
      </c>
      <c r="G194" s="308"/>
      <c r="H194" s="308"/>
      <c r="I194" s="308"/>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9" t="s">
        <v>203</v>
      </c>
      <c r="C197" s="299"/>
      <c r="D197" s="299"/>
      <c r="E197" s="299"/>
      <c r="F197" s="299" t="s">
        <v>203</v>
      </c>
      <c r="G197" s="299"/>
      <c r="H197" s="299"/>
      <c r="I197" s="299"/>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299" t="s">
        <v>11</v>
      </c>
      <c r="C201" s="299"/>
      <c r="D201" s="299"/>
      <c r="E201" s="299"/>
      <c r="F201" s="299" t="s">
        <v>11</v>
      </c>
      <c r="G201" s="299"/>
      <c r="H201" s="299"/>
      <c r="I201" s="299"/>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3" type="noConversion"/>
  <printOptions horizontalCentered="1"/>
  <pageMargins left="0.59" right="0.42" top="0.52" bottom="0.32" header="0.27" footer="0.21"/>
  <pageSetup paperSize="9" scale="87" orientation="portrait" r:id="rId15"/>
  <headerFooter alignWithMargins="0">
    <oddHeader>&amp;C&amp;"Calibri"&amp;12&amp;KFF0000 DATA CLASSIFICATION : RESTRICTED&amp;1#_x000D_</oddHeader>
  </headerFooter>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5">
        <v>155885</v>
      </c>
      <c r="B3" s="326"/>
      <c r="C3" s="32"/>
      <c r="D3" s="33"/>
      <c r="E3" s="32"/>
      <c r="F3" s="325">
        <v>4960</v>
      </c>
      <c r="G3" s="326"/>
      <c r="H3" s="32"/>
      <c r="I3" s="33"/>
      <c r="K3" s="325">
        <v>10352</v>
      </c>
      <c r="L3" s="326"/>
      <c r="M3" s="32"/>
      <c r="N3" s="33"/>
      <c r="P3" s="325">
        <v>691647</v>
      </c>
      <c r="Q3" s="326"/>
      <c r="R3" s="32"/>
      <c r="S3" s="33"/>
      <c r="U3" s="31" t="s">
        <v>89</v>
      </c>
    </row>
    <row r="4" spans="1:27" hidden="1">
      <c r="A4" s="320"/>
      <c r="B4" s="321"/>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22" t="str">
        <f>IF(OR((A3&gt;9999999999),(A3&lt;0)),"Invalid Entry - More than 1000 crore OR -ve value",IF(A3=0, "",+CONCATENATE(U2,B13,D13,B12,D12,B11,D11,B10,D10,B9,D9,B8," Only")))</f>
        <v>USD One Lac Fifty Five Thousand Eight Hundred Eighty Five Only</v>
      </c>
      <c r="B6" s="323"/>
      <c r="C6" s="323"/>
      <c r="D6" s="324"/>
      <c r="E6" s="37"/>
      <c r="F6" s="322" t="str">
        <f>IF(OR((F3&gt;9999999999),(F3&lt;0)),"Invalid Entry - More than 1000 crore OR -ve value",IF(F3=0, "",+CONCATENATE(U3, G13,I13,G12,I12,G11,I11,G10,I10,G9,I9,G8," Only")))</f>
        <v>EURO Four Thousand Nine Hundred Sixty Only</v>
      </c>
      <c r="G6" s="323"/>
      <c r="H6" s="323"/>
      <c r="I6" s="324"/>
      <c r="J6" s="37"/>
      <c r="K6" s="322" t="str">
        <f>IF(OR((K3&gt;9999999999),(K3&lt;0)),"Invalid Entry - More than 1000 crore OR -ve value",IF(K3=0, "",+CONCATENATE(U4, L13,N13,L12,N12,L11,N11,L10,N10,L9,N9,L8," Only")))</f>
        <v>RMB Ten Thousand Three Hundred Fifty Two Only</v>
      </c>
      <c r="L6" s="323"/>
      <c r="M6" s="323"/>
      <c r="N6" s="324"/>
      <c r="P6" s="322" t="str">
        <f>IF(OR((P3&gt;9999999999),(P3&lt;0)),"Invalid Entry - More than 1000 crore OR -ve value",IF(P3=0, "",+CONCATENATE(U5, Q13,S13,Q12,S12,Q11,S11,Q10,S10,Q9,S9,Q8," Only")))</f>
        <v>INR Six Lac Ninety One Thousand Six Hundred Forty Seven Only</v>
      </c>
      <c r="Q6" s="323"/>
      <c r="R6" s="323"/>
      <c r="S6" s="324"/>
      <c r="U6" s="327" t="str">
        <f>VLOOKUP(1,T30:Y45,6,FALSE)</f>
        <v>USD 155885/- + EURO 4960/- + RMB 10352/- + INR 691647/-</v>
      </c>
      <c r="V6" s="327"/>
      <c r="W6" s="327"/>
      <c r="X6" s="327"/>
      <c r="Y6" s="327"/>
      <c r="Z6" s="327"/>
      <c r="AA6" s="327"/>
    </row>
    <row r="7" spans="1:27" ht="70.5" hidden="1" customHeight="1" thickBot="1">
      <c r="A7" s="34"/>
      <c r="B7" s="35"/>
      <c r="C7" s="35"/>
      <c r="D7" s="36"/>
      <c r="E7" s="35"/>
      <c r="F7" s="34"/>
      <c r="G7" s="35"/>
      <c r="H7" s="35"/>
      <c r="I7" s="36"/>
      <c r="K7" s="34"/>
      <c r="L7" s="35"/>
      <c r="M7" s="35"/>
      <c r="N7" s="36"/>
      <c r="P7" s="34"/>
      <c r="Q7" s="35"/>
      <c r="R7" s="35"/>
      <c r="S7" s="36"/>
      <c r="U7" s="328" t="str">
        <f>VLOOKUP(1,T10:Y25,6,FALSE)</f>
        <v>USD One Lac Fifty Five Thousand Eight Hundred Eighty Five Only plus EURO Four Thousand Nine Hundred Sixty Only plus RMB Ten Thousand Three Hundred Fifty Two Only plus INR Six Lac Ninety One Thousand Six Hundred Forty Seven Only</v>
      </c>
      <c r="V7" s="329"/>
      <c r="W7" s="329"/>
      <c r="X7" s="329"/>
      <c r="Y7" s="329"/>
      <c r="Z7" s="329"/>
      <c r="AA7" s="33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18" t="e">
        <f>#REF!</f>
        <v>#REF!</v>
      </c>
      <c r="B124" s="319"/>
      <c r="C124" s="32"/>
      <c r="D124" s="33"/>
    </row>
    <row r="125" spans="1:19">
      <c r="A125" s="320"/>
      <c r="B125" s="321"/>
      <c r="C125" s="32"/>
      <c r="D125" s="33"/>
    </row>
    <row r="126" spans="1:19">
      <c r="A126" s="34"/>
      <c r="B126" s="35"/>
      <c r="C126" s="35"/>
      <c r="D126" s="36"/>
    </row>
    <row r="127" spans="1:19" ht="69" customHeight="1">
      <c r="A127" s="322" t="e">
        <f>IF(OR((A124&gt;9999999999),(A124&lt;0)),"Invalid Entry - More than 1000 crore OR -ve value",IF(A124=0, "",+CONCATENATE(A122," ", U123,B134,D134,B133,D133,B132,D132,B131,D131,B130,D130,B129," Only")))</f>
        <v>#REF!</v>
      </c>
      <c r="B127" s="323"/>
      <c r="C127" s="323"/>
      <c r="D127" s="324"/>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3" type="noConversion"/>
  <pageMargins left="0.75" right="0.75" top="1" bottom="1" header="0.5" footer="0.5"/>
  <pageSetup orientation="portrait" r:id="rId12"/>
  <headerFooter alignWithMargins="0">
    <oddHeader>&amp;C&amp;"Calibri"&amp;12&amp;KFF0000 DATA CLASSIFICATION : RESTRICTED&amp;1#_x000D_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0"/>
  <sheetViews>
    <sheetView zoomScale="90" zoomScaleNormal="90" zoomScaleSheetLayoutView="70" workbookViewId="0">
      <pane ySplit="9" topLeftCell="A10" activePane="bottomLeft" state="frozen"/>
      <selection pane="bottomLeft" activeCell="J12" sqref="J12"/>
    </sheetView>
  </sheetViews>
  <sheetFormatPr defaultRowHeight="13.5"/>
  <cols>
    <col min="1" max="1" width="5.7109375" style="195" customWidth="1"/>
    <col min="2" max="2" width="2.42578125" style="195" hidden="1" customWidth="1"/>
    <col min="3" max="3" width="0.42578125" style="195" customWidth="1"/>
    <col min="4" max="4" width="9.42578125" style="195" hidden="1" customWidth="1"/>
    <col min="5" max="5" width="10.85546875" style="195" customWidth="1"/>
    <col min="6" max="6" width="15" style="195" customWidth="1"/>
    <col min="7" max="7" width="67.5703125" style="195" customWidth="1"/>
    <col min="8" max="8" width="7.7109375" style="195" customWidth="1"/>
    <col min="9" max="9" width="18.140625" style="195" customWidth="1"/>
    <col min="10" max="11" width="21.42578125" style="195" customWidth="1"/>
    <col min="12" max="13" width="24.42578125" style="195" customWidth="1"/>
    <col min="14" max="14" width="24.85546875" style="195" customWidth="1"/>
    <col min="15" max="15" width="25.28515625" style="195" hidden="1" customWidth="1"/>
    <col min="16" max="16" width="6.140625" style="195" customWidth="1"/>
    <col min="17" max="17" width="8" style="195" customWidth="1"/>
    <col min="18" max="19" width="9.140625" style="195" customWidth="1"/>
    <col min="20" max="16384" width="9.140625" style="195"/>
  </cols>
  <sheetData>
    <row r="1" spans="1:18" s="198" customFormat="1" ht="59.25" customHeight="1">
      <c r="A1" s="335" t="str">
        <f>'Name of Bidder'!B1</f>
        <v xml:space="preserve">Diversion of following Lines to facilitate the construction of Railway BG line from Ginigera to Raichur by SWR,Hubli under Raichur TLM in SR-1 (Deposit work On Behalf of SWR):
Package-D- 400 kV Raichur-Gooty D/C (Loc No: 62-65) </v>
      </c>
      <c r="B1" s="335"/>
      <c r="C1" s="335"/>
      <c r="D1" s="335"/>
      <c r="E1" s="335"/>
      <c r="F1" s="335"/>
      <c r="G1" s="335"/>
      <c r="H1" s="335"/>
      <c r="I1" s="335"/>
      <c r="J1" s="335"/>
      <c r="K1" s="335"/>
      <c r="L1" s="335"/>
      <c r="M1" s="335"/>
      <c r="N1" s="335"/>
      <c r="O1" s="208"/>
    </row>
    <row r="2" spans="1:18" s="198" customFormat="1" ht="30.75" customHeight="1">
      <c r="A2" s="335" t="s">
        <v>347</v>
      </c>
      <c r="B2" s="335"/>
      <c r="C2" s="335"/>
      <c r="D2" s="335"/>
      <c r="E2" s="335"/>
      <c r="F2" s="335"/>
      <c r="G2" s="335"/>
      <c r="H2" s="335"/>
      <c r="I2" s="335"/>
      <c r="J2" s="335"/>
      <c r="K2" s="335"/>
      <c r="L2" s="335"/>
      <c r="M2" s="335"/>
      <c r="N2" s="335"/>
      <c r="O2" s="208"/>
    </row>
    <row r="3" spans="1:18" ht="15.75">
      <c r="A3" s="75" t="s">
        <v>297</v>
      </c>
      <c r="B3" s="75"/>
      <c r="C3" s="75"/>
      <c r="D3" s="333">
        <f>'Name of Bidder'!D9</f>
        <v>0</v>
      </c>
      <c r="E3" s="333"/>
      <c r="F3" s="333"/>
      <c r="G3" s="333"/>
      <c r="H3" s="333"/>
      <c r="I3" s="333"/>
      <c r="J3" s="334" t="s">
        <v>259</v>
      </c>
      <c r="K3" s="334"/>
      <c r="L3" s="334"/>
      <c r="M3" s="334"/>
      <c r="N3" s="334"/>
      <c r="O3" s="75"/>
    </row>
    <row r="4" spans="1:18" ht="15.75">
      <c r="A4" s="333" t="s">
        <v>14</v>
      </c>
      <c r="B4" s="333"/>
      <c r="C4" s="333"/>
      <c r="D4" s="333">
        <f>'Name of Bidder'!D10</f>
        <v>0</v>
      </c>
      <c r="E4" s="333"/>
      <c r="F4" s="333"/>
      <c r="G4" s="333"/>
      <c r="H4" s="333"/>
      <c r="I4" s="333"/>
      <c r="J4" s="334" t="s">
        <v>260</v>
      </c>
      <c r="K4" s="334"/>
      <c r="L4" s="334"/>
      <c r="M4" s="334"/>
      <c r="N4" s="334"/>
      <c r="O4" s="75"/>
    </row>
    <row r="5" spans="1:18" ht="15.75">
      <c r="A5" s="75"/>
      <c r="B5" s="75"/>
      <c r="C5" s="75"/>
      <c r="D5" s="333">
        <f>'Name of Bidder'!D11</f>
        <v>0</v>
      </c>
      <c r="E5" s="333"/>
      <c r="F5" s="333"/>
      <c r="G5" s="333"/>
      <c r="H5" s="333"/>
      <c r="I5" s="333"/>
      <c r="J5" s="334" t="s">
        <v>15</v>
      </c>
      <c r="K5" s="334"/>
      <c r="L5" s="334"/>
      <c r="M5" s="334"/>
      <c r="N5" s="334"/>
      <c r="O5" s="75"/>
    </row>
    <row r="6" spans="1:18" ht="15.75">
      <c r="A6" s="75"/>
      <c r="B6" s="75"/>
      <c r="C6" s="75"/>
      <c r="D6" s="333">
        <f>'Name of Bidder'!D12</f>
        <v>0</v>
      </c>
      <c r="E6" s="333"/>
      <c r="F6" s="333"/>
      <c r="G6" s="333"/>
      <c r="H6" s="333"/>
      <c r="I6" s="333"/>
      <c r="J6" s="75" t="s">
        <v>261</v>
      </c>
      <c r="K6" s="75"/>
      <c r="L6" s="75"/>
      <c r="M6" s="75"/>
      <c r="N6" s="75"/>
      <c r="O6" s="75"/>
    </row>
    <row r="7" spans="1:18" ht="15.75">
      <c r="A7" s="75"/>
      <c r="B7" s="75"/>
      <c r="C7" s="75"/>
      <c r="D7" s="75"/>
      <c r="E7" s="333"/>
      <c r="F7" s="333"/>
      <c r="G7" s="333"/>
      <c r="H7" s="333"/>
      <c r="I7" s="333"/>
      <c r="J7" s="75" t="s">
        <v>262</v>
      </c>
      <c r="K7" s="75"/>
      <c r="L7" s="75"/>
      <c r="M7" s="75"/>
      <c r="N7" s="75"/>
      <c r="O7" s="75"/>
    </row>
    <row r="8" spans="1:18" ht="114.75" customHeight="1">
      <c r="A8" s="199" t="s">
        <v>12</v>
      </c>
      <c r="B8" s="199" t="s">
        <v>298</v>
      </c>
      <c r="C8" s="199" t="s">
        <v>299</v>
      </c>
      <c r="D8" s="200" t="s">
        <v>263</v>
      </c>
      <c r="E8" s="218" t="s">
        <v>256</v>
      </c>
      <c r="F8" s="218" t="s">
        <v>301</v>
      </c>
      <c r="G8" s="199" t="s">
        <v>334</v>
      </c>
      <c r="H8" s="199" t="s">
        <v>255</v>
      </c>
      <c r="I8" s="199" t="s">
        <v>257</v>
      </c>
      <c r="J8" s="199" t="s">
        <v>354</v>
      </c>
      <c r="K8" s="199" t="s">
        <v>356</v>
      </c>
      <c r="L8" s="199" t="s">
        <v>355</v>
      </c>
      <c r="M8" s="199" t="s">
        <v>357</v>
      </c>
      <c r="N8" s="199" t="s">
        <v>358</v>
      </c>
      <c r="O8" s="199" t="s">
        <v>296</v>
      </c>
      <c r="R8" s="201"/>
    </row>
    <row r="9" spans="1:18" ht="31.5">
      <c r="A9" s="191">
        <v>1</v>
      </c>
      <c r="B9" s="191"/>
      <c r="C9" s="191">
        <v>2</v>
      </c>
      <c r="D9" s="191">
        <v>3</v>
      </c>
      <c r="E9" s="202">
        <v>2</v>
      </c>
      <c r="F9" s="203">
        <v>3</v>
      </c>
      <c r="G9" s="193">
        <v>4</v>
      </c>
      <c r="H9" s="193">
        <v>5</v>
      </c>
      <c r="I9" s="193">
        <v>6</v>
      </c>
      <c r="J9" s="193">
        <v>7</v>
      </c>
      <c r="K9" s="193">
        <v>8</v>
      </c>
      <c r="L9" s="193" t="s">
        <v>359</v>
      </c>
      <c r="M9" s="193" t="s">
        <v>360</v>
      </c>
      <c r="N9" s="191" t="s">
        <v>361</v>
      </c>
      <c r="O9" s="193"/>
      <c r="R9" s="201"/>
    </row>
    <row r="10" spans="1:18" ht="16.5">
      <c r="A10" s="191"/>
      <c r="B10" s="191"/>
      <c r="C10" s="191"/>
      <c r="D10" s="191"/>
      <c r="E10" s="203"/>
      <c r="F10" s="203"/>
      <c r="G10" s="216" t="s">
        <v>373</v>
      </c>
      <c r="H10" s="229"/>
      <c r="I10" s="230"/>
      <c r="J10" s="193"/>
      <c r="K10" s="193"/>
      <c r="L10" s="193"/>
      <c r="M10" s="193"/>
      <c r="N10" s="204"/>
      <c r="O10" s="204"/>
      <c r="R10" s="201"/>
    </row>
    <row r="11" spans="1:18" ht="66">
      <c r="A11" s="207"/>
      <c r="B11" s="188">
        <v>120000349</v>
      </c>
      <c r="C11" s="207">
        <v>995419</v>
      </c>
      <c r="D11" s="192"/>
      <c r="E11" s="215"/>
      <c r="F11" s="206"/>
      <c r="G11" s="216" t="s">
        <v>374</v>
      </c>
      <c r="H11" s="229"/>
      <c r="I11" s="230"/>
      <c r="J11" s="212"/>
      <c r="K11" s="212"/>
      <c r="L11" s="212"/>
      <c r="M11" s="212"/>
      <c r="N11" s="194"/>
      <c r="O11" s="211"/>
    </row>
    <row r="12" spans="1:18" ht="16.5">
      <c r="A12" s="207">
        <v>1</v>
      </c>
      <c r="B12" s="188"/>
      <c r="C12" s="207"/>
      <c r="D12" s="192"/>
      <c r="E12" s="215">
        <v>0.18</v>
      </c>
      <c r="F12" s="206"/>
      <c r="G12" s="231" t="s">
        <v>375</v>
      </c>
      <c r="H12" s="232" t="s">
        <v>339</v>
      </c>
      <c r="I12" s="272">
        <v>67.05</v>
      </c>
      <c r="J12" s="209"/>
      <c r="K12" s="209"/>
      <c r="L12" s="212">
        <f>J12*I12</f>
        <v>0</v>
      </c>
      <c r="M12" s="212">
        <f t="shared" ref="M12:M13" si="0">K12*I12</f>
        <v>0</v>
      </c>
      <c r="N12" s="194">
        <f t="shared" ref="N12:N13" si="1">IF(F12="",L12*E12,L12*F12)</f>
        <v>0</v>
      </c>
      <c r="O12" s="211" t="str">
        <f>IF($R$9&lt;&gt;$R$8,IF(OR(J12="",J12=0),"Included in other item",""),"")</f>
        <v/>
      </c>
    </row>
    <row r="13" spans="1:18" ht="16.5">
      <c r="A13" s="207">
        <v>2</v>
      </c>
      <c r="B13" s="188"/>
      <c r="C13" s="207"/>
      <c r="D13" s="192"/>
      <c r="E13" s="215">
        <v>0.18</v>
      </c>
      <c r="F13" s="206"/>
      <c r="G13" s="231" t="s">
        <v>376</v>
      </c>
      <c r="H13" s="232" t="s">
        <v>339</v>
      </c>
      <c r="I13" s="272">
        <v>52.837000000000003</v>
      </c>
      <c r="J13" s="209"/>
      <c r="K13" s="209"/>
      <c r="L13" s="212">
        <f>J13*I13</f>
        <v>0</v>
      </c>
      <c r="M13" s="212">
        <f t="shared" si="0"/>
        <v>0</v>
      </c>
      <c r="N13" s="194">
        <f t="shared" si="1"/>
        <v>0</v>
      </c>
      <c r="O13" s="211" t="str">
        <f>IF($R$9&lt;&gt;$R$8,IF(OR(J13="",J13=0),"Included in other item",""),"")</f>
        <v/>
      </c>
    </row>
    <row r="14" spans="1:18" ht="49.5">
      <c r="A14" s="207"/>
      <c r="B14" s="188"/>
      <c r="C14" s="207"/>
      <c r="D14" s="192"/>
      <c r="E14" s="215"/>
      <c r="F14" s="206"/>
      <c r="G14" s="216" t="s">
        <v>377</v>
      </c>
      <c r="H14" s="229"/>
      <c r="I14" s="234"/>
      <c r="J14" s="212"/>
      <c r="K14" s="212"/>
      <c r="L14" s="212"/>
      <c r="M14" s="212"/>
      <c r="N14" s="194"/>
      <c r="O14" s="211"/>
    </row>
    <row r="15" spans="1:18" ht="16.5">
      <c r="A15" s="207">
        <v>3</v>
      </c>
      <c r="B15" s="188"/>
      <c r="C15" s="207"/>
      <c r="D15" s="192"/>
      <c r="E15" s="215">
        <v>0.18</v>
      </c>
      <c r="F15" s="206"/>
      <c r="G15" s="231" t="s">
        <v>375</v>
      </c>
      <c r="H15" s="229" t="s">
        <v>339</v>
      </c>
      <c r="I15" s="272">
        <v>4.0969199999999999</v>
      </c>
      <c r="J15" s="209"/>
      <c r="K15" s="209"/>
      <c r="L15" s="212">
        <f>J15*I15</f>
        <v>0</v>
      </c>
      <c r="M15" s="212">
        <f t="shared" ref="M15" si="2">K15*I15</f>
        <v>0</v>
      </c>
      <c r="N15" s="194">
        <f t="shared" ref="N15" si="3">IF(F15="",L15*E15,L15*F15)</f>
        <v>0</v>
      </c>
      <c r="O15" s="211"/>
    </row>
    <row r="16" spans="1:18" ht="33">
      <c r="A16" s="207"/>
      <c r="B16" s="188"/>
      <c r="C16" s="207"/>
      <c r="D16" s="192"/>
      <c r="E16" s="215"/>
      <c r="F16" s="206"/>
      <c r="G16" s="216" t="s">
        <v>378</v>
      </c>
      <c r="H16" s="232"/>
      <c r="I16" s="233"/>
      <c r="J16" s="212"/>
      <c r="K16" s="212"/>
      <c r="L16" s="212"/>
      <c r="M16" s="212"/>
      <c r="N16" s="194"/>
      <c r="O16" s="211" t="str">
        <f>IF($R$9&lt;&gt;$R$8,IF(OR(J16="",J16=0),"Included in other item",""),"")</f>
        <v/>
      </c>
    </row>
    <row r="17" spans="1:15" ht="28.5">
      <c r="A17" s="207">
        <f>+A15+1</f>
        <v>4</v>
      </c>
      <c r="B17" s="188"/>
      <c r="C17" s="207"/>
      <c r="D17" s="192"/>
      <c r="E17" s="215">
        <v>0.18</v>
      </c>
      <c r="F17" s="206"/>
      <c r="G17" s="231" t="s">
        <v>379</v>
      </c>
      <c r="H17" s="232" t="s">
        <v>339</v>
      </c>
      <c r="I17" s="272">
        <v>5.0620000000000003</v>
      </c>
      <c r="J17" s="209"/>
      <c r="K17" s="209"/>
      <c r="L17" s="212">
        <f>J17*I17</f>
        <v>0</v>
      </c>
      <c r="M17" s="212">
        <f t="shared" ref="M17:M36" si="4">K17*I17</f>
        <v>0</v>
      </c>
      <c r="N17" s="194">
        <f t="shared" ref="N17:N18" si="5">IF(F17="",L17*E17,L17*F17)</f>
        <v>0</v>
      </c>
      <c r="O17" s="211" t="str">
        <f>IF($R$9&lt;&gt;$R$8,IF(OR(J17="",J17=0),"Included in other item",""),"")</f>
        <v/>
      </c>
    </row>
    <row r="18" spans="1:15" ht="16.5">
      <c r="A18" s="207">
        <v>6</v>
      </c>
      <c r="B18" s="188"/>
      <c r="C18" s="207"/>
      <c r="D18" s="192"/>
      <c r="E18" s="215">
        <v>0.18</v>
      </c>
      <c r="F18" s="206"/>
      <c r="G18" s="231" t="s">
        <v>380</v>
      </c>
      <c r="H18" s="232" t="s">
        <v>339</v>
      </c>
      <c r="I18" s="272">
        <v>9.4E-2</v>
      </c>
      <c r="J18" s="209"/>
      <c r="K18" s="209"/>
      <c r="L18" s="212">
        <f>J18*I18</f>
        <v>0</v>
      </c>
      <c r="M18" s="212">
        <f t="shared" si="4"/>
        <v>0</v>
      </c>
      <c r="N18" s="194">
        <f t="shared" si="5"/>
        <v>0</v>
      </c>
      <c r="O18" s="211" t="str">
        <f>IF($R$9&lt;&gt;$R$8,IF(OR(J18="",J18=0),"Included in other item",""),"")</f>
        <v/>
      </c>
    </row>
    <row r="19" spans="1:15" ht="16.5">
      <c r="A19" s="207"/>
      <c r="B19" s="188"/>
      <c r="C19" s="207"/>
      <c r="D19" s="192"/>
      <c r="E19" s="215"/>
      <c r="F19" s="206"/>
      <c r="G19" s="216" t="s">
        <v>381</v>
      </c>
      <c r="H19" s="213"/>
      <c r="I19" s="214"/>
      <c r="J19" s="212"/>
      <c r="K19" s="212"/>
      <c r="L19" s="212"/>
      <c r="M19" s="212"/>
      <c r="N19" s="194"/>
      <c r="O19" s="211"/>
    </row>
    <row r="20" spans="1:15" ht="16.5">
      <c r="A20" s="207"/>
      <c r="B20" s="188"/>
      <c r="C20" s="207"/>
      <c r="D20" s="192"/>
      <c r="E20" s="215"/>
      <c r="F20" s="206"/>
      <c r="G20" s="216" t="s">
        <v>382</v>
      </c>
      <c r="H20" s="232"/>
      <c r="I20" s="233"/>
      <c r="J20" s="212"/>
      <c r="K20" s="212"/>
      <c r="L20" s="212"/>
      <c r="M20" s="212"/>
      <c r="N20" s="194"/>
      <c r="O20" s="211"/>
    </row>
    <row r="21" spans="1:15" ht="16.5">
      <c r="A21" s="207">
        <f>+A18+1</f>
        <v>7</v>
      </c>
      <c r="B21" s="188"/>
      <c r="C21" s="207"/>
      <c r="D21" s="192"/>
      <c r="E21" s="215">
        <v>0.18</v>
      </c>
      <c r="F21" s="206"/>
      <c r="G21" s="231" t="s">
        <v>383</v>
      </c>
      <c r="H21" s="232" t="s">
        <v>335</v>
      </c>
      <c r="I21" s="233">
        <v>3</v>
      </c>
      <c r="J21" s="209"/>
      <c r="K21" s="209"/>
      <c r="L21" s="212">
        <f>J21*I21</f>
        <v>0</v>
      </c>
      <c r="M21" s="212">
        <f>K21*I21</f>
        <v>0</v>
      </c>
      <c r="N21" s="194">
        <f t="shared" ref="N21:N36" si="6">IF(F21="",L21*E21,L21*F21)</f>
        <v>0</v>
      </c>
      <c r="O21" s="211" t="str">
        <f>IF($R$9&lt;&gt;$R$8,IF(OR(J21="",J21=0),"Included in other item",""),"")</f>
        <v/>
      </c>
    </row>
    <row r="22" spans="1:15" ht="16.5">
      <c r="A22" s="207"/>
      <c r="B22" s="188"/>
      <c r="C22" s="207"/>
      <c r="D22" s="192"/>
      <c r="E22" s="215"/>
      <c r="F22" s="206"/>
      <c r="G22" s="274" t="s">
        <v>384</v>
      </c>
      <c r="H22" s="232"/>
      <c r="I22" s="233"/>
      <c r="J22" s="212"/>
      <c r="K22" s="212"/>
      <c r="L22" s="212"/>
      <c r="M22" s="212"/>
      <c r="N22" s="194"/>
      <c r="O22" s="211"/>
    </row>
    <row r="23" spans="1:15" ht="16.5">
      <c r="A23" s="207"/>
      <c r="B23" s="188"/>
      <c r="C23" s="207"/>
      <c r="D23" s="192"/>
      <c r="E23" s="215"/>
      <c r="F23" s="206"/>
      <c r="G23" s="216" t="s">
        <v>385</v>
      </c>
      <c r="H23" s="232"/>
      <c r="I23" s="233"/>
      <c r="J23" s="212"/>
      <c r="K23" s="212"/>
      <c r="L23" s="212"/>
      <c r="M23" s="212"/>
      <c r="N23" s="194"/>
      <c r="O23" s="211"/>
    </row>
    <row r="24" spans="1:15" ht="16.5">
      <c r="A24" s="207">
        <f>+A21+1</f>
        <v>8</v>
      </c>
      <c r="B24" s="188"/>
      <c r="C24" s="207"/>
      <c r="D24" s="192"/>
      <c r="E24" s="215">
        <v>0.18</v>
      </c>
      <c r="F24" s="206"/>
      <c r="G24" s="231" t="s">
        <v>386</v>
      </c>
      <c r="H24" s="232" t="s">
        <v>335</v>
      </c>
      <c r="I24" s="233">
        <v>3</v>
      </c>
      <c r="J24" s="209"/>
      <c r="K24" s="209"/>
      <c r="L24" s="212">
        <f t="shared" ref="L24:L28" si="7">J24*I24</f>
        <v>0</v>
      </c>
      <c r="M24" s="212">
        <f t="shared" si="4"/>
        <v>0</v>
      </c>
      <c r="N24" s="194">
        <f t="shared" si="6"/>
        <v>0</v>
      </c>
      <c r="O24" s="211" t="str">
        <f t="shared" ref="O24:O28" si="8">IF($R$9&lt;&gt;$R$8,IF(OR(J24="",J24=0),"Included in other item",""),"")</f>
        <v/>
      </c>
    </row>
    <row r="25" spans="1:15" ht="16.5">
      <c r="A25" s="207">
        <f>+A24+1</f>
        <v>9</v>
      </c>
      <c r="B25" s="188"/>
      <c r="C25" s="207"/>
      <c r="D25" s="192"/>
      <c r="E25" s="215">
        <v>0.18</v>
      </c>
      <c r="F25" s="206"/>
      <c r="G25" s="231" t="s">
        <v>387</v>
      </c>
      <c r="H25" s="232" t="s">
        <v>335</v>
      </c>
      <c r="I25" s="233">
        <v>3</v>
      </c>
      <c r="J25" s="209"/>
      <c r="K25" s="209"/>
      <c r="L25" s="212">
        <f t="shared" si="7"/>
        <v>0</v>
      </c>
      <c r="M25" s="212">
        <f t="shared" si="4"/>
        <v>0</v>
      </c>
      <c r="N25" s="194">
        <f t="shared" si="6"/>
        <v>0</v>
      </c>
      <c r="O25" s="211" t="str">
        <f t="shared" si="8"/>
        <v/>
      </c>
    </row>
    <row r="26" spans="1:15" ht="16.5">
      <c r="A26" s="207">
        <f>+A25+1</f>
        <v>10</v>
      </c>
      <c r="B26" s="188"/>
      <c r="C26" s="207"/>
      <c r="D26" s="192"/>
      <c r="E26" s="215">
        <v>0.18</v>
      </c>
      <c r="F26" s="206"/>
      <c r="G26" s="231" t="s">
        <v>423</v>
      </c>
      <c r="H26" s="232" t="s">
        <v>336</v>
      </c>
      <c r="I26" s="233">
        <v>3</v>
      </c>
      <c r="J26" s="209"/>
      <c r="K26" s="209"/>
      <c r="L26" s="212">
        <f t="shared" ref="L26" si="9">J26*I26</f>
        <v>0</v>
      </c>
      <c r="M26" s="212">
        <f t="shared" ref="M26" si="10">K26*I26</f>
        <v>0</v>
      </c>
      <c r="N26" s="194">
        <f t="shared" ref="N26" si="11">IF(F26="",L26*E26,L26*F26)</f>
        <v>0</v>
      </c>
      <c r="O26" s="211" t="str">
        <f t="shared" ref="O26" si="12">IF($R$9&lt;&gt;$R$8,IF(OR(J26="",J26=0),"Included in other item",""),"")</f>
        <v/>
      </c>
    </row>
    <row r="27" spans="1:15" ht="16.5">
      <c r="A27" s="207">
        <f>+A26+1</f>
        <v>11</v>
      </c>
      <c r="B27" s="188"/>
      <c r="C27" s="207"/>
      <c r="D27" s="192"/>
      <c r="E27" s="215">
        <v>0.18</v>
      </c>
      <c r="F27" s="206"/>
      <c r="G27" s="231" t="s">
        <v>388</v>
      </c>
      <c r="H27" s="232" t="s">
        <v>336</v>
      </c>
      <c r="I27" s="233">
        <v>3</v>
      </c>
      <c r="J27" s="209"/>
      <c r="K27" s="209"/>
      <c r="L27" s="212">
        <f t="shared" si="7"/>
        <v>0</v>
      </c>
      <c r="M27" s="212">
        <f t="shared" si="4"/>
        <v>0</v>
      </c>
      <c r="N27" s="194">
        <f t="shared" si="6"/>
        <v>0</v>
      </c>
      <c r="O27" s="211" t="str">
        <f t="shared" si="8"/>
        <v/>
      </c>
    </row>
    <row r="28" spans="1:15" ht="16.5">
      <c r="A28" s="207">
        <f>+A27+1</f>
        <v>12</v>
      </c>
      <c r="B28" s="188"/>
      <c r="C28" s="207"/>
      <c r="D28" s="192"/>
      <c r="E28" s="215">
        <v>0.18</v>
      </c>
      <c r="F28" s="206"/>
      <c r="G28" s="231" t="s">
        <v>406</v>
      </c>
      <c r="H28" s="232" t="s">
        <v>335</v>
      </c>
      <c r="I28" s="233">
        <v>3</v>
      </c>
      <c r="J28" s="209"/>
      <c r="K28" s="209"/>
      <c r="L28" s="212">
        <f t="shared" si="7"/>
        <v>0</v>
      </c>
      <c r="M28" s="212">
        <f t="shared" si="4"/>
        <v>0</v>
      </c>
      <c r="N28" s="194">
        <f t="shared" si="6"/>
        <v>0</v>
      </c>
      <c r="O28" s="211" t="str">
        <f t="shared" si="8"/>
        <v/>
      </c>
    </row>
    <row r="29" spans="1:15" ht="16.5">
      <c r="A29" s="207">
        <f>+A28+1</f>
        <v>13</v>
      </c>
      <c r="B29" s="188"/>
      <c r="C29" s="207"/>
      <c r="D29" s="192"/>
      <c r="E29" s="215">
        <v>0.18</v>
      </c>
      <c r="F29" s="206"/>
      <c r="G29" s="231" t="s">
        <v>424</v>
      </c>
      <c r="H29" s="232" t="s">
        <v>425</v>
      </c>
      <c r="I29" s="233">
        <v>2</v>
      </c>
      <c r="J29" s="209"/>
      <c r="K29" s="209"/>
      <c r="L29" s="212">
        <f t="shared" ref="L29" si="13">J29*I29</f>
        <v>0</v>
      </c>
      <c r="M29" s="212">
        <f t="shared" ref="M29" si="14">K29*I29</f>
        <v>0</v>
      </c>
      <c r="N29" s="194">
        <f t="shared" ref="N29" si="15">IF(F29="",L29*E29,L29*F29)</f>
        <v>0</v>
      </c>
      <c r="O29" s="211"/>
    </row>
    <row r="30" spans="1:15" ht="16.5">
      <c r="A30" s="207"/>
      <c r="B30" s="188"/>
      <c r="C30" s="207"/>
      <c r="D30" s="192"/>
      <c r="E30" s="215"/>
      <c r="F30" s="206"/>
      <c r="G30" s="216" t="s">
        <v>389</v>
      </c>
      <c r="H30" s="232"/>
      <c r="I30" s="233"/>
      <c r="J30" s="212"/>
      <c r="K30" s="212"/>
      <c r="L30" s="212"/>
      <c r="M30" s="212"/>
      <c r="N30" s="194"/>
      <c r="O30" s="211"/>
    </row>
    <row r="31" spans="1:15" ht="30">
      <c r="A31" s="207"/>
      <c r="B31" s="188"/>
      <c r="C31" s="207"/>
      <c r="D31" s="192"/>
      <c r="E31" s="215"/>
      <c r="F31" s="206"/>
      <c r="G31" s="274" t="s">
        <v>409</v>
      </c>
      <c r="H31" s="232"/>
      <c r="I31" s="233"/>
      <c r="J31" s="212"/>
      <c r="K31" s="212"/>
      <c r="L31" s="212"/>
      <c r="M31" s="212"/>
      <c r="N31" s="194"/>
      <c r="O31" s="211" t="str">
        <f>IF($R$9&lt;&gt;$R$8,IF(OR(J31="",J31=0),"Included in other item",""),"")</f>
        <v/>
      </c>
    </row>
    <row r="32" spans="1:15" ht="42.75">
      <c r="A32" s="207">
        <f>+A29+1</f>
        <v>14</v>
      </c>
      <c r="B32" s="188"/>
      <c r="C32" s="207"/>
      <c r="D32" s="192"/>
      <c r="E32" s="215">
        <v>0.18</v>
      </c>
      <c r="F32" s="206"/>
      <c r="G32" s="231" t="s">
        <v>426</v>
      </c>
      <c r="H32" s="232" t="s">
        <v>336</v>
      </c>
      <c r="I32" s="233">
        <v>18</v>
      </c>
      <c r="J32" s="209"/>
      <c r="K32" s="209"/>
      <c r="L32" s="212">
        <f>J32*I32</f>
        <v>0</v>
      </c>
      <c r="M32" s="212">
        <f t="shared" si="4"/>
        <v>0</v>
      </c>
      <c r="N32" s="194">
        <f t="shared" si="6"/>
        <v>0</v>
      </c>
      <c r="O32" s="211" t="str">
        <f>IF($R$9&lt;&gt;$R$8,IF(OR(J32="",J32=0),"Included in other item",""),"")</f>
        <v/>
      </c>
    </row>
    <row r="33" spans="1:15" ht="28.5">
      <c r="A33" s="207">
        <f>+A32+1</f>
        <v>15</v>
      </c>
      <c r="B33" s="188"/>
      <c r="C33" s="207"/>
      <c r="D33" s="192"/>
      <c r="E33" s="215">
        <v>0.18</v>
      </c>
      <c r="F33" s="206"/>
      <c r="G33" s="276" t="s">
        <v>427</v>
      </c>
      <c r="H33" s="232" t="s">
        <v>336</v>
      </c>
      <c r="I33" s="233">
        <v>36</v>
      </c>
      <c r="J33" s="209"/>
      <c r="K33" s="209"/>
      <c r="L33" s="212">
        <f t="shared" ref="L33:L34" si="16">J33*I33</f>
        <v>0</v>
      </c>
      <c r="M33" s="212">
        <f t="shared" ref="M33:M34" si="17">K33*I33</f>
        <v>0</v>
      </c>
      <c r="N33" s="194">
        <f t="shared" ref="N33:N34" si="18">IF(F33="",L33*E33,L33*F33)</f>
        <v>0</v>
      </c>
      <c r="O33" s="211"/>
    </row>
    <row r="34" spans="1:15" ht="42.75">
      <c r="A34" s="207">
        <f t="shared" ref="A34:A37" si="19">+A33+1</f>
        <v>16</v>
      </c>
      <c r="B34" s="188"/>
      <c r="C34" s="207"/>
      <c r="D34" s="192"/>
      <c r="E34" s="215">
        <v>0.18</v>
      </c>
      <c r="F34" s="206"/>
      <c r="G34" s="276" t="s">
        <v>428</v>
      </c>
      <c r="H34" s="232" t="s">
        <v>336</v>
      </c>
      <c r="I34" s="233">
        <v>12</v>
      </c>
      <c r="J34" s="209"/>
      <c r="K34" s="209"/>
      <c r="L34" s="212">
        <f t="shared" si="16"/>
        <v>0</v>
      </c>
      <c r="M34" s="212">
        <f t="shared" si="17"/>
        <v>0</v>
      </c>
      <c r="N34" s="194">
        <f t="shared" si="18"/>
        <v>0</v>
      </c>
      <c r="O34" s="211"/>
    </row>
    <row r="35" spans="1:15" ht="16.5">
      <c r="A35" s="207"/>
      <c r="B35" s="188"/>
      <c r="C35" s="207"/>
      <c r="D35" s="192"/>
      <c r="E35" s="215"/>
      <c r="F35" s="206"/>
      <c r="G35" s="216" t="s">
        <v>429</v>
      </c>
      <c r="H35" s="232"/>
      <c r="I35" s="233"/>
      <c r="J35" s="212"/>
      <c r="K35" s="212"/>
      <c r="L35" s="212"/>
      <c r="M35" s="212"/>
      <c r="N35" s="194"/>
      <c r="O35" s="211" t="str">
        <f t="shared" ref="O35:O38" si="20">IF($R$9&lt;&gt;$R$8,IF(OR(J35="",J35=0),"Included in other item",""),"")</f>
        <v/>
      </c>
    </row>
    <row r="36" spans="1:15" ht="16.5">
      <c r="A36" s="207">
        <f>+A34+1</f>
        <v>17</v>
      </c>
      <c r="B36" s="188"/>
      <c r="C36" s="207"/>
      <c r="D36" s="192"/>
      <c r="E36" s="215">
        <v>0.18</v>
      </c>
      <c r="F36" s="206"/>
      <c r="G36" s="231" t="s">
        <v>430</v>
      </c>
      <c r="H36" s="232" t="s">
        <v>335</v>
      </c>
      <c r="I36" s="233">
        <v>132</v>
      </c>
      <c r="J36" s="209"/>
      <c r="K36" s="209"/>
      <c r="L36" s="212">
        <f t="shared" ref="L36" si="21">J36*I36</f>
        <v>0</v>
      </c>
      <c r="M36" s="212">
        <f t="shared" si="4"/>
        <v>0</v>
      </c>
      <c r="N36" s="194">
        <f t="shared" si="6"/>
        <v>0</v>
      </c>
      <c r="O36" s="211" t="str">
        <f t="shared" si="20"/>
        <v/>
      </c>
    </row>
    <row r="37" spans="1:15" ht="16.5">
      <c r="A37" s="207">
        <f t="shared" si="19"/>
        <v>18</v>
      </c>
      <c r="B37" s="188"/>
      <c r="C37" s="207"/>
      <c r="D37" s="192"/>
      <c r="E37" s="215">
        <v>0.18</v>
      </c>
      <c r="F37" s="206"/>
      <c r="G37" s="276" t="s">
        <v>431</v>
      </c>
      <c r="H37" s="232" t="s">
        <v>335</v>
      </c>
      <c r="I37" s="233">
        <v>54</v>
      </c>
      <c r="J37" s="209"/>
      <c r="K37" s="209"/>
      <c r="L37" s="212">
        <f t="shared" ref="L37" si="22">J37*I37</f>
        <v>0</v>
      </c>
      <c r="M37" s="212">
        <f t="shared" ref="M37" si="23">K37*I37</f>
        <v>0</v>
      </c>
      <c r="N37" s="194">
        <f t="shared" ref="N37" si="24">IF(F37="",L37*E37,L37*F37)</f>
        <v>0</v>
      </c>
      <c r="O37" s="211"/>
    </row>
    <row r="38" spans="1:15" ht="16.5">
      <c r="A38" s="207"/>
      <c r="B38" s="188"/>
      <c r="C38" s="207"/>
      <c r="D38" s="192"/>
      <c r="E38" s="215"/>
      <c r="F38" s="206"/>
      <c r="G38" s="216" t="s">
        <v>390</v>
      </c>
      <c r="H38" s="232"/>
      <c r="I38" s="233"/>
      <c r="J38" s="212"/>
      <c r="K38" s="212"/>
      <c r="L38" s="212"/>
      <c r="M38" s="212"/>
      <c r="N38" s="194"/>
      <c r="O38" s="211" t="str">
        <f t="shared" si="20"/>
        <v/>
      </c>
    </row>
    <row r="39" spans="1:15" ht="16.5">
      <c r="A39" s="207">
        <f>+A37+1</f>
        <v>19</v>
      </c>
      <c r="B39" s="188"/>
      <c r="C39" s="207"/>
      <c r="D39" s="192"/>
      <c r="E39" s="215">
        <v>0.18</v>
      </c>
      <c r="F39" s="206"/>
      <c r="G39" s="231" t="s">
        <v>411</v>
      </c>
      <c r="H39" s="232" t="s">
        <v>335</v>
      </c>
      <c r="I39" s="233">
        <v>6</v>
      </c>
      <c r="J39" s="209"/>
      <c r="K39" s="209"/>
      <c r="L39" s="212">
        <f t="shared" ref="L39" si="25">J39*I39</f>
        <v>0</v>
      </c>
      <c r="M39" s="212">
        <f t="shared" ref="M39" si="26">K39*I39</f>
        <v>0</v>
      </c>
      <c r="N39" s="194">
        <f t="shared" ref="N39" si="27">IF(F39="",L39*E39,L39*F39)</f>
        <v>0</v>
      </c>
      <c r="O39" s="211"/>
    </row>
    <row r="40" spans="1:15" ht="16.5">
      <c r="A40" s="207">
        <f t="shared" ref="A40:A55" si="28">+A39+1</f>
        <v>20</v>
      </c>
      <c r="B40" s="188"/>
      <c r="C40" s="207"/>
      <c r="D40" s="192"/>
      <c r="E40" s="215">
        <v>0.18</v>
      </c>
      <c r="F40" s="206"/>
      <c r="G40" s="231" t="s">
        <v>391</v>
      </c>
      <c r="H40" s="232" t="s">
        <v>335</v>
      </c>
      <c r="I40" s="233">
        <v>16</v>
      </c>
      <c r="J40" s="209"/>
      <c r="K40" s="209"/>
      <c r="L40" s="212">
        <f t="shared" ref="L40" si="29">J40*I40</f>
        <v>0</v>
      </c>
      <c r="M40" s="212">
        <f t="shared" ref="M40" si="30">K40*I40</f>
        <v>0</v>
      </c>
      <c r="N40" s="194">
        <f t="shared" ref="N40" si="31">IF(F40="",L40*E40,L40*F40)</f>
        <v>0</v>
      </c>
      <c r="O40" s="211"/>
    </row>
    <row r="41" spans="1:15" ht="16.5">
      <c r="A41" s="207">
        <f t="shared" si="28"/>
        <v>21</v>
      </c>
      <c r="B41" s="188"/>
      <c r="C41" s="207"/>
      <c r="D41" s="192"/>
      <c r="E41" s="215">
        <v>0.18</v>
      </c>
      <c r="F41" s="206"/>
      <c r="G41" s="231" t="s">
        <v>392</v>
      </c>
      <c r="H41" s="232" t="s">
        <v>335</v>
      </c>
      <c r="I41" s="272">
        <v>6</v>
      </c>
      <c r="J41" s="209"/>
      <c r="K41" s="209"/>
      <c r="L41" s="212">
        <f t="shared" ref="L41:L42" si="32">J41*I41</f>
        <v>0</v>
      </c>
      <c r="M41" s="212">
        <f t="shared" ref="M41:M42" si="33">K41*I41</f>
        <v>0</v>
      </c>
      <c r="N41" s="194">
        <f t="shared" ref="N41:N42" si="34">IF(F41="",L41*E41,L41*F41)</f>
        <v>0</v>
      </c>
      <c r="O41" s="211"/>
    </row>
    <row r="42" spans="1:15" ht="16.5">
      <c r="A42" s="207">
        <f t="shared" si="28"/>
        <v>22</v>
      </c>
      <c r="B42" s="188"/>
      <c r="C42" s="207"/>
      <c r="D42" s="192"/>
      <c r="E42" s="215">
        <v>0.18</v>
      </c>
      <c r="F42" s="206"/>
      <c r="G42" s="231" t="s">
        <v>432</v>
      </c>
      <c r="H42" s="232" t="s">
        <v>335</v>
      </c>
      <c r="I42" s="233">
        <v>2</v>
      </c>
      <c r="J42" s="209"/>
      <c r="K42" s="209"/>
      <c r="L42" s="212">
        <f t="shared" si="32"/>
        <v>0</v>
      </c>
      <c r="M42" s="212">
        <f t="shared" si="33"/>
        <v>0</v>
      </c>
      <c r="N42" s="194">
        <f t="shared" si="34"/>
        <v>0</v>
      </c>
      <c r="O42" s="211"/>
    </row>
    <row r="43" spans="1:15" ht="16.5">
      <c r="A43" s="207"/>
      <c r="B43" s="188"/>
      <c r="C43" s="207"/>
      <c r="D43" s="192"/>
      <c r="E43" s="215"/>
      <c r="F43" s="206"/>
      <c r="G43" s="216" t="s">
        <v>412</v>
      </c>
      <c r="H43" s="232"/>
      <c r="I43" s="233"/>
      <c r="J43" s="212"/>
      <c r="K43" s="212"/>
      <c r="L43" s="212"/>
      <c r="M43" s="212"/>
      <c r="N43" s="194"/>
      <c r="O43" s="211"/>
    </row>
    <row r="44" spans="1:15" ht="16.5">
      <c r="A44" s="207">
        <f>+A42+1</f>
        <v>23</v>
      </c>
      <c r="B44" s="188"/>
      <c r="C44" s="207"/>
      <c r="D44" s="192"/>
      <c r="E44" s="215">
        <v>0.18</v>
      </c>
      <c r="F44" s="206"/>
      <c r="G44" s="231" t="s">
        <v>413</v>
      </c>
      <c r="H44" s="232" t="s">
        <v>335</v>
      </c>
      <c r="I44" s="233">
        <v>2</v>
      </c>
      <c r="J44" s="209"/>
      <c r="K44" s="209"/>
      <c r="L44" s="212">
        <f t="shared" ref="L44:L49" si="35">J44*I44</f>
        <v>0</v>
      </c>
      <c r="M44" s="212">
        <f t="shared" ref="M44:M49" si="36">K44*I44</f>
        <v>0</v>
      </c>
      <c r="N44" s="194">
        <f t="shared" ref="N44:N49" si="37">IF(F44="",L44*E44,L44*F44)</f>
        <v>0</v>
      </c>
      <c r="O44" s="211"/>
    </row>
    <row r="45" spans="1:15" ht="16.5">
      <c r="A45" s="207">
        <f t="shared" ref="A45:A49" si="38">+A44+1</f>
        <v>24</v>
      </c>
      <c r="B45" s="188"/>
      <c r="C45" s="207"/>
      <c r="D45" s="192"/>
      <c r="E45" s="215">
        <v>0.18</v>
      </c>
      <c r="F45" s="206"/>
      <c r="G45" s="231" t="s">
        <v>414</v>
      </c>
      <c r="H45" s="232" t="s">
        <v>335</v>
      </c>
      <c r="I45" s="233">
        <v>3</v>
      </c>
      <c r="J45" s="209"/>
      <c r="K45" s="209"/>
      <c r="L45" s="212">
        <f t="shared" si="35"/>
        <v>0</v>
      </c>
      <c r="M45" s="212">
        <f t="shared" si="36"/>
        <v>0</v>
      </c>
      <c r="N45" s="194">
        <f t="shared" si="37"/>
        <v>0</v>
      </c>
      <c r="O45" s="211"/>
    </row>
    <row r="46" spans="1:15" ht="16.5">
      <c r="A46" s="207">
        <f t="shared" si="38"/>
        <v>25</v>
      </c>
      <c r="B46" s="188"/>
      <c r="C46" s="207"/>
      <c r="D46" s="192"/>
      <c r="E46" s="215">
        <v>0.18</v>
      </c>
      <c r="F46" s="206"/>
      <c r="G46" s="231" t="s">
        <v>433</v>
      </c>
      <c r="H46" s="232" t="s">
        <v>335</v>
      </c>
      <c r="I46" s="233">
        <v>1</v>
      </c>
      <c r="J46" s="209"/>
      <c r="K46" s="209"/>
      <c r="L46" s="212">
        <f t="shared" si="35"/>
        <v>0</v>
      </c>
      <c r="M46" s="212">
        <f t="shared" si="36"/>
        <v>0</v>
      </c>
      <c r="N46" s="194">
        <f t="shared" si="37"/>
        <v>0</v>
      </c>
      <c r="O46" s="211"/>
    </row>
    <row r="47" spans="1:15" ht="16.5">
      <c r="A47" s="207">
        <f t="shared" si="38"/>
        <v>26</v>
      </c>
      <c r="B47" s="188"/>
      <c r="C47" s="207"/>
      <c r="D47" s="192"/>
      <c r="E47" s="215">
        <v>0.18</v>
      </c>
      <c r="F47" s="206"/>
      <c r="G47" s="231" t="s">
        <v>415</v>
      </c>
      <c r="H47" s="232" t="s">
        <v>335</v>
      </c>
      <c r="I47" s="233">
        <v>12</v>
      </c>
      <c r="J47" s="209"/>
      <c r="K47" s="209"/>
      <c r="L47" s="212">
        <f t="shared" si="35"/>
        <v>0</v>
      </c>
      <c r="M47" s="212">
        <f t="shared" si="36"/>
        <v>0</v>
      </c>
      <c r="N47" s="194">
        <f t="shared" si="37"/>
        <v>0</v>
      </c>
      <c r="O47" s="211"/>
    </row>
    <row r="48" spans="1:15" ht="16.5">
      <c r="A48" s="207">
        <f t="shared" si="38"/>
        <v>27</v>
      </c>
      <c r="B48" s="188"/>
      <c r="C48" s="207"/>
      <c r="D48" s="192"/>
      <c r="E48" s="215">
        <v>0.18</v>
      </c>
      <c r="F48" s="206"/>
      <c r="G48" s="231" t="s">
        <v>416</v>
      </c>
      <c r="H48" s="232" t="s">
        <v>336</v>
      </c>
      <c r="I48" s="233">
        <v>67</v>
      </c>
      <c r="J48" s="209"/>
      <c r="K48" s="209"/>
      <c r="L48" s="212">
        <f t="shared" si="35"/>
        <v>0</v>
      </c>
      <c r="M48" s="212">
        <f t="shared" si="36"/>
        <v>0</v>
      </c>
      <c r="N48" s="194">
        <f t="shared" si="37"/>
        <v>0</v>
      </c>
      <c r="O48" s="211"/>
    </row>
    <row r="49" spans="1:16" ht="16.5">
      <c r="A49" s="207">
        <f t="shared" si="38"/>
        <v>28</v>
      </c>
      <c r="B49" s="188"/>
      <c r="C49" s="207"/>
      <c r="D49" s="192"/>
      <c r="E49" s="215">
        <v>0.18</v>
      </c>
      <c r="F49" s="206"/>
      <c r="G49" s="231" t="s">
        <v>417</v>
      </c>
      <c r="H49" s="232" t="s">
        <v>335</v>
      </c>
      <c r="I49" s="233">
        <v>2</v>
      </c>
      <c r="J49" s="209"/>
      <c r="K49" s="209"/>
      <c r="L49" s="212">
        <f t="shared" si="35"/>
        <v>0</v>
      </c>
      <c r="M49" s="212">
        <f t="shared" si="36"/>
        <v>0</v>
      </c>
      <c r="N49" s="194">
        <f t="shared" si="37"/>
        <v>0</v>
      </c>
      <c r="O49" s="211"/>
    </row>
    <row r="50" spans="1:16" ht="16.5">
      <c r="A50" s="207">
        <f>+A49+1</f>
        <v>29</v>
      </c>
      <c r="B50" s="188"/>
      <c r="C50" s="207"/>
      <c r="D50" s="192"/>
      <c r="E50" s="215">
        <v>0.18</v>
      </c>
      <c r="F50" s="206"/>
      <c r="G50" s="274" t="s">
        <v>393</v>
      </c>
      <c r="H50" s="232" t="s">
        <v>337</v>
      </c>
      <c r="I50" s="272">
        <v>1.2190000000000001</v>
      </c>
      <c r="J50" s="209"/>
      <c r="K50" s="209"/>
      <c r="L50" s="212">
        <f t="shared" ref="L50:L52" si="39">J50*I50</f>
        <v>0</v>
      </c>
      <c r="M50" s="212">
        <f t="shared" ref="M50:M52" si="40">K50*I50</f>
        <v>0</v>
      </c>
      <c r="N50" s="194">
        <f t="shared" ref="N50:N52" si="41">IF(F50="",L50*E50,L50*F50)</f>
        <v>0</v>
      </c>
      <c r="O50" s="211"/>
    </row>
    <row r="51" spans="1:16" ht="16.5">
      <c r="A51" s="207">
        <f t="shared" si="28"/>
        <v>30</v>
      </c>
      <c r="B51" s="188"/>
      <c r="C51" s="207"/>
      <c r="D51" s="192"/>
      <c r="E51" s="215">
        <v>0.18</v>
      </c>
      <c r="F51" s="206"/>
      <c r="G51" s="274" t="s">
        <v>434</v>
      </c>
      <c r="H51" s="232" t="s">
        <v>337</v>
      </c>
      <c r="I51" s="272">
        <v>29.257999999999999</v>
      </c>
      <c r="J51" s="209"/>
      <c r="K51" s="209"/>
      <c r="L51" s="212">
        <f t="shared" si="39"/>
        <v>0</v>
      </c>
      <c r="M51" s="212">
        <f t="shared" si="40"/>
        <v>0</v>
      </c>
      <c r="N51" s="194">
        <f t="shared" si="41"/>
        <v>0</v>
      </c>
      <c r="O51" s="211"/>
    </row>
    <row r="52" spans="1:16" ht="16.5">
      <c r="A52" s="207">
        <f t="shared" si="28"/>
        <v>31</v>
      </c>
      <c r="B52" s="188"/>
      <c r="C52" s="207"/>
      <c r="D52" s="192"/>
      <c r="E52" s="215">
        <v>0.18</v>
      </c>
      <c r="F52" s="206"/>
      <c r="G52" s="274" t="s">
        <v>418</v>
      </c>
      <c r="H52" s="232" t="s">
        <v>337</v>
      </c>
      <c r="I52" s="272">
        <v>1.2669999999999999</v>
      </c>
      <c r="J52" s="209"/>
      <c r="K52" s="209"/>
      <c r="L52" s="212">
        <f t="shared" si="39"/>
        <v>0</v>
      </c>
      <c r="M52" s="212">
        <f t="shared" si="40"/>
        <v>0</v>
      </c>
      <c r="N52" s="194">
        <f t="shared" si="41"/>
        <v>0</v>
      </c>
      <c r="O52" s="211"/>
    </row>
    <row r="53" spans="1:16" ht="16.5">
      <c r="A53" s="207"/>
      <c r="B53" s="188"/>
      <c r="C53" s="207"/>
      <c r="D53" s="192"/>
      <c r="E53" s="215"/>
      <c r="F53" s="206"/>
      <c r="G53" s="274" t="s">
        <v>394</v>
      </c>
      <c r="H53" s="232"/>
      <c r="I53" s="233"/>
      <c r="J53" s="212"/>
      <c r="K53" s="212"/>
      <c r="L53" s="212"/>
      <c r="M53" s="212"/>
      <c r="N53" s="194"/>
      <c r="O53" s="211"/>
    </row>
    <row r="54" spans="1:16" ht="28.5">
      <c r="A54" s="207">
        <f>+A52+1</f>
        <v>32</v>
      </c>
      <c r="B54" s="188"/>
      <c r="C54" s="207"/>
      <c r="D54" s="192"/>
      <c r="E54" s="215">
        <v>0.18</v>
      </c>
      <c r="F54" s="206"/>
      <c r="G54" s="231" t="s">
        <v>435</v>
      </c>
      <c r="H54" s="232" t="s">
        <v>335</v>
      </c>
      <c r="I54" s="233">
        <v>19</v>
      </c>
      <c r="J54" s="209"/>
      <c r="K54" s="209"/>
      <c r="L54" s="212">
        <f t="shared" ref="L54:L55" si="42">J54*I54</f>
        <v>0</v>
      </c>
      <c r="M54" s="212">
        <f t="shared" ref="M54:M55" si="43">K54*I54</f>
        <v>0</v>
      </c>
      <c r="N54" s="194">
        <f t="shared" ref="N54:N55" si="44">IF(F54="",L54*E54,L54*F54)</f>
        <v>0</v>
      </c>
      <c r="O54" s="211"/>
    </row>
    <row r="55" spans="1:16" ht="28.5">
      <c r="A55" s="207">
        <f t="shared" si="28"/>
        <v>33</v>
      </c>
      <c r="B55" s="188"/>
      <c r="C55" s="207"/>
      <c r="D55" s="192"/>
      <c r="E55" s="215">
        <v>0.18</v>
      </c>
      <c r="F55" s="206"/>
      <c r="G55" s="231" t="s">
        <v>436</v>
      </c>
      <c r="H55" s="232" t="s">
        <v>335</v>
      </c>
      <c r="I55" s="233">
        <v>146</v>
      </c>
      <c r="J55" s="209"/>
      <c r="K55" s="209"/>
      <c r="L55" s="212">
        <f t="shared" si="42"/>
        <v>0</v>
      </c>
      <c r="M55" s="212">
        <f t="shared" si="43"/>
        <v>0</v>
      </c>
      <c r="N55" s="194">
        <f t="shared" si="44"/>
        <v>0</v>
      </c>
      <c r="O55" s="211"/>
    </row>
    <row r="56" spans="1:16" ht="23.25">
      <c r="A56" s="196"/>
      <c r="B56" s="196"/>
      <c r="C56" s="196"/>
      <c r="D56" s="196"/>
      <c r="E56" s="196"/>
      <c r="F56" s="196"/>
      <c r="G56" s="331" t="s">
        <v>371</v>
      </c>
      <c r="H56" s="331"/>
      <c r="I56" s="331"/>
      <c r="J56" s="331"/>
      <c r="K56" s="217"/>
      <c r="L56" s="266">
        <f>SUM(L12:L55)</f>
        <v>0</v>
      </c>
      <c r="M56" s="266">
        <f>SUM(M12:M55)</f>
        <v>0</v>
      </c>
      <c r="N56" s="266">
        <f>SUM(N12:O55)</f>
        <v>0</v>
      </c>
      <c r="O56" s="205"/>
      <c r="P56" s="197"/>
    </row>
    <row r="57" spans="1:16" ht="28.5">
      <c r="A57" s="332" t="str">
        <f>IF(L56="","As all the line items are Left Blank the bid is considered as Non-responsive","Sheet OK")</f>
        <v>Sheet OK</v>
      </c>
      <c r="B57" s="332"/>
      <c r="C57" s="332"/>
      <c r="D57" s="332"/>
      <c r="E57" s="332"/>
      <c r="F57" s="332"/>
      <c r="G57" s="332"/>
      <c r="H57" s="332"/>
      <c r="I57" s="332"/>
      <c r="J57" s="332"/>
      <c r="K57" s="332"/>
      <c r="L57" s="332"/>
      <c r="M57" s="332"/>
      <c r="N57" s="332"/>
      <c r="O57" s="332"/>
    </row>
    <row r="59" spans="1:16">
      <c r="K59" s="267"/>
      <c r="L59" s="268">
        <f>L56*18%</f>
        <v>0</v>
      </c>
      <c r="M59" s="210"/>
      <c r="N59" s="271"/>
    </row>
    <row r="60" spans="1:16">
      <c r="K60" s="267"/>
      <c r="L60" s="268"/>
    </row>
  </sheetData>
  <sheetProtection algorithmName="SHA-512" hashValue="nVUKCafqo+QOw7lPxm+Dpa5JPHDqEbiOCD4qmjrMC+kKClPeRm52IFZQXzsmHEbkzU+SvIfa8NLCQaGZ2PiAhw==" saltValue="4hGzUBAh+jD6Lo2p7Wa33w==" spinCount="100000" sheet="1" selectLockedCell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13">
    <mergeCell ref="A1:N1"/>
    <mergeCell ref="A2:N2"/>
    <mergeCell ref="D3:I3"/>
    <mergeCell ref="J3:N3"/>
    <mergeCell ref="D5:I5"/>
    <mergeCell ref="J5:N5"/>
    <mergeCell ref="G56:J56"/>
    <mergeCell ref="A57:O57"/>
    <mergeCell ref="A4:C4"/>
    <mergeCell ref="D4:I4"/>
    <mergeCell ref="J4:N4"/>
    <mergeCell ref="D6:I6"/>
    <mergeCell ref="E7:I7"/>
  </mergeCells>
  <conditionalFormatting sqref="A57:O57">
    <cfRule type="containsText" dxfId="5" priority="5" stopIfTrue="1" operator="containsText" text="sheet">
      <formula>NOT(ISERROR(SEARCH("sheet",A57)))</formula>
    </cfRule>
    <cfRule type="containsText" dxfId="4" priority="6" stopIfTrue="1" operator="containsText" text="Non-responsive">
      <formula>NOT(ISERROR(SEARCH("Non-responsive",A57)))</formula>
    </cfRule>
  </conditionalFormatting>
  <conditionalFormatting sqref="O11:O55">
    <cfRule type="containsText" dxfId="3" priority="1" operator="containsText" text="included">
      <formula>NOT(ISERROR(SEARCH("included",O11)))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K55" xr:uid="{5EC66D53-F64B-44B4-B242-C10421860BF4}">
      <formula1>0</formula1>
      <formula2>999999999</formula2>
    </dataValidation>
  </dataValidations>
  <pageMargins left="0.2" right="0.2" top="0.5" bottom="0.5" header="0.3" footer="0.3"/>
  <pageSetup paperSize="9" scale="65" fitToHeight="4" orientation="landscape" r:id="rId2"/>
  <headerFooter>
    <oddHeader>&amp;C&amp;"Calibri"&amp;12&amp;KFF0000 DATA CLASSIFICATION : RESTRICTED&amp;1#_x000D_</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4"/>
  <sheetViews>
    <sheetView zoomScale="90" zoomScaleNormal="90" zoomScaleSheetLayoutView="100" workbookViewId="0">
      <pane ySplit="9" topLeftCell="A10" activePane="bottomLeft" state="frozen"/>
      <selection pane="bottomLeft" activeCell="J11" sqref="J11"/>
    </sheetView>
  </sheetViews>
  <sheetFormatPr defaultRowHeight="15.75"/>
  <cols>
    <col min="1" max="1" width="5.85546875" style="236" customWidth="1"/>
    <col min="2" max="2" width="11.28515625" style="236" hidden="1" customWidth="1"/>
    <col min="3" max="3" width="12.7109375" style="236" hidden="1" customWidth="1"/>
    <col min="4" max="4" width="16.5703125" style="236" hidden="1" customWidth="1"/>
    <col min="5" max="5" width="10.85546875" style="236" customWidth="1"/>
    <col min="6" max="6" width="22" style="236" customWidth="1"/>
    <col min="7" max="7" width="67.5703125" style="236" customWidth="1"/>
    <col min="8" max="8" width="7.7109375" style="236" customWidth="1"/>
    <col min="9" max="9" width="13" style="236" customWidth="1"/>
    <col min="10" max="10" width="21.42578125" style="236" customWidth="1"/>
    <col min="11" max="11" width="24.42578125" style="236" customWidth="1"/>
    <col min="12" max="12" width="24.85546875" style="236" customWidth="1"/>
    <col min="13" max="13" width="25.28515625" style="236" hidden="1" customWidth="1"/>
    <col min="14" max="14" width="9.28515625" style="236" hidden="1" customWidth="1"/>
    <col min="15" max="15" width="7.42578125" style="236" hidden="1" customWidth="1"/>
    <col min="16" max="16" width="9.140625" style="236" hidden="1" customWidth="1"/>
    <col min="17" max="31" width="9.140625" style="236" customWidth="1"/>
    <col min="32" max="16384" width="9.140625" style="236"/>
  </cols>
  <sheetData>
    <row r="1" spans="1:16" s="252" customFormat="1" ht="76.5" customHeight="1">
      <c r="A1" s="340" t="str">
        <f>'Name of Bidder'!B1</f>
        <v xml:space="preserve">Diversion of following Lines to facilitate the construction of Railway BG line from Ginigera to Raichur by SWR,Hubli under Raichur TLM in SR-1 (Deposit work On Behalf of SWR):
Package-D- 400 kV Raichur-Gooty D/C (Loc No: 62-65) </v>
      </c>
      <c r="B1" s="340"/>
      <c r="C1" s="340"/>
      <c r="D1" s="340"/>
      <c r="E1" s="340"/>
      <c r="F1" s="340"/>
      <c r="G1" s="340"/>
      <c r="H1" s="340"/>
      <c r="I1" s="340"/>
      <c r="J1" s="340"/>
      <c r="K1" s="340"/>
      <c r="L1" s="340"/>
      <c r="M1" s="235"/>
    </row>
    <row r="2" spans="1:16" s="252" customFormat="1" ht="16.5" customHeight="1">
      <c r="A2" s="340" t="s">
        <v>348</v>
      </c>
      <c r="B2" s="340"/>
      <c r="C2" s="340"/>
      <c r="D2" s="340"/>
      <c r="E2" s="340"/>
      <c r="F2" s="340"/>
      <c r="G2" s="340"/>
      <c r="H2" s="340"/>
      <c r="I2" s="340"/>
      <c r="J2" s="340"/>
      <c r="K2" s="340"/>
      <c r="L2" s="340"/>
      <c r="M2" s="235"/>
    </row>
    <row r="3" spans="1:16">
      <c r="A3" s="236" t="s">
        <v>297</v>
      </c>
      <c r="D3" s="337">
        <f>'Name of Bidder'!D9</f>
        <v>0</v>
      </c>
      <c r="E3" s="337"/>
      <c r="F3" s="337"/>
      <c r="G3" s="337"/>
      <c r="H3" s="337"/>
      <c r="I3" s="337"/>
      <c r="J3" s="338" t="s">
        <v>259</v>
      </c>
      <c r="K3" s="338"/>
      <c r="L3" s="338"/>
    </row>
    <row r="4" spans="1:16">
      <c r="A4" s="337" t="s">
        <v>14</v>
      </c>
      <c r="B4" s="337"/>
      <c r="C4" s="337"/>
      <c r="D4" s="337">
        <f>'Name of Bidder'!D10</f>
        <v>0</v>
      </c>
      <c r="E4" s="337"/>
      <c r="F4" s="337"/>
      <c r="G4" s="337"/>
      <c r="H4" s="337"/>
      <c r="I4" s="337"/>
      <c r="J4" s="338" t="s">
        <v>260</v>
      </c>
      <c r="K4" s="338"/>
      <c r="L4" s="338"/>
    </row>
    <row r="5" spans="1:16">
      <c r="D5" s="337">
        <f>'Name of Bidder'!D11</f>
        <v>0</v>
      </c>
      <c r="E5" s="337"/>
      <c r="F5" s="337"/>
      <c r="G5" s="337"/>
      <c r="H5" s="337"/>
      <c r="I5" s="337"/>
      <c r="J5" s="338" t="s">
        <v>15</v>
      </c>
      <c r="K5" s="338"/>
      <c r="L5" s="338"/>
    </row>
    <row r="6" spans="1:16">
      <c r="D6" s="337">
        <f>'Name of Bidder'!D12</f>
        <v>0</v>
      </c>
      <c r="E6" s="337"/>
      <c r="F6" s="337"/>
      <c r="G6" s="337"/>
      <c r="H6" s="337"/>
      <c r="I6" s="337"/>
      <c r="J6" s="236" t="s">
        <v>261</v>
      </c>
    </row>
    <row r="7" spans="1:16">
      <c r="E7" s="337"/>
      <c r="F7" s="337"/>
      <c r="G7" s="337"/>
      <c r="H7" s="337"/>
      <c r="I7" s="337"/>
      <c r="J7" s="236" t="s">
        <v>262</v>
      </c>
    </row>
    <row r="8" spans="1:16" s="250" customFormat="1" ht="96.75" customHeight="1">
      <c r="A8" s="237" t="s">
        <v>12</v>
      </c>
      <c r="B8" s="237" t="s">
        <v>298</v>
      </c>
      <c r="C8" s="237" t="s">
        <v>299</v>
      </c>
      <c r="D8" s="238" t="s">
        <v>263</v>
      </c>
      <c r="E8" s="238" t="s">
        <v>256</v>
      </c>
      <c r="F8" s="238" t="s">
        <v>301</v>
      </c>
      <c r="G8" s="237" t="s">
        <v>366</v>
      </c>
      <c r="H8" s="237" t="s">
        <v>255</v>
      </c>
      <c r="I8" s="237" t="s">
        <v>257</v>
      </c>
      <c r="J8" s="237" t="s">
        <v>362</v>
      </c>
      <c r="K8" s="237" t="s">
        <v>363</v>
      </c>
      <c r="L8" s="237" t="s">
        <v>300</v>
      </c>
      <c r="M8" s="237" t="s">
        <v>296</v>
      </c>
      <c r="P8" s="253">
        <f>COUNTIF(J11:J39,"")</f>
        <v>29</v>
      </c>
    </row>
    <row r="9" spans="1:16" ht="31.5">
      <c r="A9" s="239">
        <v>1</v>
      </c>
      <c r="B9" s="239"/>
      <c r="C9" s="239">
        <v>2</v>
      </c>
      <c r="D9" s="239">
        <v>3</v>
      </c>
      <c r="E9" s="241">
        <v>2</v>
      </c>
      <c r="F9" s="241">
        <v>3</v>
      </c>
      <c r="G9" s="241">
        <v>4</v>
      </c>
      <c r="H9" s="241">
        <v>5</v>
      </c>
      <c r="I9" s="241">
        <v>6</v>
      </c>
      <c r="J9" s="241">
        <v>7</v>
      </c>
      <c r="K9" s="242" t="s">
        <v>367</v>
      </c>
      <c r="L9" s="191" t="s">
        <v>368</v>
      </c>
      <c r="M9" s="242"/>
      <c r="P9" s="253">
        <f>COUNTIF(I11:I39,"&gt;0")</f>
        <v>19</v>
      </c>
    </row>
    <row r="10" spans="1:16">
      <c r="A10" s="239"/>
      <c r="B10" s="239"/>
      <c r="C10" s="239"/>
      <c r="D10" s="239"/>
      <c r="E10" s="240"/>
      <c r="F10" s="240"/>
      <c r="G10" s="243" t="s">
        <v>341</v>
      </c>
      <c r="H10" s="254"/>
      <c r="I10" s="255"/>
      <c r="J10" s="241"/>
      <c r="K10" s="241"/>
      <c r="L10" s="242"/>
      <c r="M10" s="242"/>
      <c r="P10" s="253"/>
    </row>
    <row r="11" spans="1:16" ht="31.5">
      <c r="A11" s="256">
        <v>1</v>
      </c>
      <c r="B11" s="257">
        <v>120000349</v>
      </c>
      <c r="C11" s="256">
        <v>995419</v>
      </c>
      <c r="D11" s="244"/>
      <c r="E11" s="245">
        <v>0.18</v>
      </c>
      <c r="F11" s="246"/>
      <c r="G11" s="258" t="s">
        <v>395</v>
      </c>
      <c r="H11" s="259" t="s">
        <v>338</v>
      </c>
      <c r="I11" s="260">
        <v>1.2070000000000001</v>
      </c>
      <c r="J11" s="247"/>
      <c r="K11" s="248">
        <f>J11*I11</f>
        <v>0</v>
      </c>
      <c r="L11" s="249">
        <f>IF(F11="",K11*E11,K11*F11)</f>
        <v>0</v>
      </c>
      <c r="M11" s="261" t="str">
        <f>IF($P$9&lt;&gt;$P$8,IF(OR(J11="",J11=0),"Included in other item",""),"")</f>
        <v>Included in other item</v>
      </c>
    </row>
    <row r="12" spans="1:16">
      <c r="A12" s="256">
        <v>2</v>
      </c>
      <c r="B12" s="257"/>
      <c r="C12" s="256"/>
      <c r="D12" s="244"/>
      <c r="E12" s="245">
        <v>0.18</v>
      </c>
      <c r="F12" s="246"/>
      <c r="G12" s="262" t="s">
        <v>396</v>
      </c>
      <c r="H12" s="254" t="s">
        <v>338</v>
      </c>
      <c r="I12" s="260">
        <v>1.2070000000000001</v>
      </c>
      <c r="J12" s="247"/>
      <c r="K12" s="248">
        <f t="shared" ref="K12:K39" si="0">J12*I12</f>
        <v>0</v>
      </c>
      <c r="L12" s="249">
        <f t="shared" ref="L12:L39" si="1">IF(F12="",K12*E12,K12*F12)</f>
        <v>0</v>
      </c>
      <c r="M12" s="261" t="str">
        <f t="shared" ref="M12:M32" si="2">IF($P$9&lt;&gt;$P$8,IF(OR(J12="",J12=0),"Included in other item",""),"")</f>
        <v>Included in other item</v>
      </c>
    </row>
    <row r="13" spans="1:16" ht="110.25">
      <c r="A13" s="256"/>
      <c r="B13" s="257"/>
      <c r="C13" s="256"/>
      <c r="D13" s="244"/>
      <c r="E13" s="245"/>
      <c r="F13" s="246"/>
      <c r="G13" s="243" t="s">
        <v>397</v>
      </c>
      <c r="H13" s="277"/>
      <c r="I13" s="278"/>
      <c r="J13" s="248"/>
      <c r="K13" s="248"/>
      <c r="L13" s="249"/>
      <c r="M13" s="261"/>
    </row>
    <row r="14" spans="1:16">
      <c r="A14" s="256">
        <v>3</v>
      </c>
      <c r="B14" s="257"/>
      <c r="C14" s="256"/>
      <c r="D14" s="244"/>
      <c r="E14" s="245">
        <v>0.18</v>
      </c>
      <c r="F14" s="246"/>
      <c r="G14" s="263" t="s">
        <v>437</v>
      </c>
      <c r="H14" s="277" t="s">
        <v>339</v>
      </c>
      <c r="I14" s="278">
        <v>124.95</v>
      </c>
      <c r="J14" s="247"/>
      <c r="K14" s="248">
        <f t="shared" si="0"/>
        <v>0</v>
      </c>
      <c r="L14" s="249">
        <f t="shared" si="1"/>
        <v>0</v>
      </c>
      <c r="M14" s="261" t="str">
        <f t="shared" si="2"/>
        <v>Included in other item</v>
      </c>
    </row>
    <row r="15" spans="1:16">
      <c r="A15" s="256"/>
      <c r="B15" s="257"/>
      <c r="C15" s="256"/>
      <c r="D15" s="244"/>
      <c r="E15" s="245"/>
      <c r="F15" s="246"/>
      <c r="G15" s="273"/>
      <c r="H15" s="277"/>
      <c r="I15" s="278"/>
      <c r="J15" s="247"/>
      <c r="K15" s="248"/>
      <c r="L15" s="249"/>
      <c r="M15" s="261"/>
    </row>
    <row r="16" spans="1:16" ht="31.5">
      <c r="A16" s="256"/>
      <c r="B16" s="257"/>
      <c r="C16" s="256"/>
      <c r="D16" s="244"/>
      <c r="E16" s="245"/>
      <c r="F16" s="246"/>
      <c r="G16" s="243" t="s">
        <v>398</v>
      </c>
      <c r="H16" s="277"/>
      <c r="I16" s="278"/>
      <c r="J16" s="248"/>
      <c r="K16" s="248"/>
      <c r="L16" s="249"/>
      <c r="M16" s="261"/>
    </row>
    <row r="17" spans="1:13">
      <c r="A17" s="256"/>
      <c r="B17" s="257"/>
      <c r="C17" s="256"/>
      <c r="D17" s="244"/>
      <c r="E17" s="245"/>
      <c r="F17" s="246"/>
      <c r="G17" s="243" t="s">
        <v>399</v>
      </c>
      <c r="H17" s="277"/>
      <c r="I17" s="278"/>
      <c r="J17" s="248"/>
      <c r="K17" s="248"/>
      <c r="L17" s="249"/>
      <c r="M17" s="261"/>
    </row>
    <row r="18" spans="1:13" ht="31.5">
      <c r="A18" s="256">
        <f>+A14+1</f>
        <v>4</v>
      </c>
      <c r="B18" s="257"/>
      <c r="C18" s="256"/>
      <c r="D18" s="244"/>
      <c r="E18" s="245">
        <v>0.18</v>
      </c>
      <c r="F18" s="246"/>
      <c r="G18" s="263" t="s">
        <v>438</v>
      </c>
      <c r="H18" s="277" t="s">
        <v>340</v>
      </c>
      <c r="I18" s="278">
        <v>3258.13</v>
      </c>
      <c r="J18" s="247"/>
      <c r="K18" s="248">
        <f t="shared" si="0"/>
        <v>0</v>
      </c>
      <c r="L18" s="249">
        <f t="shared" si="1"/>
        <v>0</v>
      </c>
      <c r="M18" s="261" t="str">
        <f t="shared" ref="M18:M29" si="3">IF($P$9&lt;&gt;$P$8,IF(OR(J18="",J18=0),"Included in other item",""),"")</f>
        <v>Included in other item</v>
      </c>
    </row>
    <row r="19" spans="1:13">
      <c r="A19" s="256"/>
      <c r="B19" s="257"/>
      <c r="C19" s="256"/>
      <c r="D19" s="244"/>
      <c r="E19" s="245"/>
      <c r="F19" s="246"/>
      <c r="G19" s="243" t="s">
        <v>400</v>
      </c>
      <c r="H19" s="277"/>
      <c r="I19" s="278"/>
      <c r="J19" s="248"/>
      <c r="K19" s="248"/>
      <c r="L19" s="249"/>
      <c r="M19" s="261"/>
    </row>
    <row r="20" spans="1:13" ht="47.25">
      <c r="A20" s="256">
        <f>+A18+1</f>
        <v>5</v>
      </c>
      <c r="B20" s="257"/>
      <c r="C20" s="256"/>
      <c r="D20" s="244"/>
      <c r="E20" s="245">
        <v>0.18</v>
      </c>
      <c r="F20" s="246"/>
      <c r="G20" s="263" t="s">
        <v>345</v>
      </c>
      <c r="H20" s="277" t="s">
        <v>340</v>
      </c>
      <c r="I20" s="278">
        <v>502.84200000000004</v>
      </c>
      <c r="J20" s="247"/>
      <c r="K20" s="248">
        <f t="shared" si="0"/>
        <v>0</v>
      </c>
      <c r="L20" s="249">
        <f t="shared" si="1"/>
        <v>0</v>
      </c>
      <c r="M20" s="261" t="str">
        <f t="shared" si="3"/>
        <v>Included in other item</v>
      </c>
    </row>
    <row r="21" spans="1:13" ht="47.25">
      <c r="A21" s="256">
        <f>+A20+1</f>
        <v>6</v>
      </c>
      <c r="B21" s="257"/>
      <c r="C21" s="256"/>
      <c r="D21" s="244"/>
      <c r="E21" s="245">
        <v>0.18</v>
      </c>
      <c r="F21" s="246"/>
      <c r="G21" s="263" t="s">
        <v>346</v>
      </c>
      <c r="H21" s="277" t="s">
        <v>340</v>
      </c>
      <c r="I21" s="278">
        <v>50.932000000000002</v>
      </c>
      <c r="J21" s="247"/>
      <c r="K21" s="248">
        <f t="shared" ref="K21" si="4">J21*I21</f>
        <v>0</v>
      </c>
      <c r="L21" s="249">
        <f>IF(F21="",K21*E21,K21*F21)</f>
        <v>0</v>
      </c>
      <c r="M21" s="261" t="str">
        <f t="shared" ref="M21" si="5">IF($P$9&lt;&gt;$P$8,IF(OR(J21="",J21=0),"Included in other item",""),"")</f>
        <v>Included in other item</v>
      </c>
    </row>
    <row r="22" spans="1:13">
      <c r="A22" s="256"/>
      <c r="B22" s="257"/>
      <c r="C22" s="256"/>
      <c r="D22" s="244"/>
      <c r="E22" s="245"/>
      <c r="F22" s="246"/>
      <c r="G22" s="243" t="s">
        <v>401</v>
      </c>
      <c r="H22" s="277"/>
      <c r="I22" s="278"/>
      <c r="J22" s="248"/>
      <c r="K22" s="248"/>
      <c r="L22" s="249"/>
      <c r="M22" s="261"/>
    </row>
    <row r="23" spans="1:13">
      <c r="A23" s="256">
        <f>+A21+1</f>
        <v>7</v>
      </c>
      <c r="B23" s="257"/>
      <c r="C23" s="256"/>
      <c r="D23" s="244"/>
      <c r="E23" s="245">
        <v>0.18</v>
      </c>
      <c r="F23" s="246"/>
      <c r="G23" s="263" t="s">
        <v>342</v>
      </c>
      <c r="H23" s="277" t="s">
        <v>339</v>
      </c>
      <c r="I23" s="278">
        <v>45.841999999999999</v>
      </c>
      <c r="J23" s="247"/>
      <c r="K23" s="248">
        <f t="shared" si="0"/>
        <v>0</v>
      </c>
      <c r="L23" s="249">
        <f t="shared" si="1"/>
        <v>0</v>
      </c>
      <c r="M23" s="261" t="str">
        <f t="shared" si="3"/>
        <v>Included in other item</v>
      </c>
    </row>
    <row r="24" spans="1:13" ht="31.5">
      <c r="A24" s="256">
        <f>+A23+1</f>
        <v>8</v>
      </c>
      <c r="B24" s="257"/>
      <c r="C24" s="256"/>
      <c r="D24" s="244"/>
      <c r="E24" s="245">
        <v>0.18</v>
      </c>
      <c r="F24" s="246"/>
      <c r="G24" s="243" t="s">
        <v>439</v>
      </c>
      <c r="H24" s="277" t="s">
        <v>339</v>
      </c>
      <c r="I24" s="278">
        <v>4.1909999999999998</v>
      </c>
      <c r="J24" s="247"/>
      <c r="K24" s="248">
        <f t="shared" si="0"/>
        <v>0</v>
      </c>
      <c r="L24" s="249">
        <f t="shared" si="1"/>
        <v>0</v>
      </c>
      <c r="M24" s="261" t="str">
        <f t="shared" si="3"/>
        <v>Included in other item</v>
      </c>
    </row>
    <row r="25" spans="1:13">
      <c r="A25" s="256"/>
      <c r="B25" s="257"/>
      <c r="C25" s="256"/>
      <c r="D25" s="244"/>
      <c r="E25" s="245"/>
      <c r="F25" s="246"/>
      <c r="G25" s="243" t="s">
        <v>402</v>
      </c>
      <c r="H25" s="277"/>
      <c r="I25" s="278"/>
      <c r="J25" s="248"/>
      <c r="K25" s="248"/>
      <c r="L25" s="249"/>
      <c r="M25" s="261"/>
    </row>
    <row r="26" spans="1:13">
      <c r="A26" s="256">
        <f>+A24+1</f>
        <v>9</v>
      </c>
      <c r="B26" s="257"/>
      <c r="C26" s="256"/>
      <c r="D26" s="244"/>
      <c r="E26" s="245">
        <v>0.18</v>
      </c>
      <c r="F26" s="246"/>
      <c r="G26" s="263" t="s">
        <v>403</v>
      </c>
      <c r="H26" s="277" t="s">
        <v>335</v>
      </c>
      <c r="I26" s="278">
        <v>3</v>
      </c>
      <c r="J26" s="247"/>
      <c r="K26" s="248">
        <f t="shared" ref="K26" si="6">J26*I26</f>
        <v>0</v>
      </c>
      <c r="L26" s="249">
        <f t="shared" ref="L26" si="7">IF(F26="",K26*E26,K26*F26)</f>
        <v>0</v>
      </c>
      <c r="M26" s="261" t="str">
        <f t="shared" ref="M26" si="8">IF($P$9&lt;&gt;$P$8,IF(OR(J26="",J26=0),"Included in other item",""),"")</f>
        <v>Included in other item</v>
      </c>
    </row>
    <row r="27" spans="1:13">
      <c r="A27" s="256"/>
      <c r="B27" s="257"/>
      <c r="C27" s="256"/>
      <c r="D27" s="244"/>
      <c r="E27" s="245"/>
      <c r="F27" s="246"/>
      <c r="G27" s="243" t="s">
        <v>404</v>
      </c>
      <c r="H27" s="277"/>
      <c r="I27" s="278"/>
      <c r="J27" s="248"/>
      <c r="K27" s="248"/>
      <c r="L27" s="249"/>
      <c r="M27" s="261"/>
    </row>
    <row r="28" spans="1:13">
      <c r="A28" s="256">
        <f>+A26+1</f>
        <v>10</v>
      </c>
      <c r="B28" s="257"/>
      <c r="C28" s="256"/>
      <c r="D28" s="244"/>
      <c r="E28" s="245">
        <v>0.18</v>
      </c>
      <c r="F28" s="246"/>
      <c r="G28" s="263" t="s">
        <v>386</v>
      </c>
      <c r="H28" s="277" t="s">
        <v>335</v>
      </c>
      <c r="I28" s="278">
        <v>3</v>
      </c>
      <c r="J28" s="247"/>
      <c r="K28" s="248">
        <f t="shared" si="0"/>
        <v>0</v>
      </c>
      <c r="L28" s="249">
        <f t="shared" si="1"/>
        <v>0</v>
      </c>
      <c r="M28" s="261" t="str">
        <f t="shared" si="3"/>
        <v>Included in other item</v>
      </c>
    </row>
    <row r="29" spans="1:13">
      <c r="A29" s="256">
        <f>+A28+1</f>
        <v>11</v>
      </c>
      <c r="B29" s="257"/>
      <c r="C29" s="256"/>
      <c r="D29" s="244"/>
      <c r="E29" s="245">
        <v>0.18</v>
      </c>
      <c r="F29" s="246"/>
      <c r="G29" s="263" t="s">
        <v>387</v>
      </c>
      <c r="H29" s="277" t="s">
        <v>335</v>
      </c>
      <c r="I29" s="278">
        <v>3</v>
      </c>
      <c r="J29" s="247"/>
      <c r="K29" s="248">
        <f t="shared" si="0"/>
        <v>0</v>
      </c>
      <c r="L29" s="249">
        <f t="shared" si="1"/>
        <v>0</v>
      </c>
      <c r="M29" s="261" t="str">
        <f t="shared" si="3"/>
        <v>Included in other item</v>
      </c>
    </row>
    <row r="30" spans="1:13">
      <c r="A30" s="256">
        <f>+A29+1</f>
        <v>12</v>
      </c>
      <c r="B30" s="257"/>
      <c r="C30" s="256"/>
      <c r="D30" s="244"/>
      <c r="E30" s="245">
        <v>0.18</v>
      </c>
      <c r="F30" s="246"/>
      <c r="G30" s="263" t="s">
        <v>405</v>
      </c>
      <c r="H30" s="277" t="s">
        <v>336</v>
      </c>
      <c r="I30" s="278">
        <v>3</v>
      </c>
      <c r="J30" s="247"/>
      <c r="K30" s="248">
        <f t="shared" si="0"/>
        <v>0</v>
      </c>
      <c r="L30" s="249">
        <f t="shared" si="1"/>
        <v>0</v>
      </c>
      <c r="M30" s="261" t="str">
        <f t="shared" si="2"/>
        <v>Included in other item</v>
      </c>
    </row>
    <row r="31" spans="1:13">
      <c r="A31" s="256">
        <f>+A30+1</f>
        <v>13</v>
      </c>
      <c r="B31" s="257"/>
      <c r="C31" s="256"/>
      <c r="D31" s="244"/>
      <c r="E31" s="245">
        <v>0.18</v>
      </c>
      <c r="F31" s="246"/>
      <c r="G31" s="263" t="s">
        <v>410</v>
      </c>
      <c r="H31" s="277" t="s">
        <v>336</v>
      </c>
      <c r="I31" s="278">
        <v>3</v>
      </c>
      <c r="J31" s="247"/>
      <c r="K31" s="248">
        <f t="shared" ref="K31" si="9">J31*I31</f>
        <v>0</v>
      </c>
      <c r="L31" s="249">
        <f t="shared" ref="L31" si="10">IF(F31="",K31*E31,K31*F31)</f>
        <v>0</v>
      </c>
      <c r="M31" s="261"/>
    </row>
    <row r="32" spans="1:13">
      <c r="A32" s="256">
        <f>+A31+1</f>
        <v>14</v>
      </c>
      <c r="B32" s="257"/>
      <c r="C32" s="256"/>
      <c r="D32" s="244"/>
      <c r="E32" s="245">
        <v>0.18</v>
      </c>
      <c r="F32" s="246"/>
      <c r="G32" s="263" t="s">
        <v>406</v>
      </c>
      <c r="H32" s="277" t="s">
        <v>335</v>
      </c>
      <c r="I32" s="278">
        <v>3</v>
      </c>
      <c r="J32" s="247"/>
      <c r="K32" s="248">
        <f t="shared" si="0"/>
        <v>0</v>
      </c>
      <c r="L32" s="249">
        <f t="shared" si="1"/>
        <v>0</v>
      </c>
      <c r="M32" s="261" t="str">
        <f t="shared" si="2"/>
        <v>Included in other item</v>
      </c>
    </row>
    <row r="33" spans="1:14">
      <c r="A33" s="256">
        <f>+A32+1</f>
        <v>15</v>
      </c>
      <c r="B33" s="257"/>
      <c r="C33" s="256"/>
      <c r="D33" s="244"/>
      <c r="E33" s="245">
        <v>0.18</v>
      </c>
      <c r="F33" s="246"/>
      <c r="G33" s="263" t="s">
        <v>440</v>
      </c>
      <c r="H33" s="277" t="s">
        <v>336</v>
      </c>
      <c r="I33" s="278">
        <v>4</v>
      </c>
      <c r="J33" s="247"/>
      <c r="K33" s="248">
        <f t="shared" ref="K33" si="11">J33*I33</f>
        <v>0</v>
      </c>
      <c r="L33" s="249">
        <f t="shared" ref="L33" si="12">IF(F33="",K33*E33,K33*F33)</f>
        <v>0</v>
      </c>
      <c r="M33" s="261"/>
    </row>
    <row r="34" spans="1:14" ht="94.5">
      <c r="A34" s="256"/>
      <c r="B34" s="257"/>
      <c r="C34" s="256"/>
      <c r="D34" s="244"/>
      <c r="E34" s="245"/>
      <c r="F34" s="246"/>
      <c r="G34" s="243" t="s">
        <v>407</v>
      </c>
      <c r="H34" s="277"/>
      <c r="I34" s="278"/>
      <c r="J34" s="248"/>
      <c r="K34" s="248"/>
      <c r="L34" s="249"/>
      <c r="M34" s="261"/>
    </row>
    <row r="35" spans="1:14">
      <c r="A35" s="256">
        <f>+A33+1</f>
        <v>16</v>
      </c>
      <c r="B35" s="257"/>
      <c r="C35" s="256"/>
      <c r="D35" s="244"/>
      <c r="E35" s="245">
        <v>0.18</v>
      </c>
      <c r="F35" s="246"/>
      <c r="G35" s="263" t="s">
        <v>441</v>
      </c>
      <c r="H35" s="277" t="s">
        <v>338</v>
      </c>
      <c r="I35" s="278">
        <v>1.2070000000000001</v>
      </c>
      <c r="J35" s="247"/>
      <c r="K35" s="248">
        <f t="shared" si="0"/>
        <v>0</v>
      </c>
      <c r="L35" s="249">
        <f t="shared" si="1"/>
        <v>0</v>
      </c>
      <c r="M35" s="261" t="str">
        <f t="shared" ref="M35:M39" si="13">IF($P$9&lt;&gt;$P$8,IF(OR(J35="",J35=0),"Included in other item",""),"")</f>
        <v>Included in other item</v>
      </c>
    </row>
    <row r="36" spans="1:14">
      <c r="A36" s="256"/>
      <c r="B36" s="257"/>
      <c r="C36" s="256"/>
      <c r="D36" s="244"/>
      <c r="E36" s="245"/>
      <c r="F36" s="246"/>
      <c r="G36" s="243" t="s">
        <v>419</v>
      </c>
      <c r="H36" s="279"/>
      <c r="I36" s="280"/>
      <c r="J36" s="247"/>
      <c r="K36" s="248"/>
      <c r="L36" s="249"/>
      <c r="M36" s="261"/>
    </row>
    <row r="37" spans="1:14">
      <c r="A37" s="256">
        <f>+A35+1</f>
        <v>17</v>
      </c>
      <c r="B37" s="257"/>
      <c r="C37" s="256"/>
      <c r="D37" s="244"/>
      <c r="E37" s="245">
        <v>0.18</v>
      </c>
      <c r="F37" s="246"/>
      <c r="G37" s="273" t="s">
        <v>420</v>
      </c>
      <c r="H37" s="277" t="s">
        <v>421</v>
      </c>
      <c r="I37" s="278">
        <v>1</v>
      </c>
      <c r="J37" s="247"/>
      <c r="K37" s="248">
        <f t="shared" ref="K37" si="14">J37*I37</f>
        <v>0</v>
      </c>
      <c r="L37" s="249">
        <f t="shared" ref="L37" si="15">IF(F37="",K37*E37,K37*F37)</f>
        <v>0</v>
      </c>
      <c r="M37" s="261"/>
    </row>
    <row r="38" spans="1:14" ht="94.5">
      <c r="A38" s="256">
        <f>+A37+1</f>
        <v>18</v>
      </c>
      <c r="B38" s="257"/>
      <c r="C38" s="256"/>
      <c r="D38" s="244"/>
      <c r="E38" s="245">
        <v>0.18</v>
      </c>
      <c r="F38" s="246"/>
      <c r="G38" s="243" t="s">
        <v>408</v>
      </c>
      <c r="H38" s="277" t="s">
        <v>339</v>
      </c>
      <c r="I38" s="278">
        <v>34.298999999999999</v>
      </c>
      <c r="J38" s="247"/>
      <c r="K38" s="248">
        <f t="shared" si="0"/>
        <v>0</v>
      </c>
      <c r="L38" s="249">
        <f t="shared" si="1"/>
        <v>0</v>
      </c>
      <c r="M38" s="261" t="str">
        <f t="shared" si="13"/>
        <v>Included in other item</v>
      </c>
    </row>
    <row r="39" spans="1:14" ht="63">
      <c r="A39" s="256">
        <f>+A38+1</f>
        <v>19</v>
      </c>
      <c r="B39" s="257"/>
      <c r="C39" s="256"/>
      <c r="D39" s="244"/>
      <c r="E39" s="245">
        <v>0.18</v>
      </c>
      <c r="F39" s="246"/>
      <c r="G39" s="243" t="s">
        <v>442</v>
      </c>
      <c r="H39" s="277" t="s">
        <v>337</v>
      </c>
      <c r="I39" s="278">
        <v>1.1739999999999999</v>
      </c>
      <c r="J39" s="247"/>
      <c r="K39" s="248">
        <f t="shared" si="0"/>
        <v>0</v>
      </c>
      <c r="L39" s="249">
        <f t="shared" si="1"/>
        <v>0</v>
      </c>
      <c r="M39" s="261" t="str">
        <f t="shared" si="13"/>
        <v>Included in other item</v>
      </c>
    </row>
    <row r="40" spans="1:14">
      <c r="A40" s="250"/>
      <c r="B40" s="250"/>
      <c r="C40" s="250"/>
      <c r="D40" s="250"/>
      <c r="E40" s="250"/>
      <c r="F40" s="250"/>
      <c r="G40" s="339" t="s">
        <v>372</v>
      </c>
      <c r="H40" s="339"/>
      <c r="I40" s="339"/>
      <c r="J40" s="339"/>
      <c r="K40" s="275">
        <f>IF(P9=P8,"", SUM(K11:K39))</f>
        <v>0</v>
      </c>
      <c r="L40" s="264">
        <f>IF(P9=P8,"", SUM(L11:L39))</f>
        <v>0</v>
      </c>
      <c r="M40" s="251"/>
      <c r="N40" s="265" t="str">
        <f>IF(COUNTIF(N6:N9,"TRUE"),"False","Sheet OK")</f>
        <v>Sheet OK</v>
      </c>
    </row>
    <row r="41" spans="1:14" ht="39" hidden="1" customHeight="1">
      <c r="A41" s="336" t="str">
        <f>IF(K40="","As all the line items are Left Blank the bid is considered as Non-responsive","Sheet OK")</f>
        <v>Sheet OK</v>
      </c>
      <c r="B41" s="336"/>
      <c r="C41" s="336"/>
      <c r="D41" s="336"/>
      <c r="E41" s="336"/>
      <c r="F41" s="336"/>
      <c r="G41" s="336"/>
      <c r="H41" s="336"/>
      <c r="I41" s="336"/>
      <c r="J41" s="336"/>
      <c r="K41" s="336"/>
      <c r="L41" s="336"/>
      <c r="M41" s="336"/>
    </row>
    <row r="43" spans="1:14">
      <c r="J43" s="267"/>
      <c r="K43" s="268">
        <f>+K40*18%</f>
        <v>0</v>
      </c>
    </row>
    <row r="44" spans="1:14">
      <c r="K44" s="270"/>
    </row>
  </sheetData>
  <sheetProtection algorithmName="SHA-512" hashValue="/UE4V6yqQOuAVNT8kEQOqevHTRAu7JGP+CmsHEcDXLc33gDtHiS3fNshgN07V2SBhY4lHyHqmYhcjvVvjagGHw==" saltValue="IGQSGfRtZKuR9KsdyeeP+g=="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41:M41"/>
    <mergeCell ref="D5:I5"/>
    <mergeCell ref="J5:L5"/>
    <mergeCell ref="D6:I6"/>
    <mergeCell ref="E7:I7"/>
    <mergeCell ref="G40:J40"/>
  </mergeCells>
  <conditionalFormatting sqref="A41:M41">
    <cfRule type="containsText" dxfId="2" priority="7" stopIfTrue="1" operator="containsText" text="sheet">
      <formula>NOT(ISERROR(SEARCH("sheet",A41)))</formula>
    </cfRule>
    <cfRule type="containsText" dxfId="1" priority="8" stopIfTrue="1" operator="containsText" text="Non-responsive">
      <formula>NOT(ISERROR(SEARCH("Non-responsive",A41)))</formula>
    </cfRule>
  </conditionalFormatting>
  <conditionalFormatting sqref="M11:M39">
    <cfRule type="containsText" dxfId="0" priority="1" operator="containsText" text="included">
      <formula>NOT(ISERROR(SEARCH("included",M11)))</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39" xr:uid="{00000000-0002-0000-0500-000000000000}">
      <formula1>0</formula1>
      <formula2>999999999</formula2>
    </dataValidation>
  </dataValidations>
  <pageMargins left="0.7" right="0.7" top="0.75" bottom="0.75" header="0.3" footer="0.3"/>
  <pageSetup paperSize="9" scale="57" fitToHeight="2" orientation="landscape" r:id="rId2"/>
  <headerFooter>
    <oddHeader>&amp;C&amp;"Calibri"&amp;12&amp;KFF0000 DATA CLASSIFICATION : RESTRICTED&amp;1#_x000D_</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E21" sqref="E21"/>
    </sheetView>
  </sheetViews>
  <sheetFormatPr defaultRowHeight="13.5"/>
  <cols>
    <col min="2" max="2" width="66.140625" customWidth="1"/>
    <col min="3" max="3" width="16.42578125" customWidth="1"/>
    <col min="4" max="4" width="19" style="148" customWidth="1"/>
    <col min="5" max="5" width="14" bestFit="1" customWidth="1"/>
    <col min="8" max="8" width="12.42578125" bestFit="1" customWidth="1"/>
  </cols>
  <sheetData>
    <row r="1" spans="1:5" ht="78.75" customHeight="1">
      <c r="A1" s="341" t="str">
        <f>'Name of Bidder'!B1</f>
        <v xml:space="preserve">Diversion of following Lines to facilitate the construction of Railway BG line from Ginigera to Raichur by SWR,Hubli under Raichur TLM in SR-1 (Deposit work On Behalf of SWR):
Package-D- 400 kV Raichur-Gooty D/C (Loc No: 62-65) </v>
      </c>
      <c r="B1" s="342"/>
      <c r="C1" s="342"/>
      <c r="D1" s="343"/>
    </row>
    <row r="2" spans="1:5" ht="15">
      <c r="A2" s="347" t="str">
        <f>'Name of Bidder'!B2</f>
        <v>SPEC. NO.: SR-I/C&amp;M/WC-4170-D/2025/Rfx-5002004568 (SR1/NT/W-TW/DOM/B00/25/08382)</v>
      </c>
      <c r="B2" s="347"/>
      <c r="C2" s="347"/>
      <c r="D2" s="347"/>
    </row>
    <row r="3" spans="1:5" ht="15.75">
      <c r="A3" s="344" t="s">
        <v>264</v>
      </c>
      <c r="B3" s="344"/>
      <c r="C3" s="344"/>
      <c r="D3" s="344"/>
    </row>
    <row r="4" spans="1:5">
      <c r="A4" s="345" t="s">
        <v>258</v>
      </c>
      <c r="B4" s="345"/>
      <c r="C4" s="345" t="s">
        <v>259</v>
      </c>
      <c r="D4" s="345"/>
    </row>
    <row r="5" spans="1:5">
      <c r="A5" s="126" t="s">
        <v>13</v>
      </c>
      <c r="B5" s="137">
        <f>'Schedule-I'!D4</f>
        <v>0</v>
      </c>
      <c r="C5" s="126" t="s">
        <v>260</v>
      </c>
      <c r="D5" s="138"/>
    </row>
    <row r="6" spans="1:5" ht="15">
      <c r="A6" s="126" t="s">
        <v>14</v>
      </c>
      <c r="B6" s="137">
        <f>'Schedule-I'!D6</f>
        <v>0</v>
      </c>
      <c r="C6" s="348" t="s">
        <v>15</v>
      </c>
      <c r="D6" s="348"/>
      <c r="E6" s="348"/>
    </row>
    <row r="7" spans="1:5" ht="15">
      <c r="A7" s="127"/>
      <c r="B7" s="137">
        <f>'Schedule-I'!D7</f>
        <v>0</v>
      </c>
      <c r="C7" s="125" t="s">
        <v>261</v>
      </c>
      <c r="D7" s="139"/>
      <c r="E7" s="125"/>
    </row>
    <row r="8" spans="1:5" ht="15">
      <c r="A8" s="127"/>
      <c r="B8" s="137" t="str">
        <f>'Schedule-I'!D8</f>
        <v>Whether SAC in column ‘2’ is confirmed. If not  indicate applicable the SAC #</v>
      </c>
      <c r="C8" s="125" t="s">
        <v>262</v>
      </c>
      <c r="D8" s="139"/>
      <c r="E8" s="125"/>
    </row>
    <row r="9" spans="1:5">
      <c r="A9" s="128" t="s">
        <v>12</v>
      </c>
      <c r="B9" s="346" t="s">
        <v>265</v>
      </c>
      <c r="C9" s="346"/>
      <c r="D9" s="140" t="s">
        <v>266</v>
      </c>
    </row>
    <row r="10" spans="1:5">
      <c r="A10" s="129">
        <v>1.1000000000000001</v>
      </c>
      <c r="B10" s="355" t="s">
        <v>271</v>
      </c>
      <c r="C10" s="355"/>
      <c r="D10" s="141"/>
    </row>
    <row r="11" spans="1:5" ht="28.5" customHeight="1">
      <c r="A11" s="129"/>
      <c r="B11" s="349" t="str">
        <f>'Schedule-I'!A2</f>
        <v>Schedule-I: Ex-Works Supply of Plant and Machinery including Freight and Insurance from within India</v>
      </c>
      <c r="C11" s="350"/>
      <c r="D11" s="138" t="str">
        <f>IF('Schedule-I'!L56=0,"Not Quoted",'Schedule-I'!L56+'Schedule-I'!M56)</f>
        <v>Not Quoted</v>
      </c>
    </row>
    <row r="12" spans="1:5">
      <c r="A12" s="129">
        <v>1.2</v>
      </c>
      <c r="B12" s="355" t="s">
        <v>272</v>
      </c>
      <c r="C12" s="355"/>
      <c r="D12" s="138"/>
    </row>
    <row r="13" spans="1:5" ht="26.25" customHeight="1">
      <c r="A13" s="129"/>
      <c r="B13" s="349" t="str">
        <f>'Schedule-II'!A2</f>
        <v>Schedule-II : Installataion Charges</v>
      </c>
      <c r="C13" s="350"/>
      <c r="D13" s="138" t="str">
        <f>IF('Schedule-II'!K40=0,"Not Quoted",'Schedule-II'!K40)</f>
        <v>Not Quoted</v>
      </c>
    </row>
    <row r="14" spans="1:5">
      <c r="A14" s="129">
        <v>1.3</v>
      </c>
      <c r="B14" s="355" t="s">
        <v>273</v>
      </c>
      <c r="C14" s="355"/>
      <c r="D14" s="138"/>
    </row>
    <row r="15" spans="1:5">
      <c r="A15" s="129"/>
      <c r="B15" s="349" t="s">
        <v>349</v>
      </c>
      <c r="C15" s="350"/>
      <c r="D15" s="138" t="str">
        <f>IF('Schedule-I'!N56=0,"Not quoted",'Schedule-I'!N56)</f>
        <v>Not quoted</v>
      </c>
      <c r="E15" s="185"/>
    </row>
    <row r="16" spans="1:5">
      <c r="A16" s="129"/>
      <c r="B16" s="349" t="s">
        <v>350</v>
      </c>
      <c r="C16" s="350"/>
      <c r="D16" s="138" t="str">
        <f>IF('Schedule-II'!K40=0,"Not Quoted",'Schedule-II'!L40)</f>
        <v>Not Quoted</v>
      </c>
      <c r="E16" s="185"/>
    </row>
    <row r="17" spans="1:8">
      <c r="A17" s="129"/>
      <c r="B17" s="351"/>
      <c r="C17" s="352"/>
      <c r="D17" s="138"/>
    </row>
    <row r="18" spans="1:8" ht="15.75">
      <c r="A18" s="129">
        <v>1</v>
      </c>
      <c r="B18" s="353" t="s">
        <v>351</v>
      </c>
      <c r="C18" s="354"/>
      <c r="D18" s="142" t="str">
        <f>IF(OR(D11="Not Quoted",D13="Not Quoted"),"Non Responsive",D11+D13)</f>
        <v>Non Responsive</v>
      </c>
      <c r="E18" s="148"/>
    </row>
    <row r="19" spans="1:8">
      <c r="A19" s="129"/>
      <c r="B19" s="356"/>
      <c r="C19" s="357"/>
      <c r="D19" s="143"/>
      <c r="E19" s="269"/>
    </row>
    <row r="20" spans="1:8">
      <c r="A20" s="129"/>
      <c r="B20" s="358"/>
      <c r="C20" s="358"/>
      <c r="D20" s="143"/>
      <c r="E20" s="269"/>
    </row>
    <row r="21" spans="1:8" ht="15.75">
      <c r="A21" s="129">
        <v>2</v>
      </c>
      <c r="B21" s="359" t="s">
        <v>352</v>
      </c>
      <c r="C21" s="359"/>
      <c r="D21" s="144" t="str">
        <f>IF(D18="Non Responsive","Non Responsive", SUM(D15:D16))</f>
        <v>Non Responsive</v>
      </c>
      <c r="E21" s="269"/>
    </row>
    <row r="22" spans="1:8" ht="15">
      <c r="A22" s="129"/>
      <c r="B22" s="360"/>
      <c r="C22" s="361"/>
      <c r="D22" s="140"/>
    </row>
    <row r="23" spans="1:8" ht="15.75">
      <c r="A23" s="129">
        <v>3</v>
      </c>
      <c r="B23" s="359" t="s">
        <v>353</v>
      </c>
      <c r="C23" s="359"/>
      <c r="D23" s="144" t="str">
        <f>IF(D18="Non Responsive","Non Responsive", SUM(D18:D21))</f>
        <v>Non Responsive</v>
      </c>
      <c r="E23" s="269"/>
      <c r="H23" s="185"/>
    </row>
    <row r="24" spans="1:8">
      <c r="A24" s="130"/>
      <c r="B24" s="131"/>
      <c r="C24" s="131"/>
      <c r="D24" s="145"/>
    </row>
    <row r="25" spans="1:8">
      <c r="A25" s="132"/>
      <c r="D25" s="146"/>
    </row>
    <row r="26" spans="1:8">
      <c r="A26" s="133" t="s">
        <v>267</v>
      </c>
      <c r="B26" s="187">
        <f>'Name of Bidder'!D19</f>
        <v>0</v>
      </c>
      <c r="C26" s="134" t="s">
        <v>268</v>
      </c>
      <c r="D26" s="146">
        <f>'Name of Bidder'!D16</f>
        <v>0</v>
      </c>
    </row>
    <row r="27" spans="1:8">
      <c r="A27" s="135" t="s">
        <v>269</v>
      </c>
      <c r="B27" s="186">
        <f>'Name of Bidder'!D20</f>
        <v>0</v>
      </c>
      <c r="C27" s="136" t="s">
        <v>270</v>
      </c>
      <c r="D27" s="147">
        <f>'Name of Bidder'!D17</f>
        <v>0</v>
      </c>
    </row>
  </sheetData>
  <sheetProtection algorithmName="SHA-512" hashValue="V6D4yq5vpneihLUH4efvGEMyoD+67J69rQq1/ul5v1bgs0g7E7nxo0XTGoeIg30kO8Bk0Ps7MZlhZTQMbe1i7w==" saltValue="13rBI49yYouGTLzyfh+Osg==" spinCount="100000" sheet="1" selectLockedCell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headerFooter>
    <oddHeader>&amp;C&amp;"Calibri"&amp;12&amp;KFF0000 DATA CLASSIFICATION : RESTRICTED&amp;1#_x000D_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C22" sqref="C22:F22"/>
    </sheetView>
  </sheetViews>
  <sheetFormatPr defaultRowHeight="12.75"/>
  <cols>
    <col min="1" max="2" width="10.7109375" style="152" customWidth="1"/>
    <col min="3" max="3" width="14.7109375" style="152" customWidth="1"/>
    <col min="4" max="4" width="20.7109375" style="152" customWidth="1"/>
    <col min="5" max="5" width="12.7109375" style="152" customWidth="1"/>
    <col min="6" max="6" width="34.140625" style="152" customWidth="1"/>
    <col min="7" max="25" width="9.140625" style="152"/>
    <col min="26" max="26" width="12.5703125" style="152" customWidth="1"/>
    <col min="27" max="27" width="9.140625" style="152"/>
    <col min="28" max="28" width="16.140625" style="152" bestFit="1" customWidth="1"/>
    <col min="29" max="16384" width="9.140625" style="152"/>
  </cols>
  <sheetData>
    <row r="1" spans="1:6" ht="17.25">
      <c r="A1" s="149" t="str">
        <f>'Schedule-III-Summary'!A2:D2</f>
        <v>SPEC. NO.: SR-I/C&amp;M/WC-4170-D/2025/Rfx-5002004568 (SR1/NT/W-TW/DOM/B00/25/08382)</v>
      </c>
      <c r="B1" s="149"/>
      <c r="C1" s="150"/>
      <c r="D1" s="150"/>
      <c r="E1" s="150"/>
      <c r="F1" s="151" t="s">
        <v>274</v>
      </c>
    </row>
    <row r="2" spans="1:6" ht="16.5">
      <c r="A2" s="153"/>
      <c r="B2" s="153"/>
      <c r="C2" s="153"/>
      <c r="D2" s="153"/>
      <c r="E2" s="153"/>
      <c r="F2" s="153"/>
    </row>
    <row r="3" spans="1:6" ht="15">
      <c r="A3" s="363" t="s">
        <v>275</v>
      </c>
      <c r="B3" s="363"/>
      <c r="C3" s="363"/>
      <c r="D3" s="363"/>
      <c r="E3" s="363"/>
      <c r="F3" s="363"/>
    </row>
    <row r="4" spans="1:6" ht="15">
      <c r="A4" s="154"/>
      <c r="B4" s="154"/>
      <c r="C4" s="154"/>
      <c r="D4" s="154"/>
      <c r="E4" s="154"/>
      <c r="F4" s="154"/>
    </row>
    <row r="5" spans="1:6" ht="16.5">
      <c r="A5" s="155" t="s">
        <v>178</v>
      </c>
      <c r="B5" s="155"/>
      <c r="C5" s="364"/>
      <c r="D5" s="364"/>
      <c r="E5" s="364"/>
      <c r="F5" s="364"/>
    </row>
    <row r="6" spans="1:6" ht="16.5">
      <c r="A6" s="155" t="s">
        <v>23</v>
      </c>
      <c r="B6" s="365">
        <f>'Name of Bidder'!D19</f>
        <v>0</v>
      </c>
      <c r="C6" s="365"/>
      <c r="D6" s="153"/>
      <c r="E6" s="153"/>
      <c r="F6" s="153"/>
    </row>
    <row r="7" spans="1:6" ht="16.5">
      <c r="A7" s="155"/>
      <c r="B7" s="156"/>
      <c r="C7" s="156"/>
      <c r="D7" s="153"/>
      <c r="E7" s="153"/>
      <c r="F7" s="153"/>
    </row>
    <row r="8" spans="1:6" ht="16.5">
      <c r="A8" s="157" t="s">
        <v>259</v>
      </c>
      <c r="B8" s="158"/>
      <c r="C8" s="153"/>
      <c r="D8" s="153"/>
      <c r="E8" s="153"/>
      <c r="F8" s="159"/>
    </row>
    <row r="9" spans="1:6" ht="16.5">
      <c r="A9" s="160" t="s">
        <v>260</v>
      </c>
      <c r="B9" s="160"/>
      <c r="C9" s="153"/>
      <c r="D9" s="153"/>
      <c r="E9" s="153"/>
      <c r="F9" s="159"/>
    </row>
    <row r="10" spans="1:6" ht="16.5">
      <c r="A10" s="160" t="s">
        <v>15</v>
      </c>
      <c r="B10" s="160"/>
      <c r="C10" s="153"/>
      <c r="D10" s="153"/>
      <c r="E10" s="153"/>
      <c r="F10" s="159"/>
    </row>
    <row r="11" spans="1:6" ht="16.5">
      <c r="A11" s="160" t="s">
        <v>290</v>
      </c>
      <c r="B11" s="160"/>
      <c r="C11" s="153"/>
      <c r="D11" s="153"/>
      <c r="E11" s="153"/>
      <c r="F11" s="159"/>
    </row>
    <row r="12" spans="1:6" ht="16.5">
      <c r="A12" s="160"/>
      <c r="B12" s="160"/>
      <c r="C12" s="153"/>
      <c r="D12" s="153"/>
      <c r="E12" s="153"/>
      <c r="F12" s="159"/>
    </row>
    <row r="13" spans="1:6" ht="16.5">
      <c r="A13" s="160"/>
      <c r="B13" s="160"/>
      <c r="C13" s="153"/>
      <c r="D13" s="153"/>
      <c r="E13" s="153"/>
      <c r="F13" s="159"/>
    </row>
    <row r="14" spans="1:6" ht="16.5">
      <c r="A14" s="155"/>
      <c r="B14" s="155"/>
      <c r="C14" s="153"/>
      <c r="D14" s="153"/>
      <c r="E14" s="153"/>
      <c r="F14" s="159"/>
    </row>
    <row r="15" spans="1:6" ht="75.75" customHeight="1">
      <c r="A15" s="161" t="s">
        <v>179</v>
      </c>
      <c r="B15" s="162"/>
      <c r="C15" s="366" t="str">
        <f>'Name of Bidder'!B1</f>
        <v xml:space="preserve">Diversion of following Lines to facilitate the construction of Railway BG line from Ginigera to Raichur by SWR,Hubli under Raichur TLM in SR-1 (Deposit work On Behalf of SWR):
Package-D- 400 kV Raichur-Gooty D/C (Loc No: 62-65) </v>
      </c>
      <c r="D15" s="366"/>
      <c r="E15" s="366"/>
      <c r="F15" s="366"/>
    </row>
    <row r="16" spans="1:6" ht="45.75" customHeight="1">
      <c r="A16" s="153" t="s">
        <v>217</v>
      </c>
      <c r="B16" s="153"/>
      <c r="C16" s="159"/>
      <c r="D16" s="159"/>
      <c r="E16" s="159"/>
      <c r="F16" s="159"/>
    </row>
    <row r="17" spans="1:28" ht="113.25" customHeight="1">
      <c r="A17" s="162">
        <v>1</v>
      </c>
      <c r="B17" s="36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7"/>
      <c r="D17" s="367"/>
      <c r="E17" s="367"/>
      <c r="F17" s="367"/>
      <c r="Z17" s="164" t="s">
        <v>291</v>
      </c>
      <c r="AA17" s="165" t="s">
        <v>276</v>
      </c>
      <c r="AB17" s="166" t="str">
        <f>'Schedule-III-Summary'!D23</f>
        <v>Non Responsive</v>
      </c>
    </row>
    <row r="18" spans="1:28" ht="42" customHeight="1">
      <c r="A18" s="153"/>
      <c r="B18" s="362" t="s">
        <v>277</v>
      </c>
      <c r="C18" s="362"/>
      <c r="D18" s="362"/>
      <c r="E18" s="362"/>
      <c r="F18" s="362"/>
    </row>
    <row r="19" spans="1:28" ht="16.5">
      <c r="A19" s="167">
        <v>2</v>
      </c>
      <c r="B19" s="369" t="s">
        <v>249</v>
      </c>
      <c r="C19" s="369"/>
      <c r="D19" s="369"/>
      <c r="E19" s="369"/>
      <c r="F19" s="369"/>
    </row>
    <row r="20" spans="1:28" ht="33.75" customHeight="1">
      <c r="A20" s="162">
        <v>2.1</v>
      </c>
      <c r="B20" s="367" t="s">
        <v>278</v>
      </c>
      <c r="C20" s="367"/>
      <c r="D20" s="367"/>
      <c r="E20" s="367"/>
      <c r="F20" s="367"/>
    </row>
    <row r="21" spans="1:28" ht="34.5" customHeight="1">
      <c r="A21" s="162"/>
      <c r="B21" s="163" t="s">
        <v>279</v>
      </c>
      <c r="C21" s="370" t="s">
        <v>364</v>
      </c>
      <c r="D21" s="370"/>
      <c r="E21" s="370"/>
      <c r="F21" s="370"/>
    </row>
    <row r="22" spans="1:28" ht="16.5">
      <c r="A22" s="162"/>
      <c r="B22" s="163" t="s">
        <v>280</v>
      </c>
      <c r="C22" s="370" t="s">
        <v>365</v>
      </c>
      <c r="D22" s="370"/>
      <c r="E22" s="370"/>
      <c r="F22" s="370"/>
    </row>
    <row r="23" spans="1:28" ht="16.5" customHeight="1">
      <c r="A23" s="162"/>
      <c r="B23" s="163" t="s">
        <v>281</v>
      </c>
      <c r="C23" s="370" t="s">
        <v>282</v>
      </c>
      <c r="D23" s="370"/>
      <c r="E23" s="370"/>
      <c r="F23" s="370"/>
    </row>
    <row r="24" spans="1:28" ht="16.5">
      <c r="A24" s="153"/>
      <c r="B24" s="368"/>
      <c r="C24" s="368"/>
      <c r="D24" s="161"/>
      <c r="E24" s="161"/>
      <c r="F24" s="161"/>
    </row>
    <row r="25" spans="1:28" ht="87.75" customHeight="1">
      <c r="A25" s="168">
        <v>2.2000000000000002</v>
      </c>
      <c r="B25" s="367" t="s">
        <v>283</v>
      </c>
      <c r="C25" s="367"/>
      <c r="D25" s="367"/>
      <c r="E25" s="367"/>
      <c r="F25" s="367"/>
    </row>
    <row r="26" spans="1:28" ht="51" customHeight="1">
      <c r="A26" s="168">
        <v>2.2999999999999998</v>
      </c>
      <c r="B26" s="367" t="s">
        <v>292</v>
      </c>
      <c r="C26" s="367"/>
      <c r="D26" s="367"/>
      <c r="E26" s="367"/>
      <c r="F26" s="367"/>
    </row>
    <row r="27" spans="1:28" ht="148.5" customHeight="1">
      <c r="A27" s="168">
        <v>2.4</v>
      </c>
      <c r="B27" s="367" t="s">
        <v>250</v>
      </c>
      <c r="C27" s="367"/>
      <c r="D27" s="367"/>
      <c r="E27" s="367"/>
      <c r="F27" s="367"/>
    </row>
    <row r="28" spans="1:28" ht="97.5" customHeight="1">
      <c r="A28" s="162">
        <v>3</v>
      </c>
      <c r="B28" s="367" t="s">
        <v>284</v>
      </c>
      <c r="C28" s="367"/>
      <c r="D28" s="367"/>
      <c r="E28" s="367"/>
      <c r="F28" s="367"/>
    </row>
    <row r="29" spans="1:28" ht="62.25" customHeight="1">
      <c r="A29" s="168">
        <v>3.1</v>
      </c>
      <c r="B29" s="370" t="s">
        <v>285</v>
      </c>
      <c r="C29" s="370"/>
      <c r="D29" s="370"/>
      <c r="E29" s="370"/>
      <c r="F29" s="370"/>
    </row>
    <row r="30" spans="1:28" ht="57" customHeight="1">
      <c r="A30" s="168">
        <v>3.2</v>
      </c>
      <c r="B30" s="367" t="s">
        <v>293</v>
      </c>
      <c r="C30" s="367"/>
      <c r="D30" s="367"/>
      <c r="E30" s="367"/>
      <c r="F30" s="367"/>
    </row>
    <row r="31" spans="1:28" ht="62.25" customHeight="1">
      <c r="A31" s="168">
        <v>3.3</v>
      </c>
      <c r="B31" s="367" t="s">
        <v>286</v>
      </c>
      <c r="C31" s="367"/>
      <c r="D31" s="367"/>
      <c r="E31" s="367"/>
      <c r="F31" s="367"/>
    </row>
    <row r="32" spans="1:28" ht="79.5" customHeight="1">
      <c r="A32" s="162">
        <v>4</v>
      </c>
      <c r="B32" s="367" t="s">
        <v>287</v>
      </c>
      <c r="C32" s="367"/>
      <c r="D32" s="367"/>
      <c r="E32" s="367"/>
      <c r="F32" s="367"/>
    </row>
    <row r="33" spans="1:6" ht="89.25" customHeight="1">
      <c r="A33" s="162">
        <v>5</v>
      </c>
      <c r="B33" s="367" t="s">
        <v>251</v>
      </c>
      <c r="C33" s="367"/>
      <c r="D33" s="367"/>
      <c r="E33" s="367"/>
      <c r="F33" s="367"/>
    </row>
    <row r="34" spans="1:6" ht="16.5">
      <c r="A34" s="153"/>
      <c r="B34" s="169" t="str">
        <f>IF(ISERROR("Dated this " &amp; AG6 &amp; LOOKUP(AG6,AE1:AE27,AF1:AF27) &amp; " day of " &amp; AG8 &amp; " " &amp;AG9), "", "Dated this " &amp; AG6 &amp; LOOKUP(AG6,AE1:AE27,AF1:AF27) &amp; " day of " &amp; AG8 &amp; " " &amp;AG9)</f>
        <v/>
      </c>
      <c r="C34" s="169"/>
      <c r="D34" s="169"/>
      <c r="E34" s="170"/>
      <c r="F34" s="170"/>
    </row>
    <row r="35" spans="1:6" ht="16.5">
      <c r="A35" s="153"/>
      <c r="B35" s="169" t="s">
        <v>252</v>
      </c>
      <c r="C35" s="171"/>
      <c r="D35" s="172"/>
      <c r="E35" s="172"/>
      <c r="F35" s="172"/>
    </row>
    <row r="36" spans="1:6" ht="16.5">
      <c r="A36" s="153"/>
      <c r="B36" s="173"/>
      <c r="C36" s="172"/>
      <c r="D36" s="172"/>
      <c r="E36" s="169"/>
      <c r="F36" s="174" t="s">
        <v>177</v>
      </c>
    </row>
    <row r="37" spans="1:6" ht="16.5">
      <c r="A37" s="153"/>
      <c r="B37" s="173"/>
      <c r="C37" s="172"/>
      <c r="D37" s="169"/>
      <c r="E37" s="169"/>
      <c r="F37" s="174" t="str">
        <f>"For and on behalf of " &amp; 'Schedule-I'!D4</f>
        <v>For and on behalf of 0</v>
      </c>
    </row>
    <row r="38" spans="1:6" ht="16.5">
      <c r="A38" s="175"/>
      <c r="B38" s="175"/>
      <c r="C38" s="176"/>
      <c r="D38" s="175"/>
      <c r="E38" s="177"/>
      <c r="F38" s="155"/>
    </row>
    <row r="39" spans="1:6" ht="16.5">
      <c r="A39" s="178" t="s">
        <v>288</v>
      </c>
      <c r="B39" s="371">
        <f>'Name of Bidder'!D19</f>
        <v>0</v>
      </c>
      <c r="C39" s="371"/>
      <c r="D39" s="175"/>
      <c r="E39" s="177" t="s">
        <v>21</v>
      </c>
      <c r="F39" s="179">
        <f>'Name of Bidder'!D16</f>
        <v>0</v>
      </c>
    </row>
    <row r="40" spans="1:6" ht="16.5">
      <c r="A40" s="178" t="s">
        <v>269</v>
      </c>
      <c r="B40" s="179">
        <f>'Name of Bidder'!D20</f>
        <v>0</v>
      </c>
      <c r="C40" s="180"/>
      <c r="D40" s="175"/>
      <c r="E40" s="177" t="s">
        <v>22</v>
      </c>
      <c r="F40" s="179">
        <f>'Name of Bidder'!D17</f>
        <v>0</v>
      </c>
    </row>
    <row r="41" spans="1:6" ht="16.5">
      <c r="A41" s="153"/>
      <c r="B41" s="153"/>
      <c r="C41" s="153"/>
      <c r="D41" s="175"/>
      <c r="E41" s="177"/>
      <c r="F41" s="153"/>
    </row>
    <row r="42" spans="1:6" ht="16.5">
      <c r="A42" s="181" t="s">
        <v>91</v>
      </c>
      <c r="B42" s="182"/>
      <c r="C42" s="183"/>
      <c r="D42" s="169"/>
      <c r="E42" s="174"/>
      <c r="F42" s="169"/>
    </row>
    <row r="43" spans="1:6" ht="16.5">
      <c r="A43" s="372" t="s">
        <v>220</v>
      </c>
      <c r="B43" s="372"/>
      <c r="C43" s="372"/>
      <c r="D43" s="373"/>
      <c r="E43" s="373"/>
      <c r="F43" s="373"/>
    </row>
    <row r="44" spans="1:6" ht="16.5">
      <c r="A44" s="374"/>
      <c r="B44" s="374"/>
      <c r="C44" s="374"/>
      <c r="D44" s="184"/>
      <c r="E44" s="184"/>
      <c r="F44" s="184"/>
    </row>
    <row r="45" spans="1:6" ht="16.5">
      <c r="A45" s="376"/>
      <c r="B45" s="376"/>
      <c r="C45" s="376"/>
      <c r="D45" s="184"/>
      <c r="E45" s="184"/>
      <c r="F45" s="184"/>
    </row>
    <row r="46" spans="1:6" ht="16.5">
      <c r="A46" s="377" t="s">
        <v>253</v>
      </c>
      <c r="B46" s="377"/>
      <c r="C46" s="377"/>
      <c r="D46" s="373"/>
      <c r="E46" s="373"/>
      <c r="F46" s="373"/>
    </row>
    <row r="47" spans="1:6" ht="16.5">
      <c r="A47" s="377" t="s">
        <v>254</v>
      </c>
      <c r="B47" s="377"/>
      <c r="C47" s="377"/>
      <c r="D47" s="373"/>
      <c r="E47" s="373"/>
      <c r="F47" s="373"/>
    </row>
    <row r="48" spans="1:6" ht="16.5">
      <c r="A48" s="377" t="s">
        <v>221</v>
      </c>
      <c r="B48" s="377"/>
      <c r="C48" s="377"/>
      <c r="D48" s="373"/>
      <c r="E48" s="373"/>
      <c r="F48" s="373"/>
    </row>
    <row r="49" spans="1:6" ht="16.5">
      <c r="A49" s="372" t="s">
        <v>222</v>
      </c>
      <c r="B49" s="372"/>
      <c r="C49" s="372"/>
      <c r="D49" s="373"/>
      <c r="E49" s="373"/>
      <c r="F49" s="373"/>
    </row>
    <row r="50" spans="1:6" ht="16.5">
      <c r="A50" s="374"/>
      <c r="B50" s="374"/>
      <c r="C50" s="374"/>
      <c r="D50" s="184"/>
      <c r="E50" s="184"/>
      <c r="F50" s="184"/>
    </row>
    <row r="51" spans="1:6" ht="16.5">
      <c r="A51" s="376"/>
      <c r="B51" s="376"/>
      <c r="C51" s="376"/>
      <c r="D51" s="184"/>
      <c r="E51" s="184"/>
      <c r="F51" s="184"/>
    </row>
    <row r="52" spans="1:6" ht="37.5" customHeight="1">
      <c r="A52" s="37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78"/>
      <c r="C52" s="378"/>
      <c r="D52" s="378"/>
      <c r="E52" s="378"/>
      <c r="F52" s="378"/>
    </row>
    <row r="53" spans="1:6" ht="18.75">
      <c r="A53" s="375" t="s">
        <v>289</v>
      </c>
      <c r="B53" s="375"/>
      <c r="C53" s="375"/>
      <c r="D53" s="375"/>
      <c r="E53" s="375"/>
      <c r="F53" s="375"/>
    </row>
  </sheetData>
  <sheetProtection selectLockedCell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Header>&amp;C&amp;"Calibri"&amp;12&amp;KFF0000 DATA CLASSIFICATION : RESTRICTED&amp;1#_x000D_</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C Lakshmi Manogna {सी लक्ष्मी  मनोगना}</cp:lastModifiedBy>
  <cp:lastPrinted>2021-06-29T05:19:49Z</cp:lastPrinted>
  <dcterms:created xsi:type="dcterms:W3CDTF">2010-09-27T08:09:01Z</dcterms:created>
  <dcterms:modified xsi:type="dcterms:W3CDTF">2025-06-25T04:55:25Z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e5961ef-6ad8-4ebf-ac83-5a6f539b3711_Enabled">
    <vt:lpwstr>true</vt:lpwstr>
  </property>
  <property fmtid="{D5CDD505-2E9C-101B-9397-08002B2CF9AE}" pid="3" name="MSIP_Label_1e5961ef-6ad8-4ebf-ac83-5a6f539b3711_SetDate">
    <vt:lpwstr>2025-06-25T04:54:18Z</vt:lpwstr>
  </property>
  <property fmtid="{D5CDD505-2E9C-101B-9397-08002B2CF9AE}" pid="4" name="MSIP_Label_1e5961ef-6ad8-4ebf-ac83-5a6f539b3711_Method">
    <vt:lpwstr>Privileged</vt:lpwstr>
  </property>
  <property fmtid="{D5CDD505-2E9C-101B-9397-08002B2CF9AE}" pid="5" name="MSIP_Label_1e5961ef-6ad8-4ebf-ac83-5a6f539b3711_Name">
    <vt:lpwstr>Restricted-IT</vt:lpwstr>
  </property>
  <property fmtid="{D5CDD505-2E9C-101B-9397-08002B2CF9AE}" pid="6" name="MSIP_Label_1e5961ef-6ad8-4ebf-ac83-5a6f539b3711_SiteId">
    <vt:lpwstr>7048075c-52c2-4a40-8e7c-5c5a5573c87f</vt:lpwstr>
  </property>
  <property fmtid="{D5CDD505-2E9C-101B-9397-08002B2CF9AE}" pid="7" name="MSIP_Label_1e5961ef-6ad8-4ebf-ac83-5a6f539b3711_ActionId">
    <vt:lpwstr>c2663fcc-850e-4c91-b1ec-ad1e2b899c5b</vt:lpwstr>
  </property>
  <property fmtid="{D5CDD505-2E9C-101B-9397-08002B2CF9AE}" pid="8" name="MSIP_Label_1e5961ef-6ad8-4ebf-ac83-5a6f539b3711_ContentBits">
    <vt:lpwstr>1</vt:lpwstr>
  </property>
  <property fmtid="{D5CDD505-2E9C-101B-9397-08002B2CF9AE}" pid="9" name="MSIP_Label_1e5961ef-6ad8-4ebf-ac83-5a6f539b3711_Tag">
    <vt:lpwstr>10, 0, 1, 1</vt:lpwstr>
  </property>
</Properties>
</file>