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powergrid1989-my.sharepoint.com/personal/sr2_powergrid_in/Documents/RHQ/C&amp;M/$ Contracts &amp; Materials Files/2 Works Contracts/WC-4301 to WC-4400/WC-4370 Pugalur 230kV Bay/Bid Documents/Upload/Volume-III/"/>
    </mc:Choice>
  </mc:AlternateContent>
  <xr:revisionPtr revIDLastSave="110" documentId="13_ncr:1_{68CCF9F2-661B-496D-BAEF-A6FAAC6C5C24}" xr6:coauthVersionLast="47" xr6:coauthVersionMax="47" xr10:uidLastSave="{D77F8F79-0AAD-4204-B385-53FE8910A65B}"/>
  <bookViews>
    <workbookView xWindow="-120" yWindow="-120" windowWidth="29040" windowHeight="15720" tabRatio="759" firstSheet="1" activeTab="16"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 sheetId="7" r:id="rId7"/>
    <sheet name="Sch-Training" sheetId="8" state="hidden" r:id="rId8"/>
    <sheet name="Sch-4b" sheetId="9" state="hidden" r:id="rId9"/>
    <sheet name="Sch-5 Dis" sheetId="10" state="hidden" r:id="rId10"/>
    <sheet name="Sch-6(buy-back)" sheetId="12" state="hidden" r:id="rId11"/>
    <sheet name="Sch-4" sheetId="11" r:id="rId12"/>
    <sheet name="Sch-5" sheetId="13" r:id="rId13"/>
    <sheet name="Sch-6 After Discount" sheetId="14" state="hidden" r:id="rId14"/>
    <sheet name="Sch-7" sheetId="15" state="hidden" r:id="rId15"/>
    <sheet name="Discount" sheetId="16" state="hidden" r:id="rId16"/>
    <sheet name="Bid Form 2nd Envelope" sheetId="17" r:id="rId17"/>
  </sheets>
  <externalReferences>
    <externalReference r:id="rId18"/>
  </externalReferences>
  <definedNames>
    <definedName name="\A" localSheetId="10">#REF!</definedName>
    <definedName name="\A">#REF!</definedName>
    <definedName name="\B" localSheetId="10">#REF!</definedName>
    <definedName name="\B">#REF!</definedName>
    <definedName name="\C" localSheetId="10">#REF!</definedName>
    <definedName name="\C">#REF!</definedName>
    <definedName name="\M" localSheetId="10">#REF!</definedName>
    <definedName name="\M">#REF!</definedName>
    <definedName name="\N" localSheetId="10">#REF!</definedName>
    <definedName name="\N">#REF!</definedName>
    <definedName name="\P" localSheetId="10">#REF!</definedName>
    <definedName name="\P">#REF!</definedName>
    <definedName name="\R" localSheetId="10">#REF!</definedName>
    <definedName name="\R">#REF!</definedName>
    <definedName name="\U" localSheetId="10">#REF!</definedName>
    <definedName name="\U">#REF!</definedName>
    <definedName name="\V" localSheetId="10">#REF!</definedName>
    <definedName name="\V">#REF!</definedName>
    <definedName name="_xlnm._FilterDatabase" localSheetId="4" hidden="1">'Sch-1'!#REF!</definedName>
    <definedName name="_xlnm._FilterDatabase" localSheetId="5" hidden="1">'Sch-2'!$G$108:$J$108</definedName>
    <definedName name="_xlnm._FilterDatabase" localSheetId="6" hidden="1">'Sch-3 '!$A$18:$BB$82</definedName>
    <definedName name="_xlnm._FilterDatabase" localSheetId="8" hidden="1">'Sch-4b'!$A$17:$AD$17</definedName>
    <definedName name="_xlnm._FilterDatabase" localSheetId="10" hidden="1">'Sch-6(buy-back)'!$A$17:$AD$17</definedName>
    <definedName name="ab" localSheetId="10">#REF!</definedName>
    <definedName name="ab">#REF!</definedName>
    <definedName name="logo1">"Picture 7"</definedName>
    <definedName name="_xlnm.Print_Area" localSheetId="16">'Bid Form 2nd Envelope'!$A$1:$F$61</definedName>
    <definedName name="_xlnm.Print_Area" localSheetId="1">Cover!$A$1:$F$15</definedName>
    <definedName name="_xlnm.Print_Area" localSheetId="15">Discount!$A$2:$G$43</definedName>
    <definedName name="_xlnm.Print_Area" localSheetId="2">Instructions!$A$1:$C$50</definedName>
    <definedName name="_xlnm.Print_Area" localSheetId="3">'Names of Bidder'!$A$1:$F$33</definedName>
    <definedName name="_xlnm.Print_Area" localSheetId="4">'Sch-1'!$A$1:$O$116</definedName>
    <definedName name="_xlnm.Print_Area" localSheetId="5">'Sch-2'!$A$1:$K$117</definedName>
    <definedName name="_xlnm.Print_Area" localSheetId="6">'Sch-3 '!$A$1:$Q$100</definedName>
    <definedName name="_xlnm.Print_Area" localSheetId="11">'Sch-4'!$A$1:$E$26</definedName>
    <definedName name="_xlnm.Print_Area" localSheetId="8">'Sch-4b'!$A$1:$Q$52</definedName>
    <definedName name="_xlnm.Print_Area" localSheetId="12">'Sch-5'!$A$1:$D$27</definedName>
    <definedName name="_xlnm.Print_Area" localSheetId="9">'Sch-5 Dis'!$A$1:$E$26</definedName>
    <definedName name="_xlnm.Print_Area" localSheetId="13">'Sch-6 After Discount'!$A$1:$D$35</definedName>
    <definedName name="_xlnm.Print_Area" localSheetId="10">'Sch-6(buy-back)'!$A$1:$Q$49</definedName>
    <definedName name="_xlnm.Print_Area" localSheetId="14">'Sch-7'!$A$1:$N$27</definedName>
    <definedName name="_xlnm.Print_Area" localSheetId="7">'Sch-Training'!$A$1:$Q$44</definedName>
    <definedName name="_xlnm.Print_Titles" localSheetId="4">'Sch-1'!$15:$17</definedName>
    <definedName name="_xlnm.Print_Titles" localSheetId="5">'Sch-2'!$15:$17</definedName>
    <definedName name="_xlnm.Print_Titles" localSheetId="6">'Sch-3 '!$13:$17</definedName>
    <definedName name="_xlnm.Print_Titles" localSheetId="11">'Sch-4'!$3:$13</definedName>
    <definedName name="_xlnm.Print_Titles" localSheetId="12">'Sch-5'!$3:$13</definedName>
    <definedName name="_xlnm.Print_Titles" localSheetId="9">'Sch-5 Dis'!$3:$13</definedName>
    <definedName name="_xlnm.Print_Titles" localSheetId="13">'Sch-6 After Discount'!$3:$13</definedName>
    <definedName name="_xlnm.Print_Titles" localSheetId="14">'Sch-7'!$14:$14</definedName>
    <definedName name="_xlnm.Recorder" localSheetId="10">#REF!</definedName>
    <definedName name="_xlnm.Recorder">#REF!</definedName>
    <definedName name="TEST" localSheetId="10">#REF!</definedName>
    <definedName name="TEST">#REF!</definedName>
    <definedName name="Z_01ACF2E1_8E61_4459_ABC1_B6C183DEED61_.wvu.PrintArea" localSheetId="16" hidden="1">'Bid Form 2nd Envelope'!$A$1:$F$62</definedName>
    <definedName name="Z_01ACF2E1_8E61_4459_ABC1_B6C183DEED61_.wvu.PrintArea" localSheetId="3" hidden="1">'Names of Bidder'!$A$1:$D$31</definedName>
    <definedName name="Z_01ACF2E1_8E61_4459_ABC1_B6C183DEED61_.wvu.PrintArea" localSheetId="4" hidden="1">'Sch-1'!$A$1:$O$117</definedName>
    <definedName name="Z_01ACF2E1_8E61_4459_ABC1_B6C183DEED61_.wvu.PrintArea" localSheetId="5" hidden="1">'Sch-2'!$A$1:$J$107</definedName>
    <definedName name="Z_01ACF2E1_8E61_4459_ABC1_B6C183DEED61_.wvu.PrintArea" localSheetId="6" hidden="1">'Sch-3 '!$A$1:$P$93</definedName>
    <definedName name="Z_01ACF2E1_8E61_4459_ABC1_B6C183DEED61_.wvu.PrintArea" localSheetId="11" hidden="1">'Sch-4'!$A$1:$E$27</definedName>
    <definedName name="Z_01ACF2E1_8E61_4459_ABC1_B6C183DEED61_.wvu.PrintArea" localSheetId="8" hidden="1">'Sch-4b'!$A$1:$Q$52</definedName>
    <definedName name="Z_01ACF2E1_8E61_4459_ABC1_B6C183DEED61_.wvu.PrintArea" localSheetId="12" hidden="1">'Sch-5'!$A$1:$D$29</definedName>
    <definedName name="Z_01ACF2E1_8E61_4459_ABC1_B6C183DEED61_.wvu.PrintArea" localSheetId="9" hidden="1">'Sch-5 Dis'!$A$1:$E$27</definedName>
    <definedName name="Z_01ACF2E1_8E61_4459_ABC1_B6C183DEED61_.wvu.PrintArea" localSheetId="13" hidden="1">'Sch-6 After Discount'!$A$1:$D$37</definedName>
    <definedName name="Z_01ACF2E1_8E61_4459_ABC1_B6C183DEED61_.wvu.PrintArea" localSheetId="10" hidden="1">'Sch-6(buy-back)'!$A$1:$Q$49</definedName>
    <definedName name="Z_01ACF2E1_8E61_4459_ABC1_B6C183DEED61_.wvu.PrintArea" localSheetId="14" hidden="1">'Sch-7'!$A$1:$M$27</definedName>
    <definedName name="Z_01ACF2E1_8E61_4459_ABC1_B6C183DEED61_.wvu.PrintArea" localSheetId="7" hidden="1">'Sch-Training'!$A$1:$Q$44</definedName>
    <definedName name="Z_01ACF2E1_8E61_4459_ABC1_B6C183DEED61_.wvu.PrintTitles" localSheetId="4" hidden="1">'Sch-1'!$15:$17</definedName>
    <definedName name="Z_01ACF2E1_8E61_4459_ABC1_B6C183DEED61_.wvu.PrintTitles" localSheetId="5" hidden="1">'Sch-2'!$15:$17</definedName>
    <definedName name="Z_01ACF2E1_8E61_4459_ABC1_B6C183DEED61_.wvu.PrintTitles" localSheetId="6" hidden="1">'Sch-3 '!$13:$17</definedName>
    <definedName name="Z_01ACF2E1_8E61_4459_ABC1_B6C183DEED61_.wvu.PrintTitles" localSheetId="11" hidden="1">'Sch-4'!$3:$13</definedName>
    <definedName name="Z_01ACF2E1_8E61_4459_ABC1_B6C183DEED61_.wvu.PrintTitles" localSheetId="12" hidden="1">'Sch-5'!$3:$13</definedName>
    <definedName name="Z_01ACF2E1_8E61_4459_ABC1_B6C183DEED61_.wvu.PrintTitles" localSheetId="9" hidden="1">'Sch-5 Dis'!$3:$13</definedName>
    <definedName name="Z_01ACF2E1_8E61_4459_ABC1_B6C183DEED61_.wvu.PrintTitles" localSheetId="13" hidden="1">'Sch-6 After Discount'!$3:$13</definedName>
    <definedName name="Z_01ACF2E1_8E61_4459_ABC1_B6C183DEED61_.wvu.PrintTitles" localSheetId="14" hidden="1">'Sch-7'!$14:$14</definedName>
    <definedName name="Z_0D897A0D_14C5_4BD1_B11A_C8754685A103_.wvu.Cols" localSheetId="16" hidden="1">'Bid Form 2nd Envelope'!$G:$AN</definedName>
    <definedName name="Z_0D897A0D_14C5_4BD1_B11A_C8754685A103_.wvu.Cols" localSheetId="15" hidden="1">Discount!$H:$L</definedName>
    <definedName name="Z_0D897A0D_14C5_4BD1_B11A_C8754685A103_.wvu.Cols" localSheetId="3" hidden="1">'Names of Bidder'!$J:$Z</definedName>
    <definedName name="Z_0D897A0D_14C5_4BD1_B11A_C8754685A103_.wvu.Cols" localSheetId="4" hidden="1">'Sch-1'!$P:$U,'Sch-1'!$AD:$AH</definedName>
    <definedName name="Z_0D897A0D_14C5_4BD1_B11A_C8754685A103_.wvu.Cols" localSheetId="5" hidden="1">'Sch-2'!$K:$N</definedName>
    <definedName name="Z_0D897A0D_14C5_4BD1_B11A_C8754685A103_.wvu.Cols" localSheetId="6" hidden="1">'Sch-3 '!$R:$U,'Sch-3 '!$AK:$AP</definedName>
    <definedName name="Z_0D897A0D_14C5_4BD1_B11A_C8754685A103_.wvu.Cols" localSheetId="11" hidden="1">'Sch-4'!$I:$P</definedName>
    <definedName name="Z_0D897A0D_14C5_4BD1_B11A_C8754685A103_.wvu.Cols" localSheetId="8" hidden="1">'Sch-4b'!$R:$T</definedName>
    <definedName name="Z_0D897A0D_14C5_4BD1_B11A_C8754685A103_.wvu.Cols" localSheetId="10" hidden="1">'Sch-6(buy-back)'!$Q:$T</definedName>
    <definedName name="Z_0D897A0D_14C5_4BD1_B11A_C8754685A103_.wvu.Cols" localSheetId="14" hidden="1">'Sch-7'!$P:$R,'Sch-7'!$AG:$AM</definedName>
    <definedName name="Z_0D897A0D_14C5_4BD1_B11A_C8754685A103_.wvu.Cols" localSheetId="7" hidden="1">'Sch-Training'!$R:$U</definedName>
    <definedName name="Z_0D897A0D_14C5_4BD1_B11A_C8754685A103_.wvu.FilterData" localSheetId="4" hidden="1">'Sch-1'!$A$17:$AZ$93</definedName>
    <definedName name="Z_0D897A0D_14C5_4BD1_B11A_C8754685A103_.wvu.FilterData" localSheetId="5" hidden="1">'Sch-2'!$G$108:$J$108</definedName>
    <definedName name="Z_0D897A0D_14C5_4BD1_B11A_C8754685A103_.wvu.FilterData" localSheetId="6" hidden="1">'Sch-3 '!$A$18:$BB$82</definedName>
    <definedName name="Z_0D897A0D_14C5_4BD1_B11A_C8754685A103_.wvu.FilterData" localSheetId="8" hidden="1">'Sch-4b'!$A$17:$AD$17</definedName>
    <definedName name="Z_0D897A0D_14C5_4BD1_B11A_C8754685A103_.wvu.FilterData" localSheetId="10" hidden="1">'Sch-6(buy-back)'!$A$17:$AD$17</definedName>
    <definedName name="Z_0D897A0D_14C5_4BD1_B11A_C8754685A103_.wvu.PrintArea" localSheetId="16" hidden="1">'Bid Form 2nd Envelope'!$A$1:$F$61</definedName>
    <definedName name="Z_0D897A0D_14C5_4BD1_B11A_C8754685A103_.wvu.PrintArea" localSheetId="1" hidden="1">Cover!$A$1:$F$15</definedName>
    <definedName name="Z_0D897A0D_14C5_4BD1_B11A_C8754685A103_.wvu.PrintArea" localSheetId="15" hidden="1">Discount!$A$2:$G$43</definedName>
    <definedName name="Z_0D897A0D_14C5_4BD1_B11A_C8754685A103_.wvu.PrintArea" localSheetId="2" hidden="1">Instructions!$A$1:$C$50</definedName>
    <definedName name="Z_0D897A0D_14C5_4BD1_B11A_C8754685A103_.wvu.PrintArea" localSheetId="3" hidden="1">'Names of Bidder'!$A$1:$F$33</definedName>
    <definedName name="Z_0D897A0D_14C5_4BD1_B11A_C8754685A103_.wvu.PrintArea" localSheetId="4" hidden="1">'Sch-1'!$A$1:$O$116</definedName>
    <definedName name="Z_0D897A0D_14C5_4BD1_B11A_C8754685A103_.wvu.PrintArea" localSheetId="5" hidden="1">'Sch-2'!$A$1:$K$117</definedName>
    <definedName name="Z_0D897A0D_14C5_4BD1_B11A_C8754685A103_.wvu.PrintArea" localSheetId="6" hidden="1">'Sch-3 '!$A$1:$Q$100</definedName>
    <definedName name="Z_0D897A0D_14C5_4BD1_B11A_C8754685A103_.wvu.PrintArea" localSheetId="11" hidden="1">'Sch-4'!$A$1:$E$26</definedName>
    <definedName name="Z_0D897A0D_14C5_4BD1_B11A_C8754685A103_.wvu.PrintArea" localSheetId="8" hidden="1">'Sch-4b'!$A$1:$Q$52</definedName>
    <definedName name="Z_0D897A0D_14C5_4BD1_B11A_C8754685A103_.wvu.PrintArea" localSheetId="12" hidden="1">'Sch-5'!$A$1:$D$27</definedName>
    <definedName name="Z_0D897A0D_14C5_4BD1_B11A_C8754685A103_.wvu.PrintArea" localSheetId="9" hidden="1">'Sch-5 Dis'!$A$1:$E$26</definedName>
    <definedName name="Z_0D897A0D_14C5_4BD1_B11A_C8754685A103_.wvu.PrintArea" localSheetId="13" hidden="1">'Sch-6 After Discount'!$A$1:$D$35</definedName>
    <definedName name="Z_0D897A0D_14C5_4BD1_B11A_C8754685A103_.wvu.PrintArea" localSheetId="10" hidden="1">'Sch-6(buy-back)'!$A$1:$Q$49</definedName>
    <definedName name="Z_0D897A0D_14C5_4BD1_B11A_C8754685A103_.wvu.PrintArea" localSheetId="14" hidden="1">'Sch-7'!$A$1:$N$27</definedName>
    <definedName name="Z_0D897A0D_14C5_4BD1_B11A_C8754685A103_.wvu.PrintArea" localSheetId="7" hidden="1">'Sch-Training'!$A$1:$Q$44</definedName>
    <definedName name="Z_0D897A0D_14C5_4BD1_B11A_C8754685A103_.wvu.PrintTitles" localSheetId="4" hidden="1">'Sch-1'!$15:$17</definedName>
    <definedName name="Z_0D897A0D_14C5_4BD1_B11A_C8754685A103_.wvu.PrintTitles" localSheetId="5" hidden="1">'Sch-2'!$15:$17</definedName>
    <definedName name="Z_0D897A0D_14C5_4BD1_B11A_C8754685A103_.wvu.PrintTitles" localSheetId="6" hidden="1">'Sch-3 '!$13:$17</definedName>
    <definedName name="Z_0D897A0D_14C5_4BD1_B11A_C8754685A103_.wvu.PrintTitles" localSheetId="11" hidden="1">'Sch-4'!$3:$13</definedName>
    <definedName name="Z_0D897A0D_14C5_4BD1_B11A_C8754685A103_.wvu.PrintTitles" localSheetId="12" hidden="1">'Sch-5'!$3:$13</definedName>
    <definedName name="Z_0D897A0D_14C5_4BD1_B11A_C8754685A103_.wvu.PrintTitles" localSheetId="9" hidden="1">'Sch-5 Dis'!$3:$13</definedName>
    <definedName name="Z_0D897A0D_14C5_4BD1_B11A_C8754685A103_.wvu.PrintTitles" localSheetId="13" hidden="1">'Sch-6 After Discount'!$3:$13</definedName>
    <definedName name="Z_0D897A0D_14C5_4BD1_B11A_C8754685A103_.wvu.PrintTitles" localSheetId="14" hidden="1">'Sch-7'!$14:$14</definedName>
    <definedName name="Z_0D897A0D_14C5_4BD1_B11A_C8754685A103_.wvu.Rows" localSheetId="1" hidden="1">Cover!$7:$7</definedName>
    <definedName name="Z_0D897A0D_14C5_4BD1_B11A_C8754685A103_.wvu.Rows" localSheetId="15" hidden="1">Discount!$32:$34</definedName>
    <definedName name="Z_0D897A0D_14C5_4BD1_B11A_C8754685A103_.wvu.Rows" localSheetId="3" hidden="1">'Names of Bidder'!$7:$7,'Names of Bidder'!$14:$23,'Names of Bidder'!$27:$30</definedName>
    <definedName name="Z_0D897A0D_14C5_4BD1_B11A_C8754685A103_.wvu.Rows" localSheetId="5" hidden="1">'Sch-2'!$109:$111</definedName>
    <definedName name="Z_0D897A0D_14C5_4BD1_B11A_C8754685A103_.wvu.Rows" localSheetId="12" hidden="1">'Sch-5'!$25:$25</definedName>
    <definedName name="Z_0D897A0D_14C5_4BD1_B11A_C8754685A103_.wvu.Rows" localSheetId="13" hidden="1">'Sch-6 After Discount'!$30:$30</definedName>
    <definedName name="Z_0D897A0D_14C5_4BD1_B11A_C8754685A103_.wvu.Rows" localSheetId="14" hidden="1">'Sch-7'!$17:$18,'Sch-7'!$100:$218</definedName>
    <definedName name="Z_0E784DF4_DCB0_4594_B697_9BB3E5A34D91_.wvu.Cols" localSheetId="16" hidden="1">'Bid Form 2nd Envelope'!$Y:$AN</definedName>
    <definedName name="Z_0E784DF4_DCB0_4594_B697_9BB3E5A34D91_.wvu.Cols" localSheetId="15" hidden="1">Discount!$H:$K</definedName>
    <definedName name="Z_0E784DF4_DCB0_4594_B697_9BB3E5A34D91_.wvu.Cols" localSheetId="4" hidden="1">'Sch-1'!$Q:$S</definedName>
    <definedName name="Z_0E784DF4_DCB0_4594_B697_9BB3E5A34D91_.wvu.Cols" localSheetId="6" hidden="1">'Sch-3 '!$R:$S,'Sch-3 '!$AK:$AP</definedName>
    <definedName name="Z_0E784DF4_DCB0_4594_B697_9BB3E5A34D91_.wvu.Cols" localSheetId="11" hidden="1">'Sch-4'!$I:$P</definedName>
    <definedName name="Z_0E784DF4_DCB0_4594_B697_9BB3E5A34D91_.wvu.Cols" localSheetId="8" hidden="1">'Sch-4b'!$R:$S</definedName>
    <definedName name="Z_0E784DF4_DCB0_4594_B697_9BB3E5A34D91_.wvu.Cols" localSheetId="10" hidden="1">'Sch-6(buy-back)'!$R:$S</definedName>
    <definedName name="Z_0E784DF4_DCB0_4594_B697_9BB3E5A34D91_.wvu.Cols" localSheetId="14" hidden="1">'Sch-7'!$P:$R,'Sch-7'!$AG:$AM</definedName>
    <definedName name="Z_0E784DF4_DCB0_4594_B697_9BB3E5A34D91_.wvu.Cols" localSheetId="7" hidden="1">'Sch-Training'!$R:$S</definedName>
    <definedName name="Z_0E784DF4_DCB0_4594_B697_9BB3E5A34D91_.wvu.FilterData" localSheetId="4" hidden="1">'Sch-1'!$A$108:$AZ$108</definedName>
    <definedName name="Z_0E784DF4_DCB0_4594_B697_9BB3E5A34D91_.wvu.FilterData" localSheetId="5" hidden="1">'Sch-2'!$G$108:$J$108</definedName>
    <definedName name="Z_0E784DF4_DCB0_4594_B697_9BB3E5A34D91_.wvu.FilterData" localSheetId="6" hidden="1">'Sch-3 '!$A$93:$BB$94</definedName>
    <definedName name="Z_0E784DF4_DCB0_4594_B697_9BB3E5A34D91_.wvu.PrintArea" localSheetId="16" hidden="1">'Bid Form 2nd Envelope'!$A$1:$F$62</definedName>
    <definedName name="Z_0E784DF4_DCB0_4594_B697_9BB3E5A34D91_.wvu.PrintArea" localSheetId="1" hidden="1">Cover!$A$1:$H$15</definedName>
    <definedName name="Z_0E784DF4_DCB0_4594_B697_9BB3E5A34D91_.wvu.PrintArea" localSheetId="15" hidden="1">Discount!$A$2:$G$43</definedName>
    <definedName name="Z_0E784DF4_DCB0_4594_B697_9BB3E5A34D91_.wvu.PrintArea" localSheetId="2" hidden="1">Instructions!$A$1:$C$50</definedName>
    <definedName name="Z_0E784DF4_DCB0_4594_B697_9BB3E5A34D91_.wvu.PrintArea" localSheetId="3" hidden="1">'Names of Bidder'!$A$1:$F$33</definedName>
    <definedName name="Z_0E784DF4_DCB0_4594_B697_9BB3E5A34D91_.wvu.PrintArea" localSheetId="4" hidden="1">'Sch-1'!$A$1:$O$116</definedName>
    <definedName name="Z_0E784DF4_DCB0_4594_B697_9BB3E5A34D91_.wvu.PrintArea" localSheetId="5" hidden="1">'Sch-2'!$A$1:$J$117</definedName>
    <definedName name="Z_0E784DF4_DCB0_4594_B697_9BB3E5A34D91_.wvu.PrintArea" localSheetId="6" hidden="1">'Sch-3 '!$A$1:$Q$100</definedName>
    <definedName name="Z_0E784DF4_DCB0_4594_B697_9BB3E5A34D91_.wvu.PrintArea" localSheetId="11" hidden="1">'Sch-4'!$A$1:$E$26</definedName>
    <definedName name="Z_0E784DF4_DCB0_4594_B697_9BB3E5A34D91_.wvu.PrintArea" localSheetId="8" hidden="1">'Sch-4b'!$A$1:$Q$52</definedName>
    <definedName name="Z_0E784DF4_DCB0_4594_B697_9BB3E5A34D91_.wvu.PrintArea" localSheetId="12" hidden="1">'Sch-5'!$A$1:$D$27</definedName>
    <definedName name="Z_0E784DF4_DCB0_4594_B697_9BB3E5A34D91_.wvu.PrintArea" localSheetId="9" hidden="1">'Sch-5 Dis'!$A$1:$E$26</definedName>
    <definedName name="Z_0E784DF4_DCB0_4594_B697_9BB3E5A34D91_.wvu.PrintArea" localSheetId="13" hidden="1">'Sch-6 After Discount'!$A$1:$D$35</definedName>
    <definedName name="Z_0E784DF4_DCB0_4594_B697_9BB3E5A34D91_.wvu.PrintArea" localSheetId="10" hidden="1">'Sch-6(buy-back)'!$A$1:$Q$49</definedName>
    <definedName name="Z_0E784DF4_DCB0_4594_B697_9BB3E5A34D91_.wvu.PrintArea" localSheetId="14" hidden="1">'Sch-7'!$A$1:$N$27</definedName>
    <definedName name="Z_0E784DF4_DCB0_4594_B697_9BB3E5A34D91_.wvu.PrintArea" localSheetId="7" hidden="1">'Sch-Training'!$A$1:$Q$44</definedName>
    <definedName name="Z_0E784DF4_DCB0_4594_B697_9BB3E5A34D91_.wvu.PrintTitles" localSheetId="4" hidden="1">'Sch-1'!$15:$17</definedName>
    <definedName name="Z_0E784DF4_DCB0_4594_B697_9BB3E5A34D91_.wvu.PrintTitles" localSheetId="5" hidden="1">'Sch-2'!$15:$17</definedName>
    <definedName name="Z_0E784DF4_DCB0_4594_B697_9BB3E5A34D91_.wvu.PrintTitles" localSheetId="6" hidden="1">'Sch-3 '!$13:$17</definedName>
    <definedName name="Z_0E784DF4_DCB0_4594_B697_9BB3E5A34D91_.wvu.PrintTitles" localSheetId="11" hidden="1">'Sch-4'!$3:$13</definedName>
    <definedName name="Z_0E784DF4_DCB0_4594_B697_9BB3E5A34D91_.wvu.PrintTitles" localSheetId="12" hidden="1">'Sch-5'!$3:$13</definedName>
    <definedName name="Z_0E784DF4_DCB0_4594_B697_9BB3E5A34D91_.wvu.PrintTitles" localSheetId="9" hidden="1">'Sch-5 Dis'!$3:$13</definedName>
    <definedName name="Z_0E784DF4_DCB0_4594_B697_9BB3E5A34D91_.wvu.PrintTitles" localSheetId="13" hidden="1">'Sch-6 After Discount'!$3:$13</definedName>
    <definedName name="Z_0E784DF4_DCB0_4594_B697_9BB3E5A34D91_.wvu.PrintTitles" localSheetId="14" hidden="1">'Sch-7'!$14:$14</definedName>
    <definedName name="Z_0E784DF4_DCB0_4594_B697_9BB3E5A34D91_.wvu.Rows" localSheetId="1" hidden="1">Cover!$7:$7</definedName>
    <definedName name="Z_0E784DF4_DCB0_4594_B697_9BB3E5A34D91_.wvu.Rows" localSheetId="15" hidden="1">Discount!$32:$34</definedName>
    <definedName name="Z_0E784DF4_DCB0_4594_B697_9BB3E5A34D91_.wvu.Rows" localSheetId="3" hidden="1">'Names of Bidder'!$13:$23</definedName>
    <definedName name="Z_0E784DF4_DCB0_4594_B697_9BB3E5A34D91_.wvu.Rows" localSheetId="5" hidden="1">'Sch-2'!#REF!</definedName>
    <definedName name="Z_0E784DF4_DCB0_4594_B697_9BB3E5A34D91_.wvu.Rows" localSheetId="14" hidden="1">'Sch-7'!$17:$18,'Sch-7'!$100:$218</definedName>
    <definedName name="Z_12CD1B5E_A60A_4336_BE5B_8500E8354FE1_.wvu.Cols" localSheetId="16" hidden="1">'Bid Form 2nd Envelope'!$Y:$AN</definedName>
    <definedName name="Z_12CD1B5E_A60A_4336_BE5B_8500E8354FE1_.wvu.Cols" localSheetId="15" hidden="1">Discount!$H:$K</definedName>
    <definedName name="Z_12CD1B5E_A60A_4336_BE5B_8500E8354FE1_.wvu.Cols" localSheetId="3" hidden="1">'Names of Bidder'!$J:$Z</definedName>
    <definedName name="Z_12CD1B5E_A60A_4336_BE5B_8500E8354FE1_.wvu.Cols" localSheetId="4" hidden="1">'Sch-1'!$P:$Z,'Sch-1'!$AD:$AH</definedName>
    <definedName name="Z_12CD1B5E_A60A_4336_BE5B_8500E8354FE1_.wvu.Cols" localSheetId="5" hidden="1">'Sch-2'!$K:$N</definedName>
    <definedName name="Z_12CD1B5E_A60A_4336_BE5B_8500E8354FE1_.wvu.Cols" localSheetId="6" hidden="1">'Sch-3 '!$R:$V,'Sch-3 '!$AK:$AP</definedName>
    <definedName name="Z_12CD1B5E_A60A_4336_BE5B_8500E8354FE1_.wvu.Cols" localSheetId="11" hidden="1">'Sch-4'!$I:$P</definedName>
    <definedName name="Z_12CD1B5E_A60A_4336_BE5B_8500E8354FE1_.wvu.Cols" localSheetId="8" hidden="1">'Sch-4b'!$R:$T</definedName>
    <definedName name="Z_12CD1B5E_A60A_4336_BE5B_8500E8354FE1_.wvu.Cols" localSheetId="10" hidden="1">'Sch-6(buy-back)'!$R:$T</definedName>
    <definedName name="Z_12CD1B5E_A60A_4336_BE5B_8500E8354FE1_.wvu.Cols" localSheetId="14" hidden="1">'Sch-7'!$P:$R,'Sch-7'!$AG:$AM</definedName>
    <definedName name="Z_12CD1B5E_A60A_4336_BE5B_8500E8354FE1_.wvu.Cols" localSheetId="7" hidden="1">'Sch-Training'!$R:$W</definedName>
    <definedName name="Z_12CD1B5E_A60A_4336_BE5B_8500E8354FE1_.wvu.FilterData" localSheetId="4" hidden="1">'Sch-1'!$A$108:$AZ$108</definedName>
    <definedName name="Z_12CD1B5E_A60A_4336_BE5B_8500E8354FE1_.wvu.FilterData" localSheetId="5" hidden="1">'Sch-2'!$G$108:$J$108</definedName>
    <definedName name="Z_12CD1B5E_A60A_4336_BE5B_8500E8354FE1_.wvu.FilterData" localSheetId="6" hidden="1">'Sch-3 '!$A$93:$BB$94</definedName>
    <definedName name="Z_12CD1B5E_A60A_4336_BE5B_8500E8354FE1_.wvu.PrintArea" localSheetId="16" hidden="1">'Bid Form 2nd Envelope'!$A$1:$F$61</definedName>
    <definedName name="Z_12CD1B5E_A60A_4336_BE5B_8500E8354FE1_.wvu.PrintArea" localSheetId="1" hidden="1">Cover!$A$1:$F$15</definedName>
    <definedName name="Z_12CD1B5E_A60A_4336_BE5B_8500E8354FE1_.wvu.PrintArea" localSheetId="15" hidden="1">Discount!$A$2:$G$43</definedName>
    <definedName name="Z_12CD1B5E_A60A_4336_BE5B_8500E8354FE1_.wvu.PrintArea" localSheetId="2" hidden="1">Instructions!$A$1:$C$50</definedName>
    <definedName name="Z_12CD1B5E_A60A_4336_BE5B_8500E8354FE1_.wvu.PrintArea" localSheetId="3" hidden="1">'Names of Bidder'!$A$1:$F$33</definedName>
    <definedName name="Z_12CD1B5E_A60A_4336_BE5B_8500E8354FE1_.wvu.PrintArea" localSheetId="4" hidden="1">'Sch-1'!$A$1:$O$116</definedName>
    <definedName name="Z_12CD1B5E_A60A_4336_BE5B_8500E8354FE1_.wvu.PrintArea" localSheetId="5" hidden="1">'Sch-2'!$A$1:$K$117</definedName>
    <definedName name="Z_12CD1B5E_A60A_4336_BE5B_8500E8354FE1_.wvu.PrintArea" localSheetId="6" hidden="1">'Sch-3 '!$A$1:$Q$100</definedName>
    <definedName name="Z_12CD1B5E_A60A_4336_BE5B_8500E8354FE1_.wvu.PrintArea" localSheetId="11" hidden="1">'Sch-4'!$A$1:$E$26</definedName>
    <definedName name="Z_12CD1B5E_A60A_4336_BE5B_8500E8354FE1_.wvu.PrintArea" localSheetId="8" hidden="1">'Sch-4b'!$A$1:$Q$52</definedName>
    <definedName name="Z_12CD1B5E_A60A_4336_BE5B_8500E8354FE1_.wvu.PrintArea" localSheetId="12" hidden="1">'Sch-5'!$A$1:$D$27</definedName>
    <definedName name="Z_12CD1B5E_A60A_4336_BE5B_8500E8354FE1_.wvu.PrintArea" localSheetId="9" hidden="1">'Sch-5 Dis'!$A$1:$E$26</definedName>
    <definedName name="Z_12CD1B5E_A60A_4336_BE5B_8500E8354FE1_.wvu.PrintArea" localSheetId="13" hidden="1">'Sch-6 After Discount'!$A$1:$D$35</definedName>
    <definedName name="Z_12CD1B5E_A60A_4336_BE5B_8500E8354FE1_.wvu.PrintArea" localSheetId="10" hidden="1">'Sch-6(buy-back)'!$A$1:$Q$49</definedName>
    <definedName name="Z_12CD1B5E_A60A_4336_BE5B_8500E8354FE1_.wvu.PrintArea" localSheetId="14" hidden="1">'Sch-7'!$A$1:$N$27</definedName>
    <definedName name="Z_12CD1B5E_A60A_4336_BE5B_8500E8354FE1_.wvu.PrintArea" localSheetId="7" hidden="1">'Sch-Training'!$A$1:$Q$44</definedName>
    <definedName name="Z_12CD1B5E_A60A_4336_BE5B_8500E8354FE1_.wvu.PrintTitles" localSheetId="4" hidden="1">'Sch-1'!$15:$17</definedName>
    <definedName name="Z_12CD1B5E_A60A_4336_BE5B_8500E8354FE1_.wvu.PrintTitles" localSheetId="5" hidden="1">'Sch-2'!$15:$17</definedName>
    <definedName name="Z_12CD1B5E_A60A_4336_BE5B_8500E8354FE1_.wvu.PrintTitles" localSheetId="6" hidden="1">'Sch-3 '!$13:$17</definedName>
    <definedName name="Z_12CD1B5E_A60A_4336_BE5B_8500E8354FE1_.wvu.PrintTitles" localSheetId="11" hidden="1">'Sch-4'!$3:$13</definedName>
    <definedName name="Z_12CD1B5E_A60A_4336_BE5B_8500E8354FE1_.wvu.PrintTitles" localSheetId="12" hidden="1">'Sch-5'!$3:$13</definedName>
    <definedName name="Z_12CD1B5E_A60A_4336_BE5B_8500E8354FE1_.wvu.PrintTitles" localSheetId="9" hidden="1">'Sch-5 Dis'!$3:$13</definedName>
    <definedName name="Z_12CD1B5E_A60A_4336_BE5B_8500E8354FE1_.wvu.PrintTitles" localSheetId="13" hidden="1">'Sch-6 After Discount'!$3:$13</definedName>
    <definedName name="Z_12CD1B5E_A60A_4336_BE5B_8500E8354FE1_.wvu.PrintTitles" localSheetId="14" hidden="1">'Sch-7'!$14:$14</definedName>
    <definedName name="Z_12CD1B5E_A60A_4336_BE5B_8500E8354FE1_.wvu.Rows" localSheetId="1" hidden="1">Cover!$7:$7</definedName>
    <definedName name="Z_12CD1B5E_A60A_4336_BE5B_8500E8354FE1_.wvu.Rows" localSheetId="15" hidden="1">Discount!$32:$34</definedName>
    <definedName name="Z_12CD1B5E_A60A_4336_BE5B_8500E8354FE1_.wvu.Rows" localSheetId="3" hidden="1">'Names of Bidder'!$7:$7,'Names of Bidder'!$14:$23,'Names of Bidder'!$27:$30</definedName>
    <definedName name="Z_12CD1B5E_A60A_4336_BE5B_8500E8354FE1_.wvu.Rows" localSheetId="12" hidden="1">'Sch-5'!$25:$25</definedName>
    <definedName name="Z_12CD1B5E_A60A_4336_BE5B_8500E8354FE1_.wvu.Rows" localSheetId="14" hidden="1">'Sch-7'!$17:$18,'Sch-7'!$100:$218</definedName>
    <definedName name="Z_14D7F02E_BCCA_4517_ABC7_537FF4AEB67A_.wvu.Cols" localSheetId="5" hidden="1">'Sch-2'!#REF!</definedName>
    <definedName name="Z_14D7F02E_BCCA_4517_ABC7_537FF4AEB67A_.wvu.Cols" localSheetId="6" hidden="1">'Sch-3 '!$AK:$AP</definedName>
    <definedName name="Z_14D7F02E_BCCA_4517_ABC7_537FF4AEB67A_.wvu.Cols" localSheetId="11" hidden="1">'Sch-4'!$I:$P</definedName>
    <definedName name="Z_14D7F02E_BCCA_4517_ABC7_537FF4AEB67A_.wvu.Cols" localSheetId="9" hidden="1">'Sch-5 Dis'!$I:$P</definedName>
    <definedName name="Z_14D7F02E_BCCA_4517_ABC7_537FF4AEB67A_.wvu.Cols" localSheetId="14" hidden="1">'Sch-7'!$AG:$AM</definedName>
    <definedName name="Z_14D7F02E_BCCA_4517_ABC7_537FF4AEB67A_.wvu.FilterData" localSheetId="4" hidden="1">'Sch-1'!$A$108:$O$111</definedName>
    <definedName name="Z_14D7F02E_BCCA_4517_ABC7_537FF4AEB67A_.wvu.FilterData" localSheetId="6" hidden="1">'Sch-3 '!$A$16:$P$94</definedName>
    <definedName name="Z_14D7F02E_BCCA_4517_ABC7_537FF4AEB67A_.wvu.PrintArea" localSheetId="16" hidden="1">'Bid Form 2nd Envelope'!$A$1:$F$62</definedName>
    <definedName name="Z_14D7F02E_BCCA_4517_ABC7_537FF4AEB67A_.wvu.PrintArea" localSheetId="2" hidden="1">Instructions!$A$1:$C$50</definedName>
    <definedName name="Z_14D7F02E_BCCA_4517_ABC7_537FF4AEB67A_.wvu.PrintArea" localSheetId="3" hidden="1">'Names of Bidder'!$A$1:$D$31</definedName>
    <definedName name="Z_14D7F02E_BCCA_4517_ABC7_537FF4AEB67A_.wvu.PrintArea" localSheetId="4" hidden="1">'Sch-1'!$A$1:$O$117</definedName>
    <definedName name="Z_14D7F02E_BCCA_4517_ABC7_537FF4AEB67A_.wvu.PrintArea" localSheetId="5" hidden="1">'Sch-2'!$A$1:$J$116</definedName>
    <definedName name="Z_14D7F02E_BCCA_4517_ABC7_537FF4AEB67A_.wvu.PrintArea" localSheetId="6" hidden="1">'Sch-3 '!$A$1:$P$101</definedName>
    <definedName name="Z_14D7F02E_BCCA_4517_ABC7_537FF4AEB67A_.wvu.PrintArea" localSheetId="11" hidden="1">'Sch-4'!$A$1:$E$26</definedName>
    <definedName name="Z_14D7F02E_BCCA_4517_ABC7_537FF4AEB67A_.wvu.PrintArea" localSheetId="8" hidden="1">'Sch-4b'!$A$1:$Q$52</definedName>
    <definedName name="Z_14D7F02E_BCCA_4517_ABC7_537FF4AEB67A_.wvu.PrintArea" localSheetId="12" hidden="1">'Sch-5'!$A$1:$D$28</definedName>
    <definedName name="Z_14D7F02E_BCCA_4517_ABC7_537FF4AEB67A_.wvu.PrintArea" localSheetId="9" hidden="1">'Sch-5 Dis'!$A$1:$E$26</definedName>
    <definedName name="Z_14D7F02E_BCCA_4517_ABC7_537FF4AEB67A_.wvu.PrintArea" localSheetId="13" hidden="1">'Sch-6 After Discount'!$A$1:$D$36</definedName>
    <definedName name="Z_14D7F02E_BCCA_4517_ABC7_537FF4AEB67A_.wvu.PrintArea" localSheetId="10" hidden="1">'Sch-6(buy-back)'!$A$1:$Q$49</definedName>
    <definedName name="Z_14D7F02E_BCCA_4517_ABC7_537FF4AEB67A_.wvu.PrintArea" localSheetId="14" hidden="1">'Sch-7'!$A$1:$M$27</definedName>
    <definedName name="Z_14D7F02E_BCCA_4517_ABC7_537FF4AEB67A_.wvu.PrintArea" localSheetId="7" hidden="1">'Sch-Training'!$A$1:$Q$44</definedName>
    <definedName name="Z_14D7F02E_BCCA_4517_ABC7_537FF4AEB67A_.wvu.PrintTitles" localSheetId="4" hidden="1">'Sch-1'!$15:$17</definedName>
    <definedName name="Z_14D7F02E_BCCA_4517_ABC7_537FF4AEB67A_.wvu.PrintTitles" localSheetId="5" hidden="1">'Sch-2'!$15:$17</definedName>
    <definedName name="Z_14D7F02E_BCCA_4517_ABC7_537FF4AEB67A_.wvu.PrintTitles" localSheetId="6" hidden="1">'Sch-3 '!$13:$17</definedName>
    <definedName name="Z_14D7F02E_BCCA_4517_ABC7_537FF4AEB67A_.wvu.PrintTitles" localSheetId="11" hidden="1">'Sch-4'!$3:$13</definedName>
    <definedName name="Z_14D7F02E_BCCA_4517_ABC7_537FF4AEB67A_.wvu.PrintTitles" localSheetId="12" hidden="1">'Sch-5'!$3:$13</definedName>
    <definedName name="Z_14D7F02E_BCCA_4517_ABC7_537FF4AEB67A_.wvu.PrintTitles" localSheetId="9" hidden="1">'Sch-5 Dis'!$3:$13</definedName>
    <definedName name="Z_14D7F02E_BCCA_4517_ABC7_537FF4AEB67A_.wvu.PrintTitles" localSheetId="13" hidden="1">'Sch-6 After Discount'!$3:$13</definedName>
    <definedName name="Z_14D7F02E_BCCA_4517_ABC7_537FF4AEB67A_.wvu.PrintTitles" localSheetId="14" hidden="1">'Sch-7'!$14:$14</definedName>
    <definedName name="Z_14D7F02E_BCCA_4517_ABC7_537FF4AEB67A_.wvu.Rows" localSheetId="6" hidden="1">'Sch-3 '!#REF!</definedName>
    <definedName name="Z_14D7F02E_BCCA_4517_ABC7_537FF4AEB67A_.wvu.Rows" localSheetId="14" hidden="1">'Sch-7'!$100:$218</definedName>
    <definedName name="Z_223BC0FC_814D_40F0_9795_CE82A16FF3A5_.wvu.Cols" localSheetId="15" hidden="1">Discount!$H:$P</definedName>
    <definedName name="Z_223BC0FC_814D_40F0_9795_CE82A16FF3A5_.wvu.Cols" localSheetId="5" hidden="1">'Sch-2'!$K:$T</definedName>
    <definedName name="Z_223BC0FC_814D_40F0_9795_CE82A16FF3A5_.wvu.Cols" localSheetId="6" hidden="1">'Sch-3 '!$S:$AE,'Sch-3 '!$AK:$AP</definedName>
    <definedName name="Z_223BC0FC_814D_40F0_9795_CE82A16FF3A5_.wvu.Cols" localSheetId="11" hidden="1">'Sch-4'!$I:$P</definedName>
    <definedName name="Z_223BC0FC_814D_40F0_9795_CE82A16FF3A5_.wvu.Cols" localSheetId="14" hidden="1">'Sch-7'!$O:$O,'Sch-7'!$AG:$AM</definedName>
    <definedName name="Z_223BC0FC_814D_40F0_9795_CE82A16FF3A5_.wvu.FilterData" localSheetId="4" hidden="1">'Sch-1'!#REF!</definedName>
    <definedName name="Z_223BC0FC_814D_40F0_9795_CE82A16FF3A5_.wvu.FilterData" localSheetId="5" hidden="1">'Sch-2'!$G$108:$J$108</definedName>
    <definedName name="Z_223BC0FC_814D_40F0_9795_CE82A16FF3A5_.wvu.FilterData" localSheetId="6" hidden="1">'Sch-3 '!$A$93:$P$94</definedName>
    <definedName name="Z_223BC0FC_814D_40F0_9795_CE82A16FF3A5_.wvu.PrintArea" localSheetId="16" hidden="1">'Bid Form 2nd Envelope'!$A$1:$F$62</definedName>
    <definedName name="Z_223BC0FC_814D_40F0_9795_CE82A16FF3A5_.wvu.PrintArea" localSheetId="15" hidden="1">Discount!$A$2:$G$43</definedName>
    <definedName name="Z_223BC0FC_814D_40F0_9795_CE82A16FF3A5_.wvu.PrintArea" localSheetId="2" hidden="1">Instructions!$A$1:$C$50</definedName>
    <definedName name="Z_223BC0FC_814D_40F0_9795_CE82A16FF3A5_.wvu.PrintArea" localSheetId="3" hidden="1">'Names of Bidder'!$A$1:$F$33</definedName>
    <definedName name="Z_223BC0FC_814D_40F0_9795_CE82A16FF3A5_.wvu.PrintArea" localSheetId="4" hidden="1">'Sch-1'!$A$1:$O$116</definedName>
    <definedName name="Z_223BC0FC_814D_40F0_9795_CE82A16FF3A5_.wvu.PrintArea" localSheetId="5" hidden="1">'Sch-2'!$A$1:$J$115</definedName>
    <definedName name="Z_223BC0FC_814D_40F0_9795_CE82A16FF3A5_.wvu.PrintArea" localSheetId="6" hidden="1">'Sch-3 '!$A$1:$P$100</definedName>
    <definedName name="Z_223BC0FC_814D_40F0_9795_CE82A16FF3A5_.wvu.PrintArea" localSheetId="11" hidden="1">'Sch-4'!$A$1:$E$26</definedName>
    <definedName name="Z_223BC0FC_814D_40F0_9795_CE82A16FF3A5_.wvu.PrintArea" localSheetId="8" hidden="1">'Sch-4b'!$A$1:$Q$52</definedName>
    <definedName name="Z_223BC0FC_814D_40F0_9795_CE82A16FF3A5_.wvu.PrintArea" localSheetId="12" hidden="1">'Sch-5'!$A$1:$D$27</definedName>
    <definedName name="Z_223BC0FC_814D_40F0_9795_CE82A16FF3A5_.wvu.PrintArea" localSheetId="9" hidden="1">'Sch-5 Dis'!$A$1:$E$26</definedName>
    <definedName name="Z_223BC0FC_814D_40F0_9795_CE82A16FF3A5_.wvu.PrintArea" localSheetId="13" hidden="1">'Sch-6 After Discount'!$A$1:$D$35</definedName>
    <definedName name="Z_223BC0FC_814D_40F0_9795_CE82A16FF3A5_.wvu.PrintArea" localSheetId="10" hidden="1">'Sch-6(buy-back)'!$A$1:$Q$49</definedName>
    <definedName name="Z_223BC0FC_814D_40F0_9795_CE82A16FF3A5_.wvu.PrintArea" localSheetId="14" hidden="1">'Sch-7'!$A$1:$M$27</definedName>
    <definedName name="Z_223BC0FC_814D_40F0_9795_CE82A16FF3A5_.wvu.PrintArea" localSheetId="7" hidden="1">'Sch-Training'!$A$1:$Q$44</definedName>
    <definedName name="Z_223BC0FC_814D_40F0_9795_CE82A16FF3A5_.wvu.PrintTitles" localSheetId="4" hidden="1">'Sch-1'!$15:$17</definedName>
    <definedName name="Z_223BC0FC_814D_40F0_9795_CE82A16FF3A5_.wvu.PrintTitles" localSheetId="5" hidden="1">'Sch-2'!$15:$17</definedName>
    <definedName name="Z_223BC0FC_814D_40F0_9795_CE82A16FF3A5_.wvu.PrintTitles" localSheetId="6" hidden="1">'Sch-3 '!$13:$17</definedName>
    <definedName name="Z_223BC0FC_814D_40F0_9795_CE82A16FF3A5_.wvu.PrintTitles" localSheetId="11" hidden="1">'Sch-4'!$3:$13</definedName>
    <definedName name="Z_223BC0FC_814D_40F0_9795_CE82A16FF3A5_.wvu.PrintTitles" localSheetId="12" hidden="1">'Sch-5'!$3:$13</definedName>
    <definedName name="Z_223BC0FC_814D_40F0_9795_CE82A16FF3A5_.wvu.PrintTitles" localSheetId="9" hidden="1">'Sch-5 Dis'!$3:$13</definedName>
    <definedName name="Z_223BC0FC_814D_40F0_9795_CE82A16FF3A5_.wvu.PrintTitles" localSheetId="13" hidden="1">'Sch-6 After Discount'!$3:$13</definedName>
    <definedName name="Z_223BC0FC_814D_40F0_9795_CE82A16FF3A5_.wvu.PrintTitles" localSheetId="14" hidden="1">'Sch-7'!$14:$14</definedName>
    <definedName name="Z_223BC0FC_814D_40F0_9795_CE82A16FF3A5_.wvu.Rows" localSheetId="1" hidden="1">Cover!$7:$7</definedName>
    <definedName name="Z_223BC0FC_814D_40F0_9795_CE82A16FF3A5_.wvu.Rows" localSheetId="15" hidden="1">Discount!$32:$34</definedName>
    <definedName name="Z_223BC0FC_814D_40F0_9795_CE82A16FF3A5_.wvu.Rows" localSheetId="4" hidden="1">'Sch-1'!#REF!</definedName>
    <definedName name="Z_223BC0FC_814D_40F0_9795_CE82A16FF3A5_.wvu.Rows" localSheetId="5" hidden="1">'Sch-2'!#REF!</definedName>
    <definedName name="Z_223BC0FC_814D_40F0_9795_CE82A16FF3A5_.wvu.Rows" localSheetId="14" hidden="1">'Sch-7'!$24:$24,'Sch-7'!$100:$218</definedName>
    <definedName name="Z_27A45B7A_04F2_4516_B80B_5ED0825D4ED3_.wvu.Cols" localSheetId="15" hidden="1">Discount!$H:$J</definedName>
    <definedName name="Z_27A45B7A_04F2_4516_B80B_5ED0825D4ED3_.wvu.Cols" localSheetId="4" hidden="1">'Sch-1'!$T:$W</definedName>
    <definedName name="Z_27A45B7A_04F2_4516_B80B_5ED0825D4ED3_.wvu.Cols" localSheetId="5" hidden="1">'Sch-2'!$M:$M</definedName>
    <definedName name="Z_27A45B7A_04F2_4516_B80B_5ED0825D4ED3_.wvu.Cols" localSheetId="6" hidden="1">'Sch-3 '!$S:$S,'Sch-3 '!$AK:$AP</definedName>
    <definedName name="Z_27A45B7A_04F2_4516_B80B_5ED0825D4ED3_.wvu.Cols" localSheetId="11" hidden="1">'Sch-4'!$I:$P</definedName>
    <definedName name="Z_27A45B7A_04F2_4516_B80B_5ED0825D4ED3_.wvu.Cols" localSheetId="9" hidden="1">'Sch-5 Dis'!$I:$P</definedName>
    <definedName name="Z_27A45B7A_04F2_4516_B80B_5ED0825D4ED3_.wvu.Cols" localSheetId="14" hidden="1">'Sch-7'!$O:$O,'Sch-7'!$AG:$AM</definedName>
    <definedName name="Z_27A45B7A_04F2_4516_B80B_5ED0825D4ED3_.wvu.FilterData" localSheetId="4" hidden="1">'Sch-1'!#REF!</definedName>
    <definedName name="Z_27A45B7A_04F2_4516_B80B_5ED0825D4ED3_.wvu.FilterData" localSheetId="5" hidden="1">'Sch-2'!$G$108:$J$108</definedName>
    <definedName name="Z_27A45B7A_04F2_4516_B80B_5ED0825D4ED3_.wvu.FilterData" localSheetId="6" hidden="1">'Sch-3 '!$A$93:$P$94</definedName>
    <definedName name="Z_27A45B7A_04F2_4516_B80B_5ED0825D4ED3_.wvu.PrintArea" localSheetId="16" hidden="1">'Bid Form 2nd Envelope'!$A$1:$F$62</definedName>
    <definedName name="Z_27A45B7A_04F2_4516_B80B_5ED0825D4ED3_.wvu.PrintArea" localSheetId="15" hidden="1">Discount!$A$2:$G$43</definedName>
    <definedName name="Z_27A45B7A_04F2_4516_B80B_5ED0825D4ED3_.wvu.PrintArea" localSheetId="2" hidden="1">Instructions!$A$1:$C$50</definedName>
    <definedName name="Z_27A45B7A_04F2_4516_B80B_5ED0825D4ED3_.wvu.PrintArea" localSheetId="3" hidden="1">'Names of Bidder'!$A$1:$D$31</definedName>
    <definedName name="Z_27A45B7A_04F2_4516_B80B_5ED0825D4ED3_.wvu.PrintArea" localSheetId="4" hidden="1">'Sch-1'!$A$1:$O$117</definedName>
    <definedName name="Z_27A45B7A_04F2_4516_B80B_5ED0825D4ED3_.wvu.PrintArea" localSheetId="5" hidden="1">'Sch-2'!$A$1:$J$116</definedName>
    <definedName name="Z_27A45B7A_04F2_4516_B80B_5ED0825D4ED3_.wvu.PrintArea" localSheetId="6" hidden="1">'Sch-3 '!$A$1:$P$101</definedName>
    <definedName name="Z_27A45B7A_04F2_4516_B80B_5ED0825D4ED3_.wvu.PrintArea" localSheetId="11" hidden="1">'Sch-4'!$A$1:$E$26</definedName>
    <definedName name="Z_27A45B7A_04F2_4516_B80B_5ED0825D4ED3_.wvu.PrintArea" localSheetId="8" hidden="1">'Sch-4b'!$A$1:$Q$52</definedName>
    <definedName name="Z_27A45B7A_04F2_4516_B80B_5ED0825D4ED3_.wvu.PrintArea" localSheetId="12" hidden="1">'Sch-5'!$A$1:$D$28</definedName>
    <definedName name="Z_27A45B7A_04F2_4516_B80B_5ED0825D4ED3_.wvu.PrintArea" localSheetId="9" hidden="1">'Sch-5 Dis'!$A$1:$E$26</definedName>
    <definedName name="Z_27A45B7A_04F2_4516_B80B_5ED0825D4ED3_.wvu.PrintArea" localSheetId="13" hidden="1">'Sch-6 After Discount'!$A$1:$D$36</definedName>
    <definedName name="Z_27A45B7A_04F2_4516_B80B_5ED0825D4ED3_.wvu.PrintArea" localSheetId="10" hidden="1">'Sch-6(buy-back)'!$A$1:$Q$49</definedName>
    <definedName name="Z_27A45B7A_04F2_4516_B80B_5ED0825D4ED3_.wvu.PrintArea" localSheetId="14" hidden="1">'Sch-7'!$A$1:$M$27</definedName>
    <definedName name="Z_27A45B7A_04F2_4516_B80B_5ED0825D4ED3_.wvu.PrintArea" localSheetId="7" hidden="1">'Sch-Training'!$A$1:$Q$44</definedName>
    <definedName name="Z_27A45B7A_04F2_4516_B80B_5ED0825D4ED3_.wvu.PrintTitles" localSheetId="4" hidden="1">'Sch-1'!$15:$17</definedName>
    <definedName name="Z_27A45B7A_04F2_4516_B80B_5ED0825D4ED3_.wvu.PrintTitles" localSheetId="5" hidden="1">'Sch-2'!$15:$17</definedName>
    <definedName name="Z_27A45B7A_04F2_4516_B80B_5ED0825D4ED3_.wvu.PrintTitles" localSheetId="6" hidden="1">'Sch-3 '!$13:$17</definedName>
    <definedName name="Z_27A45B7A_04F2_4516_B80B_5ED0825D4ED3_.wvu.PrintTitles" localSheetId="11" hidden="1">'Sch-4'!$3:$13</definedName>
    <definedName name="Z_27A45B7A_04F2_4516_B80B_5ED0825D4ED3_.wvu.PrintTitles" localSheetId="12" hidden="1">'Sch-5'!$3:$13</definedName>
    <definedName name="Z_27A45B7A_04F2_4516_B80B_5ED0825D4ED3_.wvu.PrintTitles" localSheetId="9" hidden="1">'Sch-5 Dis'!$3:$13</definedName>
    <definedName name="Z_27A45B7A_04F2_4516_B80B_5ED0825D4ED3_.wvu.PrintTitles" localSheetId="13" hidden="1">'Sch-6 After Discount'!$3:$13</definedName>
    <definedName name="Z_27A45B7A_04F2_4516_B80B_5ED0825D4ED3_.wvu.PrintTitles" localSheetId="14" hidden="1">'Sch-7'!$14:$14</definedName>
    <definedName name="Z_27A45B7A_04F2_4516_B80B_5ED0825D4ED3_.wvu.Rows" localSheetId="1" hidden="1">Cover!$7:$7</definedName>
    <definedName name="Z_27A45B7A_04F2_4516_B80B_5ED0825D4ED3_.wvu.Rows" localSheetId="15" hidden="1">Discount!#REF!</definedName>
    <definedName name="Z_27A45B7A_04F2_4516_B80B_5ED0825D4ED3_.wvu.Rows" localSheetId="14" hidden="1">'Sch-7'!$100:$218</definedName>
    <definedName name="Z_2B5B6511_F071_4C6C_8CE7_AD89764673F9_.wvu.Cols" localSheetId="16" hidden="1">'Bid Form 2nd Envelope'!$Y:$AN</definedName>
    <definedName name="Z_2B5B6511_F071_4C6C_8CE7_AD89764673F9_.wvu.Cols" localSheetId="15" hidden="1">Discount!$H:$K</definedName>
    <definedName name="Z_2B5B6511_F071_4C6C_8CE7_AD89764673F9_.wvu.Cols" localSheetId="3" hidden="1">'Names of Bidder'!$J:$Z</definedName>
    <definedName name="Z_2B5B6511_F071_4C6C_8CE7_AD89764673F9_.wvu.Cols" localSheetId="4" hidden="1">'Sch-1'!$P:$Z,'Sch-1'!$AD:$AH</definedName>
    <definedName name="Z_2B5B6511_F071_4C6C_8CE7_AD89764673F9_.wvu.Cols" localSheetId="5" hidden="1">'Sch-2'!$K:$N</definedName>
    <definedName name="Z_2B5B6511_F071_4C6C_8CE7_AD89764673F9_.wvu.Cols" localSheetId="6" hidden="1">'Sch-3 '!$R:$V,'Sch-3 '!$AK:$AP</definedName>
    <definedName name="Z_2B5B6511_F071_4C6C_8CE7_AD89764673F9_.wvu.Cols" localSheetId="11" hidden="1">'Sch-4'!$I:$P</definedName>
    <definedName name="Z_2B5B6511_F071_4C6C_8CE7_AD89764673F9_.wvu.Cols" localSheetId="8" hidden="1">'Sch-4b'!$R:$T</definedName>
    <definedName name="Z_2B5B6511_F071_4C6C_8CE7_AD89764673F9_.wvu.Cols" localSheetId="10" hidden="1">'Sch-6(buy-back)'!$R:$T</definedName>
    <definedName name="Z_2B5B6511_F071_4C6C_8CE7_AD89764673F9_.wvu.Cols" localSheetId="14" hidden="1">'Sch-7'!$P:$R,'Sch-7'!$AG:$AM</definedName>
    <definedName name="Z_2B5B6511_F071_4C6C_8CE7_AD89764673F9_.wvu.Cols" localSheetId="7" hidden="1">'Sch-Training'!$R:$W</definedName>
    <definedName name="Z_2B5B6511_F071_4C6C_8CE7_AD89764673F9_.wvu.FilterData" localSheetId="4" hidden="1">'Sch-1'!$A$108:$AZ$108</definedName>
    <definedName name="Z_2B5B6511_F071_4C6C_8CE7_AD89764673F9_.wvu.FilterData" localSheetId="5" hidden="1">'Sch-2'!$G$108:$J$108</definedName>
    <definedName name="Z_2B5B6511_F071_4C6C_8CE7_AD89764673F9_.wvu.FilterData" localSheetId="6" hidden="1">'Sch-3 '!$A$93:$BB$94</definedName>
    <definedName name="Z_2B5B6511_F071_4C6C_8CE7_AD89764673F9_.wvu.PrintArea" localSheetId="16" hidden="1">'Bid Form 2nd Envelope'!$A$1:$F$61</definedName>
    <definedName name="Z_2B5B6511_F071_4C6C_8CE7_AD89764673F9_.wvu.PrintArea" localSheetId="1" hidden="1">Cover!$A$1:$F$15</definedName>
    <definedName name="Z_2B5B6511_F071_4C6C_8CE7_AD89764673F9_.wvu.PrintArea" localSheetId="15" hidden="1">Discount!$A$2:$G$43</definedName>
    <definedName name="Z_2B5B6511_F071_4C6C_8CE7_AD89764673F9_.wvu.PrintArea" localSheetId="2" hidden="1">Instructions!$A$1:$C$50</definedName>
    <definedName name="Z_2B5B6511_F071_4C6C_8CE7_AD89764673F9_.wvu.PrintArea" localSheetId="3" hidden="1">'Names of Bidder'!$A$1:$F$33</definedName>
    <definedName name="Z_2B5B6511_F071_4C6C_8CE7_AD89764673F9_.wvu.PrintArea" localSheetId="4" hidden="1">'Sch-1'!$A$1:$O$116</definedName>
    <definedName name="Z_2B5B6511_F071_4C6C_8CE7_AD89764673F9_.wvu.PrintArea" localSheetId="5" hidden="1">'Sch-2'!$A$1:$K$117</definedName>
    <definedName name="Z_2B5B6511_F071_4C6C_8CE7_AD89764673F9_.wvu.PrintArea" localSheetId="6" hidden="1">'Sch-3 '!$A$1:$Q$100</definedName>
    <definedName name="Z_2B5B6511_F071_4C6C_8CE7_AD89764673F9_.wvu.PrintArea" localSheetId="11" hidden="1">'Sch-4'!$A$1:$E$26</definedName>
    <definedName name="Z_2B5B6511_F071_4C6C_8CE7_AD89764673F9_.wvu.PrintArea" localSheetId="8" hidden="1">'Sch-4b'!$A$1:$Q$52</definedName>
    <definedName name="Z_2B5B6511_F071_4C6C_8CE7_AD89764673F9_.wvu.PrintArea" localSheetId="12" hidden="1">'Sch-5'!$A$1:$D$27</definedName>
    <definedName name="Z_2B5B6511_F071_4C6C_8CE7_AD89764673F9_.wvu.PrintArea" localSheetId="9" hidden="1">'Sch-5 Dis'!$A$1:$E$26</definedName>
    <definedName name="Z_2B5B6511_F071_4C6C_8CE7_AD89764673F9_.wvu.PrintArea" localSheetId="13" hidden="1">'Sch-6 After Discount'!$A$1:$D$35</definedName>
    <definedName name="Z_2B5B6511_F071_4C6C_8CE7_AD89764673F9_.wvu.PrintArea" localSheetId="10" hidden="1">'Sch-6(buy-back)'!$A$1:$Q$49</definedName>
    <definedName name="Z_2B5B6511_F071_4C6C_8CE7_AD89764673F9_.wvu.PrintArea" localSheetId="14" hidden="1">'Sch-7'!$A$1:$N$27</definedName>
    <definedName name="Z_2B5B6511_F071_4C6C_8CE7_AD89764673F9_.wvu.PrintArea" localSheetId="7" hidden="1">'Sch-Training'!$A$1:$Q$44</definedName>
    <definedName name="Z_2B5B6511_F071_4C6C_8CE7_AD89764673F9_.wvu.PrintTitles" localSheetId="4" hidden="1">'Sch-1'!$15:$17</definedName>
    <definedName name="Z_2B5B6511_F071_4C6C_8CE7_AD89764673F9_.wvu.PrintTitles" localSheetId="5" hidden="1">'Sch-2'!$15:$17</definedName>
    <definedName name="Z_2B5B6511_F071_4C6C_8CE7_AD89764673F9_.wvu.PrintTitles" localSheetId="6" hidden="1">'Sch-3 '!$13:$17</definedName>
    <definedName name="Z_2B5B6511_F071_4C6C_8CE7_AD89764673F9_.wvu.PrintTitles" localSheetId="11" hidden="1">'Sch-4'!$3:$13</definedName>
    <definedName name="Z_2B5B6511_F071_4C6C_8CE7_AD89764673F9_.wvu.PrintTitles" localSheetId="12" hidden="1">'Sch-5'!$3:$13</definedName>
    <definedName name="Z_2B5B6511_F071_4C6C_8CE7_AD89764673F9_.wvu.PrintTitles" localSheetId="9" hidden="1">'Sch-5 Dis'!$3:$13</definedName>
    <definedName name="Z_2B5B6511_F071_4C6C_8CE7_AD89764673F9_.wvu.PrintTitles" localSheetId="13" hidden="1">'Sch-6 After Discount'!$3:$13</definedName>
    <definedName name="Z_2B5B6511_F071_4C6C_8CE7_AD89764673F9_.wvu.PrintTitles" localSheetId="14" hidden="1">'Sch-7'!$14:$14</definedName>
    <definedName name="Z_2B5B6511_F071_4C6C_8CE7_AD89764673F9_.wvu.Rows" localSheetId="1" hidden="1">Cover!$7:$7</definedName>
    <definedName name="Z_2B5B6511_F071_4C6C_8CE7_AD89764673F9_.wvu.Rows" localSheetId="15" hidden="1">Discount!$32:$34</definedName>
    <definedName name="Z_2B5B6511_F071_4C6C_8CE7_AD89764673F9_.wvu.Rows" localSheetId="3" hidden="1">'Names of Bidder'!$7:$7,'Names of Bidder'!$14:$23,'Names of Bidder'!$27:$30</definedName>
    <definedName name="Z_2B5B6511_F071_4C6C_8CE7_AD89764673F9_.wvu.Rows" localSheetId="12" hidden="1">'Sch-5'!$25:$25</definedName>
    <definedName name="Z_2B5B6511_F071_4C6C_8CE7_AD89764673F9_.wvu.Rows" localSheetId="14" hidden="1">'Sch-7'!$17:$18,'Sch-7'!$100:$218</definedName>
    <definedName name="Z_302D9D75_0757_45DA_AFBF_614F08F1401B_.wvu.Cols" localSheetId="16" hidden="1">'Bid Form 2nd Envelope'!$G:$AL</definedName>
    <definedName name="Z_302D9D75_0757_45DA_AFBF_614F08F1401B_.wvu.Cols" localSheetId="15" hidden="1">Discount!$H:$L</definedName>
    <definedName name="Z_302D9D75_0757_45DA_AFBF_614F08F1401B_.wvu.Cols" localSheetId="3" hidden="1">'Names of Bidder'!$J:$Z</definedName>
    <definedName name="Z_302D9D75_0757_45DA_AFBF_614F08F1401B_.wvu.Cols" localSheetId="4" hidden="1">'Sch-1'!$P:$U,'Sch-1'!$AD:$AH</definedName>
    <definedName name="Z_302D9D75_0757_45DA_AFBF_614F08F1401B_.wvu.Cols" localSheetId="5" hidden="1">'Sch-2'!$K:$N</definedName>
    <definedName name="Z_302D9D75_0757_45DA_AFBF_614F08F1401B_.wvu.Cols" localSheetId="6" hidden="1">'Sch-3 '!$R:$U,'Sch-3 '!$AK:$AP</definedName>
    <definedName name="Z_302D9D75_0757_45DA_AFBF_614F08F1401B_.wvu.Cols" localSheetId="11" hidden="1">'Sch-4'!$I:$P</definedName>
    <definedName name="Z_302D9D75_0757_45DA_AFBF_614F08F1401B_.wvu.Cols" localSheetId="8" hidden="1">'Sch-4b'!$R:$T</definedName>
    <definedName name="Z_302D9D75_0757_45DA_AFBF_614F08F1401B_.wvu.Cols" localSheetId="10" hidden="1">'Sch-6(buy-back)'!$R:$T</definedName>
    <definedName name="Z_302D9D75_0757_45DA_AFBF_614F08F1401B_.wvu.Cols" localSheetId="14" hidden="1">'Sch-7'!$P:$R,'Sch-7'!$AG:$AM</definedName>
    <definedName name="Z_302D9D75_0757_45DA_AFBF_614F08F1401B_.wvu.Cols" localSheetId="7" hidden="1">'Sch-Training'!$R:$U</definedName>
    <definedName name="Z_302D9D75_0757_45DA_AFBF_614F08F1401B_.wvu.FilterData" localSheetId="4" hidden="1">'Sch-1'!$A$18:$AY$93</definedName>
    <definedName name="Z_302D9D75_0757_45DA_AFBF_614F08F1401B_.wvu.FilterData" localSheetId="5" hidden="1">'Sch-2'!$G$108:$J$108</definedName>
    <definedName name="Z_302D9D75_0757_45DA_AFBF_614F08F1401B_.wvu.FilterData" localSheetId="6" hidden="1">'Sch-3 '!$A$93:$BB$94</definedName>
    <definedName name="Z_302D9D75_0757_45DA_AFBF_614F08F1401B_.wvu.PrintArea" localSheetId="16" hidden="1">'Bid Form 2nd Envelope'!$A$1:$F$61</definedName>
    <definedName name="Z_302D9D75_0757_45DA_AFBF_614F08F1401B_.wvu.PrintArea" localSheetId="1" hidden="1">Cover!$A$1:$F$15</definedName>
    <definedName name="Z_302D9D75_0757_45DA_AFBF_614F08F1401B_.wvu.PrintArea" localSheetId="15" hidden="1">Discount!$A$2:$G$43</definedName>
    <definedName name="Z_302D9D75_0757_45DA_AFBF_614F08F1401B_.wvu.PrintArea" localSheetId="2" hidden="1">Instructions!$A$1:$C$50</definedName>
    <definedName name="Z_302D9D75_0757_45DA_AFBF_614F08F1401B_.wvu.PrintArea" localSheetId="3" hidden="1">'Names of Bidder'!$A$1:$F$33</definedName>
    <definedName name="Z_302D9D75_0757_45DA_AFBF_614F08F1401B_.wvu.PrintArea" localSheetId="4" hidden="1">'Sch-1'!$A$1:$O$116</definedName>
    <definedName name="Z_302D9D75_0757_45DA_AFBF_614F08F1401B_.wvu.PrintArea" localSheetId="5" hidden="1">'Sch-2'!$A$1:$K$117</definedName>
    <definedName name="Z_302D9D75_0757_45DA_AFBF_614F08F1401B_.wvu.PrintArea" localSheetId="6" hidden="1">'Sch-3 '!$A$1:$Q$100</definedName>
    <definedName name="Z_302D9D75_0757_45DA_AFBF_614F08F1401B_.wvu.PrintArea" localSheetId="11" hidden="1">'Sch-4'!$A$1:$E$26</definedName>
    <definedName name="Z_302D9D75_0757_45DA_AFBF_614F08F1401B_.wvu.PrintArea" localSheetId="8" hidden="1">'Sch-4b'!$A$1:$Q$52</definedName>
    <definedName name="Z_302D9D75_0757_45DA_AFBF_614F08F1401B_.wvu.PrintArea" localSheetId="12" hidden="1">'Sch-5'!$A$1:$D$27</definedName>
    <definedName name="Z_302D9D75_0757_45DA_AFBF_614F08F1401B_.wvu.PrintArea" localSheetId="9" hidden="1">'Sch-5 Dis'!$A$1:$E$26</definedName>
    <definedName name="Z_302D9D75_0757_45DA_AFBF_614F08F1401B_.wvu.PrintArea" localSheetId="13" hidden="1">'Sch-6 After Discount'!$A$1:$D$35</definedName>
    <definedName name="Z_302D9D75_0757_45DA_AFBF_614F08F1401B_.wvu.PrintArea" localSheetId="10" hidden="1">'Sch-6(buy-back)'!$A$1:$Q$49</definedName>
    <definedName name="Z_302D9D75_0757_45DA_AFBF_614F08F1401B_.wvu.PrintArea" localSheetId="14" hidden="1">'Sch-7'!$A$1:$N$27</definedName>
    <definedName name="Z_302D9D75_0757_45DA_AFBF_614F08F1401B_.wvu.PrintArea" localSheetId="7" hidden="1">'Sch-Training'!$A$1:$Q$44</definedName>
    <definedName name="Z_302D9D75_0757_45DA_AFBF_614F08F1401B_.wvu.PrintTitles" localSheetId="4" hidden="1">'Sch-1'!$15:$17</definedName>
    <definedName name="Z_302D9D75_0757_45DA_AFBF_614F08F1401B_.wvu.PrintTitles" localSheetId="5" hidden="1">'Sch-2'!$15:$17</definedName>
    <definedName name="Z_302D9D75_0757_45DA_AFBF_614F08F1401B_.wvu.PrintTitles" localSheetId="6" hidden="1">'Sch-3 '!$13:$17</definedName>
    <definedName name="Z_302D9D75_0757_45DA_AFBF_614F08F1401B_.wvu.PrintTitles" localSheetId="11" hidden="1">'Sch-4'!$3:$13</definedName>
    <definedName name="Z_302D9D75_0757_45DA_AFBF_614F08F1401B_.wvu.PrintTitles" localSheetId="12" hidden="1">'Sch-5'!$3:$13</definedName>
    <definedName name="Z_302D9D75_0757_45DA_AFBF_614F08F1401B_.wvu.PrintTitles" localSheetId="9" hidden="1">'Sch-5 Dis'!$3:$13</definedName>
    <definedName name="Z_302D9D75_0757_45DA_AFBF_614F08F1401B_.wvu.PrintTitles" localSheetId="13" hidden="1">'Sch-6 After Discount'!$3:$13</definedName>
    <definedName name="Z_302D9D75_0757_45DA_AFBF_614F08F1401B_.wvu.PrintTitles" localSheetId="14" hidden="1">'Sch-7'!$14:$14</definedName>
    <definedName name="Z_302D9D75_0757_45DA_AFBF_614F08F1401B_.wvu.Rows" localSheetId="1" hidden="1">Cover!$7:$7</definedName>
    <definedName name="Z_302D9D75_0757_45DA_AFBF_614F08F1401B_.wvu.Rows" localSheetId="15" hidden="1">Discount!$32:$34</definedName>
    <definedName name="Z_302D9D75_0757_45DA_AFBF_614F08F1401B_.wvu.Rows" localSheetId="3" hidden="1">'Names of Bidder'!$7:$7,'Names of Bidder'!$14:$23,'Names of Bidder'!$27:$30</definedName>
    <definedName name="Z_302D9D75_0757_45DA_AFBF_614F08F1401B_.wvu.Rows" localSheetId="12" hidden="1">'Sch-5'!$25:$25</definedName>
    <definedName name="Z_302D9D75_0757_45DA_AFBF_614F08F1401B_.wvu.Rows" localSheetId="14" hidden="1">'Sch-7'!$17:$18,'Sch-7'!$100:$218</definedName>
    <definedName name="Z_49037B54_2990_41F2_A98D_615EDAEEEC02_.wvu.Cols" localSheetId="16" hidden="1">'Bid Form 2nd Envelope'!$Y:$AN</definedName>
    <definedName name="Z_49037B54_2990_41F2_A98D_615EDAEEEC02_.wvu.Cols" localSheetId="15" hidden="1">Discount!$H:$K</definedName>
    <definedName name="Z_49037B54_2990_41F2_A98D_615EDAEEEC02_.wvu.Cols" localSheetId="3" hidden="1">'Names of Bidder'!$J:$Z</definedName>
    <definedName name="Z_49037B54_2990_41F2_A98D_615EDAEEEC02_.wvu.Cols" localSheetId="4" hidden="1">'Sch-1'!$P:$Z</definedName>
    <definedName name="Z_49037B54_2990_41F2_A98D_615EDAEEEC02_.wvu.Cols" localSheetId="5" hidden="1">'Sch-2'!$K:$N</definedName>
    <definedName name="Z_49037B54_2990_41F2_A98D_615EDAEEEC02_.wvu.Cols" localSheetId="6" hidden="1">'Sch-3 '!$R:$V,'Sch-3 '!$AK:$AP</definedName>
    <definedName name="Z_49037B54_2990_41F2_A98D_615EDAEEEC02_.wvu.Cols" localSheetId="11" hidden="1">'Sch-4'!$I:$P</definedName>
    <definedName name="Z_49037B54_2990_41F2_A98D_615EDAEEEC02_.wvu.Cols" localSheetId="8" hidden="1">'Sch-4b'!$R:$S</definedName>
    <definedName name="Z_49037B54_2990_41F2_A98D_615EDAEEEC02_.wvu.Cols" localSheetId="10" hidden="1">'Sch-6(buy-back)'!$R:$S</definedName>
    <definedName name="Z_49037B54_2990_41F2_A98D_615EDAEEEC02_.wvu.Cols" localSheetId="14" hidden="1">'Sch-7'!$P:$R,'Sch-7'!$AG:$AM</definedName>
    <definedName name="Z_49037B54_2990_41F2_A98D_615EDAEEEC02_.wvu.Cols" localSheetId="7" hidden="1">'Sch-Training'!$R:$W</definedName>
    <definedName name="Z_49037B54_2990_41F2_A98D_615EDAEEEC02_.wvu.FilterData" localSheetId="4" hidden="1">'Sch-1'!$A$108:$AZ$108</definedName>
    <definedName name="Z_49037B54_2990_41F2_A98D_615EDAEEEC02_.wvu.FilterData" localSheetId="5" hidden="1">'Sch-2'!$G$108:$J$108</definedName>
    <definedName name="Z_49037B54_2990_41F2_A98D_615EDAEEEC02_.wvu.FilterData" localSheetId="6" hidden="1">'Sch-3 '!$A$93:$BB$94</definedName>
    <definedName name="Z_49037B54_2990_41F2_A98D_615EDAEEEC02_.wvu.PrintArea" localSheetId="16" hidden="1">'Bid Form 2nd Envelope'!$A$1:$F$61</definedName>
    <definedName name="Z_49037B54_2990_41F2_A98D_615EDAEEEC02_.wvu.PrintArea" localSheetId="1" hidden="1">Cover!$A$1:$H$15</definedName>
    <definedName name="Z_49037B54_2990_41F2_A98D_615EDAEEEC02_.wvu.PrintArea" localSheetId="15" hidden="1">Discount!$A$2:$G$43</definedName>
    <definedName name="Z_49037B54_2990_41F2_A98D_615EDAEEEC02_.wvu.PrintArea" localSheetId="2" hidden="1">Instructions!$A$1:$C$50</definedName>
    <definedName name="Z_49037B54_2990_41F2_A98D_615EDAEEEC02_.wvu.PrintArea" localSheetId="3" hidden="1">'Names of Bidder'!$A$1:$F$33</definedName>
    <definedName name="Z_49037B54_2990_41F2_A98D_615EDAEEEC02_.wvu.PrintArea" localSheetId="4" hidden="1">'Sch-1'!$A$1:$O$116</definedName>
    <definedName name="Z_49037B54_2990_41F2_A98D_615EDAEEEC02_.wvu.PrintArea" localSheetId="5" hidden="1">'Sch-2'!$A$1:$J$117</definedName>
    <definedName name="Z_49037B54_2990_41F2_A98D_615EDAEEEC02_.wvu.PrintArea" localSheetId="6" hidden="1">'Sch-3 '!$A$1:$Q$100</definedName>
    <definedName name="Z_49037B54_2990_41F2_A98D_615EDAEEEC02_.wvu.PrintArea" localSheetId="11" hidden="1">'Sch-4'!$A$1:$E$26</definedName>
    <definedName name="Z_49037B54_2990_41F2_A98D_615EDAEEEC02_.wvu.PrintArea" localSheetId="8" hidden="1">'Sch-4b'!$A$1:$Q$52</definedName>
    <definedName name="Z_49037B54_2990_41F2_A98D_615EDAEEEC02_.wvu.PrintArea" localSheetId="12" hidden="1">'Sch-5'!$A$1:$D$27</definedName>
    <definedName name="Z_49037B54_2990_41F2_A98D_615EDAEEEC02_.wvu.PrintArea" localSheetId="9" hidden="1">'Sch-5 Dis'!$A$1:$E$26</definedName>
    <definedName name="Z_49037B54_2990_41F2_A98D_615EDAEEEC02_.wvu.PrintArea" localSheetId="13" hidden="1">'Sch-6 After Discount'!$A$1:$D$35</definedName>
    <definedName name="Z_49037B54_2990_41F2_A98D_615EDAEEEC02_.wvu.PrintArea" localSheetId="10" hidden="1">'Sch-6(buy-back)'!$A$1:$Q$49</definedName>
    <definedName name="Z_49037B54_2990_41F2_A98D_615EDAEEEC02_.wvu.PrintArea" localSheetId="14" hidden="1">'Sch-7'!$A$1:$N$27</definedName>
    <definedName name="Z_49037B54_2990_41F2_A98D_615EDAEEEC02_.wvu.PrintArea" localSheetId="7" hidden="1">'Sch-Training'!$A$1:$Q$44</definedName>
    <definedName name="Z_49037B54_2990_41F2_A98D_615EDAEEEC02_.wvu.PrintTitles" localSheetId="4" hidden="1">'Sch-1'!$15:$17</definedName>
    <definedName name="Z_49037B54_2990_41F2_A98D_615EDAEEEC02_.wvu.PrintTitles" localSheetId="5" hidden="1">'Sch-2'!$15:$17</definedName>
    <definedName name="Z_49037B54_2990_41F2_A98D_615EDAEEEC02_.wvu.PrintTitles" localSheetId="6" hidden="1">'Sch-3 '!$13:$17</definedName>
    <definedName name="Z_49037B54_2990_41F2_A98D_615EDAEEEC02_.wvu.PrintTitles" localSheetId="11" hidden="1">'Sch-4'!$3:$13</definedName>
    <definedName name="Z_49037B54_2990_41F2_A98D_615EDAEEEC02_.wvu.PrintTitles" localSheetId="12" hidden="1">'Sch-5'!$3:$13</definedName>
    <definedName name="Z_49037B54_2990_41F2_A98D_615EDAEEEC02_.wvu.PrintTitles" localSheetId="9" hidden="1">'Sch-5 Dis'!$3:$13</definedName>
    <definedName name="Z_49037B54_2990_41F2_A98D_615EDAEEEC02_.wvu.PrintTitles" localSheetId="13" hidden="1">'Sch-6 After Discount'!$3:$13</definedName>
    <definedName name="Z_49037B54_2990_41F2_A98D_615EDAEEEC02_.wvu.PrintTitles" localSheetId="14" hidden="1">'Sch-7'!$14:$14</definedName>
    <definedName name="Z_49037B54_2990_41F2_A98D_615EDAEEEC02_.wvu.Rows" localSheetId="1" hidden="1">Cover!$7:$7</definedName>
    <definedName name="Z_49037B54_2990_41F2_A98D_615EDAEEEC02_.wvu.Rows" localSheetId="15" hidden="1">Discount!$32:$34</definedName>
    <definedName name="Z_49037B54_2990_41F2_A98D_615EDAEEEC02_.wvu.Rows" localSheetId="3" hidden="1">'Names of Bidder'!$27:$30</definedName>
    <definedName name="Z_49037B54_2990_41F2_A98D_615EDAEEEC02_.wvu.Rows" localSheetId="4" hidden="1">'Sch-1'!#REF!,'Sch-1'!#REF!</definedName>
    <definedName name="Z_49037B54_2990_41F2_A98D_615EDAEEEC02_.wvu.Rows" localSheetId="5" hidden="1">'Sch-2'!#REF!</definedName>
    <definedName name="Z_49037B54_2990_41F2_A98D_615EDAEEEC02_.wvu.Rows" localSheetId="14" hidden="1">'Sch-7'!$17:$18,'Sch-7'!$100:$218</definedName>
    <definedName name="Z_498493C3_769C_4143_9114_C68CD1D40B11_.wvu.Cols" localSheetId="16" hidden="1">'Bid Form 2nd Envelope'!$Y:$AN</definedName>
    <definedName name="Z_498493C3_769C_4143_9114_C68CD1D40B11_.wvu.Cols" localSheetId="15" hidden="1">Discount!$H:$K</definedName>
    <definedName name="Z_498493C3_769C_4143_9114_C68CD1D40B11_.wvu.Cols" localSheetId="3" hidden="1">'Names of Bidder'!$J:$L</definedName>
    <definedName name="Z_498493C3_769C_4143_9114_C68CD1D40B11_.wvu.Cols" localSheetId="4" hidden="1">'Sch-1'!$Q:$S</definedName>
    <definedName name="Z_498493C3_769C_4143_9114_C68CD1D40B11_.wvu.Cols" localSheetId="6" hidden="1">'Sch-3 '!$R:$S,'Sch-3 '!$AK:$AP</definedName>
    <definedName name="Z_498493C3_769C_4143_9114_C68CD1D40B11_.wvu.Cols" localSheetId="11" hidden="1">'Sch-4'!$I:$P</definedName>
    <definedName name="Z_498493C3_769C_4143_9114_C68CD1D40B11_.wvu.Cols" localSheetId="8" hidden="1">'Sch-4b'!$R:$S</definedName>
    <definedName name="Z_498493C3_769C_4143_9114_C68CD1D40B11_.wvu.Cols" localSheetId="10" hidden="1">'Sch-6(buy-back)'!$R:$S</definedName>
    <definedName name="Z_498493C3_769C_4143_9114_C68CD1D40B11_.wvu.Cols" localSheetId="14" hidden="1">'Sch-7'!$P:$R,'Sch-7'!$AG:$AM</definedName>
    <definedName name="Z_498493C3_769C_4143_9114_C68CD1D40B11_.wvu.Cols" localSheetId="7" hidden="1">'Sch-Training'!$R:$S</definedName>
    <definedName name="Z_498493C3_769C_4143_9114_C68CD1D40B11_.wvu.FilterData" localSheetId="4" hidden="1">'Sch-1'!$A$108:$AZ$108</definedName>
    <definedName name="Z_498493C3_769C_4143_9114_C68CD1D40B11_.wvu.FilterData" localSheetId="5" hidden="1">'Sch-2'!$G$108:$J$108</definedName>
    <definedName name="Z_498493C3_769C_4143_9114_C68CD1D40B11_.wvu.FilterData" localSheetId="6" hidden="1">'Sch-3 '!$A$93:$BB$94</definedName>
    <definedName name="Z_498493C3_769C_4143_9114_C68CD1D40B11_.wvu.PrintArea" localSheetId="16" hidden="1">'Bid Form 2nd Envelope'!$A$1:$F$62</definedName>
    <definedName name="Z_498493C3_769C_4143_9114_C68CD1D40B11_.wvu.PrintArea" localSheetId="1" hidden="1">Cover!$A$1:$H$15</definedName>
    <definedName name="Z_498493C3_769C_4143_9114_C68CD1D40B11_.wvu.PrintArea" localSheetId="15" hidden="1">Discount!$A$2:$G$43</definedName>
    <definedName name="Z_498493C3_769C_4143_9114_C68CD1D40B11_.wvu.PrintArea" localSheetId="2" hidden="1">Instructions!$A$1:$C$50</definedName>
    <definedName name="Z_498493C3_769C_4143_9114_C68CD1D40B11_.wvu.PrintArea" localSheetId="3" hidden="1">'Names of Bidder'!$A$1:$F$33</definedName>
    <definedName name="Z_498493C3_769C_4143_9114_C68CD1D40B11_.wvu.PrintArea" localSheetId="4" hidden="1">'Sch-1'!$A$1:$O$116</definedName>
    <definedName name="Z_498493C3_769C_4143_9114_C68CD1D40B11_.wvu.PrintArea" localSheetId="5" hidden="1">'Sch-2'!$A$1:$J$117</definedName>
    <definedName name="Z_498493C3_769C_4143_9114_C68CD1D40B11_.wvu.PrintArea" localSheetId="6" hidden="1">'Sch-3 '!$A$1:$Q$100</definedName>
    <definedName name="Z_498493C3_769C_4143_9114_C68CD1D40B11_.wvu.PrintArea" localSheetId="11" hidden="1">'Sch-4'!$A$1:$E$26</definedName>
    <definedName name="Z_498493C3_769C_4143_9114_C68CD1D40B11_.wvu.PrintArea" localSheetId="8" hidden="1">'Sch-4b'!$A$1:$Q$52</definedName>
    <definedName name="Z_498493C3_769C_4143_9114_C68CD1D40B11_.wvu.PrintArea" localSheetId="12" hidden="1">'Sch-5'!$A$1:$D$27</definedName>
    <definedName name="Z_498493C3_769C_4143_9114_C68CD1D40B11_.wvu.PrintArea" localSheetId="9" hidden="1">'Sch-5 Dis'!$A$1:$E$26</definedName>
    <definedName name="Z_498493C3_769C_4143_9114_C68CD1D40B11_.wvu.PrintArea" localSheetId="13" hidden="1">'Sch-6 After Discount'!$A$1:$D$35</definedName>
    <definedName name="Z_498493C3_769C_4143_9114_C68CD1D40B11_.wvu.PrintArea" localSheetId="10" hidden="1">'Sch-6(buy-back)'!$A$1:$Q$49</definedName>
    <definedName name="Z_498493C3_769C_4143_9114_C68CD1D40B11_.wvu.PrintArea" localSheetId="14" hidden="1">'Sch-7'!$A$1:$N$27</definedName>
    <definedName name="Z_498493C3_769C_4143_9114_C68CD1D40B11_.wvu.PrintArea" localSheetId="7" hidden="1">'Sch-Training'!$A$1:$Q$44</definedName>
    <definedName name="Z_498493C3_769C_4143_9114_C68CD1D40B11_.wvu.PrintTitles" localSheetId="4" hidden="1">'Sch-1'!$15:$17</definedName>
    <definedName name="Z_498493C3_769C_4143_9114_C68CD1D40B11_.wvu.PrintTitles" localSheetId="5" hidden="1">'Sch-2'!$15:$17</definedName>
    <definedName name="Z_498493C3_769C_4143_9114_C68CD1D40B11_.wvu.PrintTitles" localSheetId="6" hidden="1">'Sch-3 '!$13:$17</definedName>
    <definedName name="Z_498493C3_769C_4143_9114_C68CD1D40B11_.wvu.PrintTitles" localSheetId="11" hidden="1">'Sch-4'!$3:$13</definedName>
    <definedName name="Z_498493C3_769C_4143_9114_C68CD1D40B11_.wvu.PrintTitles" localSheetId="12" hidden="1">'Sch-5'!$3:$13</definedName>
    <definedName name="Z_498493C3_769C_4143_9114_C68CD1D40B11_.wvu.PrintTitles" localSheetId="9" hidden="1">'Sch-5 Dis'!$3:$13</definedName>
    <definedName name="Z_498493C3_769C_4143_9114_C68CD1D40B11_.wvu.PrintTitles" localSheetId="13" hidden="1">'Sch-6 After Discount'!$3:$13</definedName>
    <definedName name="Z_498493C3_769C_4143_9114_C68CD1D40B11_.wvu.PrintTitles" localSheetId="14" hidden="1">'Sch-7'!$14:$14</definedName>
    <definedName name="Z_498493C3_769C_4143_9114_C68CD1D40B11_.wvu.Rows" localSheetId="1" hidden="1">Cover!$7:$7</definedName>
    <definedName name="Z_498493C3_769C_4143_9114_C68CD1D40B11_.wvu.Rows" localSheetId="15" hidden="1">Discount!$32:$34</definedName>
    <definedName name="Z_498493C3_769C_4143_9114_C68CD1D40B11_.wvu.Rows" localSheetId="3" hidden="1">'Names of Bidder'!$13:$23</definedName>
    <definedName name="Z_498493C3_769C_4143_9114_C68CD1D40B11_.wvu.Rows" localSheetId="5" hidden="1">'Sch-2'!#REF!</definedName>
    <definedName name="Z_498493C3_769C_4143_9114_C68CD1D40B11_.wvu.Rows" localSheetId="14" hidden="1">'Sch-7'!$17:$18,'Sch-7'!$100:$218</definedName>
    <definedName name="Z_4AA1107B_A795_4744_B566_827168772C7A_.wvu.Cols" localSheetId="15" hidden="1">Discount!$H:$O</definedName>
    <definedName name="Z_4AA1107B_A795_4744_B566_827168772C7A_.wvu.Cols" localSheetId="5" hidden="1">'Sch-2'!$M:$R</definedName>
    <definedName name="Z_4AA1107B_A795_4744_B566_827168772C7A_.wvu.Cols" localSheetId="6" hidden="1">'Sch-3 '!$S:$AE,'Sch-3 '!$AK:$AP</definedName>
    <definedName name="Z_4AA1107B_A795_4744_B566_827168772C7A_.wvu.Cols" localSheetId="11" hidden="1">'Sch-4'!$I:$P</definedName>
    <definedName name="Z_4AA1107B_A795_4744_B566_827168772C7A_.wvu.Cols" localSheetId="14" hidden="1">'Sch-7'!$O:$O,'Sch-7'!$AG:$AM</definedName>
    <definedName name="Z_4AA1107B_A795_4744_B566_827168772C7A_.wvu.FilterData" localSheetId="4" hidden="1">'Sch-1'!#REF!</definedName>
    <definedName name="Z_4AA1107B_A795_4744_B566_827168772C7A_.wvu.FilterData" localSheetId="5" hidden="1">'Sch-2'!$G$108:$J$108</definedName>
    <definedName name="Z_4AA1107B_A795_4744_B566_827168772C7A_.wvu.FilterData" localSheetId="6" hidden="1">'Sch-3 '!$A$93:$P$94</definedName>
    <definedName name="Z_4AA1107B_A795_4744_B566_827168772C7A_.wvu.PrintArea" localSheetId="16" hidden="1">'Bid Form 2nd Envelope'!$A$1:$F$62</definedName>
    <definedName name="Z_4AA1107B_A795_4744_B566_827168772C7A_.wvu.PrintArea" localSheetId="15" hidden="1">Discount!$A$2:$G$43</definedName>
    <definedName name="Z_4AA1107B_A795_4744_B566_827168772C7A_.wvu.PrintArea" localSheetId="2" hidden="1">Instructions!$A$1:$C$50</definedName>
    <definedName name="Z_4AA1107B_A795_4744_B566_827168772C7A_.wvu.PrintArea" localSheetId="3" hidden="1">'Names of Bidder'!$A$1:$F$33</definedName>
    <definedName name="Z_4AA1107B_A795_4744_B566_827168772C7A_.wvu.PrintArea" localSheetId="4" hidden="1">'Sch-1'!$A$1:$O$116</definedName>
    <definedName name="Z_4AA1107B_A795_4744_B566_827168772C7A_.wvu.PrintArea" localSheetId="5" hidden="1">'Sch-2'!$A$1:$J$115</definedName>
    <definedName name="Z_4AA1107B_A795_4744_B566_827168772C7A_.wvu.PrintArea" localSheetId="6" hidden="1">'Sch-3 '!$A$1:$P$100</definedName>
    <definedName name="Z_4AA1107B_A795_4744_B566_827168772C7A_.wvu.PrintArea" localSheetId="11" hidden="1">'Sch-4'!$A$1:$E$26</definedName>
    <definedName name="Z_4AA1107B_A795_4744_B566_827168772C7A_.wvu.PrintArea" localSheetId="8" hidden="1">'Sch-4b'!$A$1:$Q$52</definedName>
    <definedName name="Z_4AA1107B_A795_4744_B566_827168772C7A_.wvu.PrintArea" localSheetId="12" hidden="1">'Sch-5'!$A$1:$D$27</definedName>
    <definedName name="Z_4AA1107B_A795_4744_B566_827168772C7A_.wvu.PrintArea" localSheetId="9" hidden="1">'Sch-5 Dis'!$A$1:$E$26</definedName>
    <definedName name="Z_4AA1107B_A795_4744_B566_827168772C7A_.wvu.PrintArea" localSheetId="13" hidden="1">'Sch-6 After Discount'!$A$1:$D$35</definedName>
    <definedName name="Z_4AA1107B_A795_4744_B566_827168772C7A_.wvu.PrintArea" localSheetId="10" hidden="1">'Sch-6(buy-back)'!$A$1:$Q$49</definedName>
    <definedName name="Z_4AA1107B_A795_4744_B566_827168772C7A_.wvu.PrintArea" localSheetId="14" hidden="1">'Sch-7'!$A$1:$M$27</definedName>
    <definedName name="Z_4AA1107B_A795_4744_B566_827168772C7A_.wvu.PrintArea" localSheetId="7" hidden="1">'Sch-Training'!$A$1:$Q$44</definedName>
    <definedName name="Z_4AA1107B_A795_4744_B566_827168772C7A_.wvu.PrintTitles" localSheetId="4" hidden="1">'Sch-1'!$15:$17</definedName>
    <definedName name="Z_4AA1107B_A795_4744_B566_827168772C7A_.wvu.PrintTitles" localSheetId="5" hidden="1">'Sch-2'!$15:$17</definedName>
    <definedName name="Z_4AA1107B_A795_4744_B566_827168772C7A_.wvu.PrintTitles" localSheetId="6" hidden="1">'Sch-3 '!$13:$17</definedName>
    <definedName name="Z_4AA1107B_A795_4744_B566_827168772C7A_.wvu.PrintTitles" localSheetId="11" hidden="1">'Sch-4'!$3:$13</definedName>
    <definedName name="Z_4AA1107B_A795_4744_B566_827168772C7A_.wvu.PrintTitles" localSheetId="12" hidden="1">'Sch-5'!$3:$13</definedName>
    <definedName name="Z_4AA1107B_A795_4744_B566_827168772C7A_.wvu.PrintTitles" localSheetId="9" hidden="1">'Sch-5 Dis'!$3:$13</definedName>
    <definedName name="Z_4AA1107B_A795_4744_B566_827168772C7A_.wvu.PrintTitles" localSheetId="13" hidden="1">'Sch-6 After Discount'!$3:$13</definedName>
    <definedName name="Z_4AA1107B_A795_4744_B566_827168772C7A_.wvu.PrintTitles" localSheetId="14" hidden="1">'Sch-7'!$14:$14</definedName>
    <definedName name="Z_4AA1107B_A795_4744_B566_827168772C7A_.wvu.Rows" localSheetId="1" hidden="1">Cover!$7:$7</definedName>
    <definedName name="Z_4AA1107B_A795_4744_B566_827168772C7A_.wvu.Rows" localSheetId="15" hidden="1">Discount!$32:$34</definedName>
    <definedName name="Z_4AA1107B_A795_4744_B566_827168772C7A_.wvu.Rows" localSheetId="5" hidden="1">'Sch-2'!#REF!,'Sch-2'!#REF!</definedName>
    <definedName name="Z_4AA1107B_A795_4744_B566_827168772C7A_.wvu.Rows" localSheetId="14" hidden="1">'Sch-7'!$24:$24,'Sch-7'!$100:$218</definedName>
    <definedName name="Z_4F65FF32_EC61_4022_A399_2986D7B6B8B3_.wvu.Cols" localSheetId="16" hidden="1">'Bid Form 2nd Envelope'!$Z:$AJ</definedName>
    <definedName name="Z_4F65FF32_EC61_4022_A399_2986D7B6B8B3_.wvu.Cols" localSheetId="4" hidden="1">'Sch-1'!$Y:$AL</definedName>
    <definedName name="Z_4F65FF32_EC61_4022_A399_2986D7B6B8B3_.wvu.Cols" localSheetId="5" hidden="1">'Sch-2'!#REF!</definedName>
    <definedName name="Z_4F65FF32_EC61_4022_A399_2986D7B6B8B3_.wvu.Cols" localSheetId="6" hidden="1">'Sch-3 '!$AK:$AP</definedName>
    <definedName name="Z_4F65FF32_EC61_4022_A399_2986D7B6B8B3_.wvu.Cols" localSheetId="11" hidden="1">'Sch-4'!$I:$P</definedName>
    <definedName name="Z_4F65FF32_EC61_4022_A399_2986D7B6B8B3_.wvu.Cols" localSheetId="9" hidden="1">'Sch-5 Dis'!$I:$P</definedName>
    <definedName name="Z_4F65FF32_EC61_4022_A399_2986D7B6B8B3_.wvu.Cols" localSheetId="14" hidden="1">'Sch-7'!$AG:$AM</definedName>
    <definedName name="Z_4F65FF32_EC61_4022_A399_2986D7B6B8B3_.wvu.PrintArea" localSheetId="16" hidden="1">'Bid Form 2nd Envelope'!$A$1:$F$62</definedName>
    <definedName name="Z_4F65FF32_EC61_4022_A399_2986D7B6B8B3_.wvu.PrintArea" localSheetId="15" hidden="1">Discount!$A$2:$G$41</definedName>
    <definedName name="Z_4F65FF32_EC61_4022_A399_2986D7B6B8B3_.wvu.PrintArea" localSheetId="2" hidden="1">Instructions!$A$1:$C$50</definedName>
    <definedName name="Z_4F65FF32_EC61_4022_A399_2986D7B6B8B3_.wvu.PrintArea" localSheetId="3" hidden="1">'Names of Bidder'!$A$1:$D$31</definedName>
    <definedName name="Z_4F65FF32_EC61_4022_A399_2986D7B6B8B3_.wvu.PrintArea" localSheetId="4" hidden="1">'Sch-1'!$A$1:$O$117</definedName>
    <definedName name="Z_4F65FF32_EC61_4022_A399_2986D7B6B8B3_.wvu.PrintArea" localSheetId="5" hidden="1">'Sch-2'!$A$1:$J$107</definedName>
    <definedName name="Z_4F65FF32_EC61_4022_A399_2986D7B6B8B3_.wvu.PrintArea" localSheetId="6" hidden="1">'Sch-3 '!$A$1:$P$93</definedName>
    <definedName name="Z_4F65FF32_EC61_4022_A399_2986D7B6B8B3_.wvu.PrintArea" localSheetId="11" hidden="1">'Sch-4'!$A$1:$E$26</definedName>
    <definedName name="Z_4F65FF32_EC61_4022_A399_2986D7B6B8B3_.wvu.PrintArea" localSheetId="8" hidden="1">'Sch-4b'!$A$1:$Q$52</definedName>
    <definedName name="Z_4F65FF32_EC61_4022_A399_2986D7B6B8B3_.wvu.PrintArea" localSheetId="12" hidden="1">'Sch-5'!$A$1:$D$28</definedName>
    <definedName name="Z_4F65FF32_EC61_4022_A399_2986D7B6B8B3_.wvu.PrintArea" localSheetId="9" hidden="1">'Sch-5 Dis'!$A$1:$E$26</definedName>
    <definedName name="Z_4F65FF32_EC61_4022_A399_2986D7B6B8B3_.wvu.PrintArea" localSheetId="13" hidden="1">'Sch-6 After Discount'!$A$1:$D$36</definedName>
    <definedName name="Z_4F65FF32_EC61_4022_A399_2986D7B6B8B3_.wvu.PrintArea" localSheetId="10" hidden="1">'Sch-6(buy-back)'!$A$1:$Q$49</definedName>
    <definedName name="Z_4F65FF32_EC61_4022_A399_2986D7B6B8B3_.wvu.PrintArea" localSheetId="14" hidden="1">'Sch-7'!$A$1:$M$27</definedName>
    <definedName name="Z_4F65FF32_EC61_4022_A399_2986D7B6B8B3_.wvu.PrintArea" localSheetId="7" hidden="1">'Sch-Training'!$A$1:$Q$44</definedName>
    <definedName name="Z_4F65FF32_EC61_4022_A399_2986D7B6B8B3_.wvu.PrintTitles" localSheetId="4" hidden="1">'Sch-1'!$15:$17</definedName>
    <definedName name="Z_4F65FF32_EC61_4022_A399_2986D7B6B8B3_.wvu.PrintTitles" localSheetId="5" hidden="1">'Sch-2'!$15:$17</definedName>
    <definedName name="Z_4F65FF32_EC61_4022_A399_2986D7B6B8B3_.wvu.PrintTitles" localSheetId="6" hidden="1">'Sch-3 '!$13:$17</definedName>
    <definedName name="Z_4F65FF32_EC61_4022_A399_2986D7B6B8B3_.wvu.PrintTitles" localSheetId="11" hidden="1">'Sch-4'!$3:$13</definedName>
    <definedName name="Z_4F65FF32_EC61_4022_A399_2986D7B6B8B3_.wvu.PrintTitles" localSheetId="12" hidden="1">'Sch-5'!$3:$13</definedName>
    <definedName name="Z_4F65FF32_EC61_4022_A399_2986D7B6B8B3_.wvu.PrintTitles" localSheetId="9" hidden="1">'Sch-5 Dis'!$3:$13</definedName>
    <definedName name="Z_4F65FF32_EC61_4022_A399_2986D7B6B8B3_.wvu.PrintTitles" localSheetId="13" hidden="1">'Sch-6 After Discount'!$3:$13</definedName>
    <definedName name="Z_4F65FF32_EC61_4022_A399_2986D7B6B8B3_.wvu.PrintTitles" localSheetId="14" hidden="1">'Sch-7'!$14:$14</definedName>
    <definedName name="Z_4F65FF32_EC61_4022_A399_2986D7B6B8B3_.wvu.Rows" localSheetId="4" hidden="1">'Sch-1'!$142:$208</definedName>
    <definedName name="Z_4F65FF32_EC61_4022_A399_2986D7B6B8B3_.wvu.Rows" localSheetId="5" hidden="1">'Sch-2'!#REF!</definedName>
    <definedName name="Z_4F65FF32_EC61_4022_A399_2986D7B6B8B3_.wvu.Rows" localSheetId="6" hidden="1">'Sch-3 '!#REF!</definedName>
    <definedName name="Z_4F65FF32_EC61_4022_A399_2986D7B6B8B3_.wvu.Rows" localSheetId="14" hidden="1">'Sch-7'!$100:$218</definedName>
    <definedName name="Z_58D82F59_8CF6_455F_B9F4_081499FDF243_.wvu.Cols" localSheetId="15" hidden="1">Discount!$H:$L</definedName>
    <definedName name="Z_58D82F59_8CF6_455F_B9F4_081499FDF243_.wvu.PrintArea" localSheetId="15" hidden="1">Discount!$A$2:$G$43</definedName>
    <definedName name="Z_58D82F59_8CF6_455F_B9F4_081499FDF243_.wvu.Rows" localSheetId="15" hidden="1">Discount!$20:$20,Discount!$27:$27</definedName>
    <definedName name="Z_696D9240_6693_44E8_B9A4_2BFADD101EE2_.wvu.Cols" localSheetId="15" hidden="1">Discount!$H:$L</definedName>
    <definedName name="Z_696D9240_6693_44E8_B9A4_2BFADD101EE2_.wvu.PrintArea" localSheetId="15" hidden="1">Discount!$A$2:$G$43</definedName>
    <definedName name="Z_696D9240_6693_44E8_B9A4_2BFADD101EE2_.wvu.Rows" localSheetId="15" hidden="1">Discount!$20:$20,Discount!$27:$27</definedName>
    <definedName name="Z_7487ED9F_BBED_4B2A_9631_22F1A430946B_.wvu.Cols" localSheetId="15" hidden="1">Discount!$H:$O</definedName>
    <definedName name="Z_7487ED9F_BBED_4B2A_9631_22F1A430946B_.wvu.Cols" localSheetId="5" hidden="1">'Sch-2'!$M:$R</definedName>
    <definedName name="Z_7487ED9F_BBED_4B2A_9631_22F1A430946B_.wvu.Cols" localSheetId="6" hidden="1">'Sch-3 '!$S:$AE,'Sch-3 '!$AK:$AP</definedName>
    <definedName name="Z_7487ED9F_BBED_4B2A_9631_22F1A430946B_.wvu.Cols" localSheetId="11" hidden="1">'Sch-4'!$I:$P</definedName>
    <definedName name="Z_7487ED9F_BBED_4B2A_9631_22F1A430946B_.wvu.Cols" localSheetId="14" hidden="1">'Sch-7'!$O:$O,'Sch-7'!$AG:$AM</definedName>
    <definedName name="Z_7487ED9F_BBED_4B2A_9631_22F1A430946B_.wvu.FilterData" localSheetId="4" hidden="1">'Sch-1'!#REF!</definedName>
    <definedName name="Z_7487ED9F_BBED_4B2A_9631_22F1A430946B_.wvu.FilterData" localSheetId="5" hidden="1">'Sch-2'!$G$108:$J$108</definedName>
    <definedName name="Z_7487ED9F_BBED_4B2A_9631_22F1A430946B_.wvu.FilterData" localSheetId="6" hidden="1">'Sch-3 '!$A$93:$P$94</definedName>
    <definedName name="Z_7487ED9F_BBED_4B2A_9631_22F1A430946B_.wvu.PrintArea" localSheetId="16" hidden="1">'Bid Form 2nd Envelope'!$A$1:$F$62</definedName>
    <definedName name="Z_7487ED9F_BBED_4B2A_9631_22F1A430946B_.wvu.PrintArea" localSheetId="15" hidden="1">Discount!$A$2:$G$43</definedName>
    <definedName name="Z_7487ED9F_BBED_4B2A_9631_22F1A430946B_.wvu.PrintArea" localSheetId="2" hidden="1">Instructions!$A$1:$C$50</definedName>
    <definedName name="Z_7487ED9F_BBED_4B2A_9631_22F1A430946B_.wvu.PrintArea" localSheetId="3" hidden="1">'Names of Bidder'!$A$1:$F$33</definedName>
    <definedName name="Z_7487ED9F_BBED_4B2A_9631_22F1A430946B_.wvu.PrintArea" localSheetId="4" hidden="1">'Sch-1'!$A$1:$O$116</definedName>
    <definedName name="Z_7487ED9F_BBED_4B2A_9631_22F1A430946B_.wvu.PrintArea" localSheetId="5" hidden="1">'Sch-2'!$A$1:$J$115</definedName>
    <definedName name="Z_7487ED9F_BBED_4B2A_9631_22F1A430946B_.wvu.PrintArea" localSheetId="6" hidden="1">'Sch-3 '!$A$1:$P$100</definedName>
    <definedName name="Z_7487ED9F_BBED_4B2A_9631_22F1A430946B_.wvu.PrintArea" localSheetId="11" hidden="1">'Sch-4'!$A$1:$E$26</definedName>
    <definedName name="Z_7487ED9F_BBED_4B2A_9631_22F1A430946B_.wvu.PrintArea" localSheetId="8" hidden="1">'Sch-4b'!$A$1:$Q$52</definedName>
    <definedName name="Z_7487ED9F_BBED_4B2A_9631_22F1A430946B_.wvu.PrintArea" localSheetId="12" hidden="1">'Sch-5'!$A$1:$D$27</definedName>
    <definedName name="Z_7487ED9F_BBED_4B2A_9631_22F1A430946B_.wvu.PrintArea" localSheetId="9" hidden="1">'Sch-5 Dis'!$A$1:$E$26</definedName>
    <definedName name="Z_7487ED9F_BBED_4B2A_9631_22F1A430946B_.wvu.PrintArea" localSheetId="13" hidden="1">'Sch-6 After Discount'!$A$1:$D$35</definedName>
    <definedName name="Z_7487ED9F_BBED_4B2A_9631_22F1A430946B_.wvu.PrintArea" localSheetId="10" hidden="1">'Sch-6(buy-back)'!$A$1:$Q$49</definedName>
    <definedName name="Z_7487ED9F_BBED_4B2A_9631_22F1A430946B_.wvu.PrintArea" localSheetId="14" hidden="1">'Sch-7'!$A$1:$M$27</definedName>
    <definedName name="Z_7487ED9F_BBED_4B2A_9631_22F1A430946B_.wvu.PrintArea" localSheetId="7" hidden="1">'Sch-Training'!$A$1:$Q$44</definedName>
    <definedName name="Z_7487ED9F_BBED_4B2A_9631_22F1A430946B_.wvu.PrintTitles" localSheetId="4" hidden="1">'Sch-1'!$15:$17</definedName>
    <definedName name="Z_7487ED9F_BBED_4B2A_9631_22F1A430946B_.wvu.PrintTitles" localSheetId="5" hidden="1">'Sch-2'!$15:$17</definedName>
    <definedName name="Z_7487ED9F_BBED_4B2A_9631_22F1A430946B_.wvu.PrintTitles" localSheetId="6" hidden="1">'Sch-3 '!$13:$17</definedName>
    <definedName name="Z_7487ED9F_BBED_4B2A_9631_22F1A430946B_.wvu.PrintTitles" localSheetId="11" hidden="1">'Sch-4'!$3:$13</definedName>
    <definedName name="Z_7487ED9F_BBED_4B2A_9631_22F1A430946B_.wvu.PrintTitles" localSheetId="12" hidden="1">'Sch-5'!$3:$13</definedName>
    <definedName name="Z_7487ED9F_BBED_4B2A_9631_22F1A430946B_.wvu.PrintTitles" localSheetId="9" hidden="1">'Sch-5 Dis'!$3:$13</definedName>
    <definedName name="Z_7487ED9F_BBED_4B2A_9631_22F1A430946B_.wvu.PrintTitles" localSheetId="13" hidden="1">'Sch-6 After Discount'!$3:$13</definedName>
    <definedName name="Z_7487ED9F_BBED_4B2A_9631_22F1A430946B_.wvu.PrintTitles" localSheetId="14" hidden="1">'Sch-7'!$14:$14</definedName>
    <definedName name="Z_7487ED9F_BBED_4B2A_9631_22F1A430946B_.wvu.Rows" localSheetId="1" hidden="1">Cover!$7:$7</definedName>
    <definedName name="Z_7487ED9F_BBED_4B2A_9631_22F1A430946B_.wvu.Rows" localSheetId="15" hidden="1">Discount!$32:$34</definedName>
    <definedName name="Z_7487ED9F_BBED_4B2A_9631_22F1A430946B_.wvu.Rows" localSheetId="5" hidden="1">'Sch-2'!#REF!,'Sch-2'!#REF!</definedName>
    <definedName name="Z_7487ED9F_BBED_4B2A_9631_22F1A430946B_.wvu.Rows" localSheetId="14" hidden="1">'Sch-7'!$24:$24,'Sch-7'!$100:$218</definedName>
    <definedName name="Z_7B2C193D_327B_40D6_809F_9A3DFB75744C_.wvu.Cols" localSheetId="16" hidden="1">'Bid Form 2nd Envelope'!$G:$AN</definedName>
    <definedName name="Z_7B2C193D_327B_40D6_809F_9A3DFB75744C_.wvu.Cols" localSheetId="15" hidden="1">Discount!$H:$L</definedName>
    <definedName name="Z_7B2C193D_327B_40D6_809F_9A3DFB75744C_.wvu.Cols" localSheetId="3" hidden="1">'Names of Bidder'!$H:$P</definedName>
    <definedName name="Z_7B2C193D_327B_40D6_809F_9A3DFB75744C_.wvu.Cols" localSheetId="4" hidden="1">'Sch-1'!$P:$U,'Sch-1'!$AD:$AH</definedName>
    <definedName name="Z_7B2C193D_327B_40D6_809F_9A3DFB75744C_.wvu.Cols" localSheetId="5" hidden="1">'Sch-2'!$K:$N</definedName>
    <definedName name="Z_7B2C193D_327B_40D6_809F_9A3DFB75744C_.wvu.Cols" localSheetId="6" hidden="1">'Sch-3 '!$R:$U,'Sch-3 '!$AK:$AP</definedName>
    <definedName name="Z_7B2C193D_327B_40D6_809F_9A3DFB75744C_.wvu.Cols" localSheetId="11" hidden="1">'Sch-4'!$I:$P</definedName>
    <definedName name="Z_7B2C193D_327B_40D6_809F_9A3DFB75744C_.wvu.Cols" localSheetId="8" hidden="1">'Sch-4b'!$R:$T</definedName>
    <definedName name="Z_7B2C193D_327B_40D6_809F_9A3DFB75744C_.wvu.Cols" localSheetId="10" hidden="1">'Sch-6(buy-back)'!$I:$I,'Sch-6(buy-back)'!$K:$K,'Sch-6(buy-back)'!$Q:$T</definedName>
    <definedName name="Z_7B2C193D_327B_40D6_809F_9A3DFB75744C_.wvu.Cols" localSheetId="14" hidden="1">'Sch-7'!$P:$R,'Sch-7'!$AG:$AM</definedName>
    <definedName name="Z_7B2C193D_327B_40D6_809F_9A3DFB75744C_.wvu.Cols" localSheetId="7" hidden="1">'Sch-Training'!$R:$U</definedName>
    <definedName name="Z_7B2C193D_327B_40D6_809F_9A3DFB75744C_.wvu.FilterData" localSheetId="4" hidden="1">'Sch-1'!$A$18:$AY$93</definedName>
    <definedName name="Z_7B2C193D_327B_40D6_809F_9A3DFB75744C_.wvu.FilterData" localSheetId="5" hidden="1">'Sch-2'!$G$108:$J$108</definedName>
    <definedName name="Z_7B2C193D_327B_40D6_809F_9A3DFB75744C_.wvu.FilterData" localSheetId="6" hidden="1">'Sch-3 '!$A$18:$BB$82</definedName>
    <definedName name="Z_7B2C193D_327B_40D6_809F_9A3DFB75744C_.wvu.FilterData" localSheetId="8" hidden="1">'Sch-4b'!$A$17:$AD$17</definedName>
    <definedName name="Z_7B2C193D_327B_40D6_809F_9A3DFB75744C_.wvu.FilterData" localSheetId="10" hidden="1">'Sch-6(buy-back)'!$A$17:$AD$17</definedName>
    <definedName name="Z_7B2C193D_327B_40D6_809F_9A3DFB75744C_.wvu.PrintArea" localSheetId="16" hidden="1">'Bid Form 2nd Envelope'!$A$1:$F$61</definedName>
    <definedName name="Z_7B2C193D_327B_40D6_809F_9A3DFB75744C_.wvu.PrintArea" localSheetId="1" hidden="1">Cover!$A$1:$F$15</definedName>
    <definedName name="Z_7B2C193D_327B_40D6_809F_9A3DFB75744C_.wvu.PrintArea" localSheetId="15" hidden="1">Discount!$A$2:$G$43</definedName>
    <definedName name="Z_7B2C193D_327B_40D6_809F_9A3DFB75744C_.wvu.PrintArea" localSheetId="2" hidden="1">Instructions!$A$1:$C$50</definedName>
    <definedName name="Z_7B2C193D_327B_40D6_809F_9A3DFB75744C_.wvu.PrintArea" localSheetId="3" hidden="1">'Names of Bidder'!$A$1:$F$33</definedName>
    <definedName name="Z_7B2C193D_327B_40D6_809F_9A3DFB75744C_.wvu.PrintArea" localSheetId="4" hidden="1">'Sch-1'!$A$1:$O$116</definedName>
    <definedName name="Z_7B2C193D_327B_40D6_809F_9A3DFB75744C_.wvu.PrintArea" localSheetId="5" hidden="1">'Sch-2'!$A$1:$K$117</definedName>
    <definedName name="Z_7B2C193D_327B_40D6_809F_9A3DFB75744C_.wvu.PrintArea" localSheetId="6" hidden="1">'Sch-3 '!$A$1:$Q$100</definedName>
    <definedName name="Z_7B2C193D_327B_40D6_809F_9A3DFB75744C_.wvu.PrintArea" localSheetId="11" hidden="1">'Sch-4'!$A$1:$E$26</definedName>
    <definedName name="Z_7B2C193D_327B_40D6_809F_9A3DFB75744C_.wvu.PrintArea" localSheetId="8" hidden="1">'Sch-4b'!$A$1:$Q$52</definedName>
    <definedName name="Z_7B2C193D_327B_40D6_809F_9A3DFB75744C_.wvu.PrintArea" localSheetId="12" hidden="1">'Sch-5'!$A$1:$D$27</definedName>
    <definedName name="Z_7B2C193D_327B_40D6_809F_9A3DFB75744C_.wvu.PrintArea" localSheetId="9" hidden="1">'Sch-5 Dis'!$A$1:$E$26</definedName>
    <definedName name="Z_7B2C193D_327B_40D6_809F_9A3DFB75744C_.wvu.PrintArea" localSheetId="13" hidden="1">'Sch-6 After Discount'!$A$1:$D$35</definedName>
    <definedName name="Z_7B2C193D_327B_40D6_809F_9A3DFB75744C_.wvu.PrintArea" localSheetId="10" hidden="1">'Sch-6(buy-back)'!$A$1:$Q$49</definedName>
    <definedName name="Z_7B2C193D_327B_40D6_809F_9A3DFB75744C_.wvu.PrintArea" localSheetId="14" hidden="1">'Sch-7'!$A$1:$N$27</definedName>
    <definedName name="Z_7B2C193D_327B_40D6_809F_9A3DFB75744C_.wvu.PrintArea" localSheetId="7" hidden="1">'Sch-Training'!$A$1:$Q$44</definedName>
    <definedName name="Z_7B2C193D_327B_40D6_809F_9A3DFB75744C_.wvu.PrintTitles" localSheetId="4" hidden="1">'Sch-1'!$15:$17</definedName>
    <definedName name="Z_7B2C193D_327B_40D6_809F_9A3DFB75744C_.wvu.PrintTitles" localSheetId="5" hidden="1">'Sch-2'!$15:$17</definedName>
    <definedName name="Z_7B2C193D_327B_40D6_809F_9A3DFB75744C_.wvu.PrintTitles" localSheetId="6" hidden="1">'Sch-3 '!$13:$17</definedName>
    <definedName name="Z_7B2C193D_327B_40D6_809F_9A3DFB75744C_.wvu.PrintTitles" localSheetId="11" hidden="1">'Sch-4'!$3:$13</definedName>
    <definedName name="Z_7B2C193D_327B_40D6_809F_9A3DFB75744C_.wvu.PrintTitles" localSheetId="12" hidden="1">'Sch-5'!$3:$13</definedName>
    <definedName name="Z_7B2C193D_327B_40D6_809F_9A3DFB75744C_.wvu.PrintTitles" localSheetId="9" hidden="1">'Sch-5 Dis'!$3:$13</definedName>
    <definedName name="Z_7B2C193D_327B_40D6_809F_9A3DFB75744C_.wvu.PrintTitles" localSheetId="13" hidden="1">'Sch-6 After Discount'!$3:$13</definedName>
    <definedName name="Z_7B2C193D_327B_40D6_809F_9A3DFB75744C_.wvu.PrintTitles" localSheetId="14" hidden="1">'Sch-7'!$14:$14</definedName>
    <definedName name="Z_7B2C193D_327B_40D6_809F_9A3DFB75744C_.wvu.Rows" localSheetId="1" hidden="1">Cover!$7:$7</definedName>
    <definedName name="Z_7B2C193D_327B_40D6_809F_9A3DFB75744C_.wvu.Rows" localSheetId="15" hidden="1">Discount!$32:$34</definedName>
    <definedName name="Z_7B2C193D_327B_40D6_809F_9A3DFB75744C_.wvu.Rows" localSheetId="3" hidden="1">'Names of Bidder'!$27:$30</definedName>
    <definedName name="Z_7B2C193D_327B_40D6_809F_9A3DFB75744C_.wvu.Rows" localSheetId="5" hidden="1">'Sch-2'!$109:$111</definedName>
    <definedName name="Z_7B2C193D_327B_40D6_809F_9A3DFB75744C_.wvu.Rows" localSheetId="12" hidden="1">'Sch-5'!$25:$25</definedName>
    <definedName name="Z_7B2C193D_327B_40D6_809F_9A3DFB75744C_.wvu.Rows" localSheetId="13" hidden="1">'Sch-6 After Discount'!$30:$30</definedName>
    <definedName name="Z_7B2C193D_327B_40D6_809F_9A3DFB75744C_.wvu.Rows" localSheetId="10" hidden="1">'Sch-6(buy-back)'!$38:$38</definedName>
    <definedName name="Z_7B2C193D_327B_40D6_809F_9A3DFB75744C_.wvu.Rows" localSheetId="14" hidden="1">'Sch-7'!$17:$18,'Sch-7'!$100:$218</definedName>
    <definedName name="Z_8E2BD47E_9D90_4E85_B636_9331A76FA1A9_.wvu.Cols" localSheetId="16" hidden="1">'Bid Form 2nd Envelope'!$Y:$AN</definedName>
    <definedName name="Z_8E2BD47E_9D90_4E85_B636_9331A76FA1A9_.wvu.Cols" localSheetId="15" hidden="1">Discount!$H:$K</definedName>
    <definedName name="Z_8E2BD47E_9D90_4E85_B636_9331A76FA1A9_.wvu.Cols" localSheetId="3" hidden="1">'Names of Bidder'!$J:$Z</definedName>
    <definedName name="Z_8E2BD47E_9D90_4E85_B636_9331A76FA1A9_.wvu.Cols" localSheetId="4" hidden="1">'Sch-1'!$P:$Z,'Sch-1'!$AD:$AH</definedName>
    <definedName name="Z_8E2BD47E_9D90_4E85_B636_9331A76FA1A9_.wvu.Cols" localSheetId="5" hidden="1">'Sch-2'!$K:$N</definedName>
    <definedName name="Z_8E2BD47E_9D90_4E85_B636_9331A76FA1A9_.wvu.Cols" localSheetId="6" hidden="1">'Sch-3 '!$R:$V,'Sch-3 '!$AK:$AP</definedName>
    <definedName name="Z_8E2BD47E_9D90_4E85_B636_9331A76FA1A9_.wvu.Cols" localSheetId="11" hidden="1">'Sch-4'!$I:$P</definedName>
    <definedName name="Z_8E2BD47E_9D90_4E85_B636_9331A76FA1A9_.wvu.Cols" localSheetId="8" hidden="1">'Sch-4b'!$R:$T</definedName>
    <definedName name="Z_8E2BD47E_9D90_4E85_B636_9331A76FA1A9_.wvu.Cols" localSheetId="10" hidden="1">'Sch-6(buy-back)'!$R:$T</definedName>
    <definedName name="Z_8E2BD47E_9D90_4E85_B636_9331A76FA1A9_.wvu.Cols" localSheetId="14" hidden="1">'Sch-7'!$P:$R,'Sch-7'!$AG:$AM</definedName>
    <definedName name="Z_8E2BD47E_9D90_4E85_B636_9331A76FA1A9_.wvu.Cols" localSheetId="7" hidden="1">'Sch-Training'!$R:$W</definedName>
    <definedName name="Z_8E2BD47E_9D90_4E85_B636_9331A76FA1A9_.wvu.FilterData" localSheetId="4" hidden="1">'Sch-1'!$A$108:$AZ$108</definedName>
    <definedName name="Z_8E2BD47E_9D90_4E85_B636_9331A76FA1A9_.wvu.FilterData" localSheetId="5" hidden="1">'Sch-2'!$G$108:$J$108</definedName>
    <definedName name="Z_8E2BD47E_9D90_4E85_B636_9331A76FA1A9_.wvu.FilterData" localSheetId="6" hidden="1">'Sch-3 '!$A$93:$BB$94</definedName>
    <definedName name="Z_8E2BD47E_9D90_4E85_B636_9331A76FA1A9_.wvu.PrintArea" localSheetId="16" hidden="1">'Bid Form 2nd Envelope'!$A$1:$F$61</definedName>
    <definedName name="Z_8E2BD47E_9D90_4E85_B636_9331A76FA1A9_.wvu.PrintArea" localSheetId="1" hidden="1">Cover!$A$1:$F$15</definedName>
    <definedName name="Z_8E2BD47E_9D90_4E85_B636_9331A76FA1A9_.wvu.PrintArea" localSheetId="15" hidden="1">Discount!$A$2:$G$43</definedName>
    <definedName name="Z_8E2BD47E_9D90_4E85_B636_9331A76FA1A9_.wvu.PrintArea" localSheetId="2" hidden="1">Instructions!$A$1:$C$50</definedName>
    <definedName name="Z_8E2BD47E_9D90_4E85_B636_9331A76FA1A9_.wvu.PrintArea" localSheetId="3" hidden="1">'Names of Bidder'!$A$1:$F$33</definedName>
    <definedName name="Z_8E2BD47E_9D90_4E85_B636_9331A76FA1A9_.wvu.PrintArea" localSheetId="4" hidden="1">'Sch-1'!$A$1:$O$116</definedName>
    <definedName name="Z_8E2BD47E_9D90_4E85_B636_9331A76FA1A9_.wvu.PrintArea" localSheetId="5" hidden="1">'Sch-2'!$A$1:$K$117</definedName>
    <definedName name="Z_8E2BD47E_9D90_4E85_B636_9331A76FA1A9_.wvu.PrintArea" localSheetId="6" hidden="1">'Sch-3 '!$A$1:$Q$100</definedName>
    <definedName name="Z_8E2BD47E_9D90_4E85_B636_9331A76FA1A9_.wvu.PrintArea" localSheetId="11" hidden="1">'Sch-4'!$A$1:$E$26</definedName>
    <definedName name="Z_8E2BD47E_9D90_4E85_B636_9331A76FA1A9_.wvu.PrintArea" localSheetId="8" hidden="1">'Sch-4b'!$A$1:$Q$52</definedName>
    <definedName name="Z_8E2BD47E_9D90_4E85_B636_9331A76FA1A9_.wvu.PrintArea" localSheetId="12" hidden="1">'Sch-5'!$A$1:$D$27</definedName>
    <definedName name="Z_8E2BD47E_9D90_4E85_B636_9331A76FA1A9_.wvu.PrintArea" localSheetId="9" hidden="1">'Sch-5 Dis'!$A$1:$E$26</definedName>
    <definedName name="Z_8E2BD47E_9D90_4E85_B636_9331A76FA1A9_.wvu.PrintArea" localSheetId="13" hidden="1">'Sch-6 After Discount'!$A$1:$D$35</definedName>
    <definedName name="Z_8E2BD47E_9D90_4E85_B636_9331A76FA1A9_.wvu.PrintArea" localSheetId="10" hidden="1">'Sch-6(buy-back)'!$A$1:$Q$49</definedName>
    <definedName name="Z_8E2BD47E_9D90_4E85_B636_9331A76FA1A9_.wvu.PrintArea" localSheetId="14" hidden="1">'Sch-7'!$A$1:$N$27</definedName>
    <definedName name="Z_8E2BD47E_9D90_4E85_B636_9331A76FA1A9_.wvu.PrintArea" localSheetId="7" hidden="1">'Sch-Training'!$A$1:$Q$44</definedName>
    <definedName name="Z_8E2BD47E_9D90_4E85_B636_9331A76FA1A9_.wvu.PrintTitles" localSheetId="4" hidden="1">'Sch-1'!$15:$17</definedName>
    <definedName name="Z_8E2BD47E_9D90_4E85_B636_9331A76FA1A9_.wvu.PrintTitles" localSheetId="5" hidden="1">'Sch-2'!$15:$17</definedName>
    <definedName name="Z_8E2BD47E_9D90_4E85_B636_9331A76FA1A9_.wvu.PrintTitles" localSheetId="6" hidden="1">'Sch-3 '!$13:$17</definedName>
    <definedName name="Z_8E2BD47E_9D90_4E85_B636_9331A76FA1A9_.wvu.PrintTitles" localSheetId="11" hidden="1">'Sch-4'!$3:$13</definedName>
    <definedName name="Z_8E2BD47E_9D90_4E85_B636_9331A76FA1A9_.wvu.PrintTitles" localSheetId="12" hidden="1">'Sch-5'!$3:$13</definedName>
    <definedName name="Z_8E2BD47E_9D90_4E85_B636_9331A76FA1A9_.wvu.PrintTitles" localSheetId="9" hidden="1">'Sch-5 Dis'!$3:$13</definedName>
    <definedName name="Z_8E2BD47E_9D90_4E85_B636_9331A76FA1A9_.wvu.PrintTitles" localSheetId="13" hidden="1">'Sch-6 After Discount'!$3:$13</definedName>
    <definedName name="Z_8E2BD47E_9D90_4E85_B636_9331A76FA1A9_.wvu.PrintTitles" localSheetId="14" hidden="1">'Sch-7'!$14:$14</definedName>
    <definedName name="Z_8E2BD47E_9D90_4E85_B636_9331A76FA1A9_.wvu.Rows" localSheetId="1" hidden="1">Cover!$7:$7</definedName>
    <definedName name="Z_8E2BD47E_9D90_4E85_B636_9331A76FA1A9_.wvu.Rows" localSheetId="15" hidden="1">Discount!$32:$34</definedName>
    <definedName name="Z_8E2BD47E_9D90_4E85_B636_9331A76FA1A9_.wvu.Rows" localSheetId="3" hidden="1">'Names of Bidder'!$7:$7,'Names of Bidder'!$14:$23,'Names of Bidder'!$27:$30</definedName>
    <definedName name="Z_8E2BD47E_9D90_4E85_B636_9331A76FA1A9_.wvu.Rows" localSheetId="12" hidden="1">'Sch-5'!$25:$25</definedName>
    <definedName name="Z_8E2BD47E_9D90_4E85_B636_9331A76FA1A9_.wvu.Rows" localSheetId="14" hidden="1">'Sch-7'!$17:$18,'Sch-7'!$100:$218</definedName>
    <definedName name="Z_A7DBDDEF_9245_44C6_9EBF_032DB6E1C0A2_.wvu.Cols" localSheetId="15" hidden="1">Discount!$H:$O</definedName>
    <definedName name="Z_A7DBDDEF_9245_44C6_9EBF_032DB6E1C0A2_.wvu.Cols" localSheetId="4" hidden="1">'Sch-1'!$P:$P,'Sch-1'!$T:$V</definedName>
    <definedName name="Z_A7DBDDEF_9245_44C6_9EBF_032DB6E1C0A2_.wvu.Cols" localSheetId="5" hidden="1">'Sch-2'!$M:$R</definedName>
    <definedName name="Z_A7DBDDEF_9245_44C6_9EBF_032DB6E1C0A2_.wvu.Cols" localSheetId="6" hidden="1">'Sch-3 '!$S:$AE,'Sch-3 '!$AK:$AP</definedName>
    <definedName name="Z_A7DBDDEF_9245_44C6_9EBF_032DB6E1C0A2_.wvu.Cols" localSheetId="11" hidden="1">'Sch-4'!$I:$P</definedName>
    <definedName name="Z_A7DBDDEF_9245_44C6_9EBF_032DB6E1C0A2_.wvu.Cols" localSheetId="14" hidden="1">'Sch-7'!$O:$O,'Sch-7'!$AG:$AM</definedName>
    <definedName name="Z_A7DBDDEF_9245_44C6_9EBF_032DB6E1C0A2_.wvu.FilterData" localSheetId="4" hidden="1">'Sch-1'!#REF!</definedName>
    <definedName name="Z_A7DBDDEF_9245_44C6_9EBF_032DB6E1C0A2_.wvu.FilterData" localSheetId="5" hidden="1">'Sch-2'!$G$108:$J$108</definedName>
    <definedName name="Z_A7DBDDEF_9245_44C6_9EBF_032DB6E1C0A2_.wvu.FilterData" localSheetId="6" hidden="1">'Sch-3 '!$A$93:$P$94</definedName>
    <definedName name="Z_A7DBDDEF_9245_44C6_9EBF_032DB6E1C0A2_.wvu.PrintArea" localSheetId="16" hidden="1">'Bid Form 2nd Envelope'!$A$1:$F$62</definedName>
    <definedName name="Z_A7DBDDEF_9245_44C6_9EBF_032DB6E1C0A2_.wvu.PrintArea" localSheetId="15" hidden="1">Discount!$A$2:$G$43</definedName>
    <definedName name="Z_A7DBDDEF_9245_44C6_9EBF_032DB6E1C0A2_.wvu.PrintArea" localSheetId="2" hidden="1">Instructions!$A$1:$C$50</definedName>
    <definedName name="Z_A7DBDDEF_9245_44C6_9EBF_032DB6E1C0A2_.wvu.PrintArea" localSheetId="3" hidden="1">'Names of Bidder'!$A$1:$F$33</definedName>
    <definedName name="Z_A7DBDDEF_9245_44C6_9EBF_032DB6E1C0A2_.wvu.PrintArea" localSheetId="4" hidden="1">'Sch-1'!$A$1:$O$116</definedName>
    <definedName name="Z_A7DBDDEF_9245_44C6_9EBF_032DB6E1C0A2_.wvu.PrintArea" localSheetId="5" hidden="1">'Sch-2'!$A$1:$J$115</definedName>
    <definedName name="Z_A7DBDDEF_9245_44C6_9EBF_032DB6E1C0A2_.wvu.PrintArea" localSheetId="6" hidden="1">'Sch-3 '!$A$1:$P$100</definedName>
    <definedName name="Z_A7DBDDEF_9245_44C6_9EBF_032DB6E1C0A2_.wvu.PrintArea" localSheetId="11" hidden="1">'Sch-4'!$A$1:$E$26</definedName>
    <definedName name="Z_A7DBDDEF_9245_44C6_9EBF_032DB6E1C0A2_.wvu.PrintArea" localSheetId="8" hidden="1">'Sch-4b'!$A$1:$Q$52</definedName>
    <definedName name="Z_A7DBDDEF_9245_44C6_9EBF_032DB6E1C0A2_.wvu.PrintArea" localSheetId="12" hidden="1">'Sch-5'!$A$1:$D$27</definedName>
    <definedName name="Z_A7DBDDEF_9245_44C6_9EBF_032DB6E1C0A2_.wvu.PrintArea" localSheetId="9" hidden="1">'Sch-5 Dis'!$A$1:$E$26</definedName>
    <definedName name="Z_A7DBDDEF_9245_44C6_9EBF_032DB6E1C0A2_.wvu.PrintArea" localSheetId="13" hidden="1">'Sch-6 After Discount'!$A$1:$D$35</definedName>
    <definedName name="Z_A7DBDDEF_9245_44C6_9EBF_032DB6E1C0A2_.wvu.PrintArea" localSheetId="10" hidden="1">'Sch-6(buy-back)'!$A$1:$Q$49</definedName>
    <definedName name="Z_A7DBDDEF_9245_44C6_9EBF_032DB6E1C0A2_.wvu.PrintArea" localSheetId="14" hidden="1">'Sch-7'!$A$1:$M$27</definedName>
    <definedName name="Z_A7DBDDEF_9245_44C6_9EBF_032DB6E1C0A2_.wvu.PrintArea" localSheetId="7" hidden="1">'Sch-Training'!$A$1:$Q$44</definedName>
    <definedName name="Z_A7DBDDEF_9245_44C6_9EBF_032DB6E1C0A2_.wvu.PrintTitles" localSheetId="4" hidden="1">'Sch-1'!$15:$17</definedName>
    <definedName name="Z_A7DBDDEF_9245_44C6_9EBF_032DB6E1C0A2_.wvu.PrintTitles" localSheetId="5" hidden="1">'Sch-2'!$15:$17</definedName>
    <definedName name="Z_A7DBDDEF_9245_44C6_9EBF_032DB6E1C0A2_.wvu.PrintTitles" localSheetId="6" hidden="1">'Sch-3 '!$13:$17</definedName>
    <definedName name="Z_A7DBDDEF_9245_44C6_9EBF_032DB6E1C0A2_.wvu.PrintTitles" localSheetId="11" hidden="1">'Sch-4'!$3:$13</definedName>
    <definedName name="Z_A7DBDDEF_9245_44C6_9EBF_032DB6E1C0A2_.wvu.PrintTitles" localSheetId="12" hidden="1">'Sch-5'!$3:$13</definedName>
    <definedName name="Z_A7DBDDEF_9245_44C6_9EBF_032DB6E1C0A2_.wvu.PrintTitles" localSheetId="9" hidden="1">'Sch-5 Dis'!$3:$13</definedName>
    <definedName name="Z_A7DBDDEF_9245_44C6_9EBF_032DB6E1C0A2_.wvu.PrintTitles" localSheetId="13" hidden="1">'Sch-6 After Discount'!$3:$13</definedName>
    <definedName name="Z_A7DBDDEF_9245_44C6_9EBF_032DB6E1C0A2_.wvu.PrintTitles" localSheetId="14" hidden="1">'Sch-7'!$14:$14</definedName>
    <definedName name="Z_A7DBDDEF_9245_44C6_9EBF_032DB6E1C0A2_.wvu.Rows" localSheetId="1" hidden="1">Cover!$7:$7</definedName>
    <definedName name="Z_A7DBDDEF_9245_44C6_9EBF_032DB6E1C0A2_.wvu.Rows" localSheetId="15" hidden="1">Discount!$32:$34</definedName>
    <definedName name="Z_A7DBDDEF_9245_44C6_9EBF_032DB6E1C0A2_.wvu.Rows" localSheetId="4" hidden="1">'Sch-1'!#REF!,'Sch-1'!#REF!,'Sch-1'!#REF!,'Sch-1'!#REF!</definedName>
    <definedName name="Z_A7DBDDEF_9245_44C6_9EBF_032DB6E1C0A2_.wvu.Rows" localSheetId="5" hidden="1">'Sch-2'!#REF!,'Sch-2'!#REF!,'Sch-2'!#REF!,'Sch-2'!#REF!</definedName>
    <definedName name="Z_A7DBDDEF_9245_44C6_9EBF_032DB6E1C0A2_.wvu.Rows" localSheetId="6" hidden="1">'Sch-3 '!#REF!,'Sch-3 '!#REF!,'Sch-3 '!#REF!,'Sch-3 '!#REF!</definedName>
    <definedName name="Z_A7DBDDEF_9245_44C6_9EBF_032DB6E1C0A2_.wvu.Rows" localSheetId="14" hidden="1">'Sch-7'!$24:$24,'Sch-7'!$100:$218</definedName>
    <definedName name="Z_B23AD343_29DA_4CE0_BD10_47BF44F3782F_.wvu.Cols" localSheetId="15" hidden="1">Discount!$H:$O</definedName>
    <definedName name="Z_B23AD343_29DA_4CE0_BD10_47BF44F3782F_.wvu.Cols" localSheetId="4" hidden="1">'Sch-1'!$S:$AV</definedName>
    <definedName name="Z_B23AD343_29DA_4CE0_BD10_47BF44F3782F_.wvu.Cols" localSheetId="5" hidden="1">'Sch-2'!$M:$R</definedName>
    <definedName name="Z_B23AD343_29DA_4CE0_BD10_47BF44F3782F_.wvu.Cols" localSheetId="6" hidden="1">'Sch-3 '!$S:$AE,'Sch-3 '!$AK:$AP</definedName>
    <definedName name="Z_B23AD343_29DA_4CE0_BD10_47BF44F3782F_.wvu.Cols" localSheetId="11" hidden="1">'Sch-4'!$I:$P</definedName>
    <definedName name="Z_B23AD343_29DA_4CE0_BD10_47BF44F3782F_.wvu.Cols" localSheetId="14" hidden="1">'Sch-7'!$O:$O,'Sch-7'!$AG:$AM</definedName>
    <definedName name="Z_B23AD343_29DA_4CE0_BD10_47BF44F3782F_.wvu.FilterData" localSheetId="4" hidden="1">'Sch-1'!#REF!</definedName>
    <definedName name="Z_B23AD343_29DA_4CE0_BD10_47BF44F3782F_.wvu.FilterData" localSheetId="5" hidden="1">'Sch-2'!$G$108:$J$108</definedName>
    <definedName name="Z_B23AD343_29DA_4CE0_BD10_47BF44F3782F_.wvu.FilterData" localSheetId="6" hidden="1">'Sch-3 '!$A$93:$P$94</definedName>
    <definedName name="Z_B23AD343_29DA_4CE0_BD10_47BF44F3782F_.wvu.PrintArea" localSheetId="16" hidden="1">'Bid Form 2nd Envelope'!$A$1:$F$62</definedName>
    <definedName name="Z_B23AD343_29DA_4CE0_BD10_47BF44F3782F_.wvu.PrintArea" localSheetId="15" hidden="1">Discount!$A$2:$G$43</definedName>
    <definedName name="Z_B23AD343_29DA_4CE0_BD10_47BF44F3782F_.wvu.PrintArea" localSheetId="2" hidden="1">Instructions!$A$1:$C$50</definedName>
    <definedName name="Z_B23AD343_29DA_4CE0_BD10_47BF44F3782F_.wvu.PrintArea" localSheetId="3" hidden="1">'Names of Bidder'!$A$1:$D$31</definedName>
    <definedName name="Z_B23AD343_29DA_4CE0_BD10_47BF44F3782F_.wvu.PrintArea" localSheetId="4" hidden="1">'Sch-1'!$A$1:$O$116</definedName>
    <definedName name="Z_B23AD343_29DA_4CE0_BD10_47BF44F3782F_.wvu.PrintArea" localSheetId="5" hidden="1">'Sch-2'!$A$1:$J$115</definedName>
    <definedName name="Z_B23AD343_29DA_4CE0_BD10_47BF44F3782F_.wvu.PrintArea" localSheetId="6" hidden="1">'Sch-3 '!$A$1:$P$100</definedName>
    <definedName name="Z_B23AD343_29DA_4CE0_BD10_47BF44F3782F_.wvu.PrintArea" localSheetId="11" hidden="1">'Sch-4'!$A$1:$E$26</definedName>
    <definedName name="Z_B23AD343_29DA_4CE0_BD10_47BF44F3782F_.wvu.PrintArea" localSheetId="8" hidden="1">'Sch-4b'!$A$1:$Q$52</definedName>
    <definedName name="Z_B23AD343_29DA_4CE0_BD10_47BF44F3782F_.wvu.PrintArea" localSheetId="12" hidden="1">'Sch-5'!$A$1:$D$28</definedName>
    <definedName name="Z_B23AD343_29DA_4CE0_BD10_47BF44F3782F_.wvu.PrintArea" localSheetId="9" hidden="1">'Sch-5 Dis'!$A$1:$E$26</definedName>
    <definedName name="Z_B23AD343_29DA_4CE0_BD10_47BF44F3782F_.wvu.PrintArea" localSheetId="13" hidden="1">'Sch-6 After Discount'!$A$1:$D$36</definedName>
    <definedName name="Z_B23AD343_29DA_4CE0_BD10_47BF44F3782F_.wvu.PrintArea" localSheetId="10" hidden="1">'Sch-6(buy-back)'!$A$1:$Q$49</definedName>
    <definedName name="Z_B23AD343_29DA_4CE0_BD10_47BF44F3782F_.wvu.PrintArea" localSheetId="14" hidden="1">'Sch-7'!$A$1:$M$27</definedName>
    <definedName name="Z_B23AD343_29DA_4CE0_BD10_47BF44F3782F_.wvu.PrintArea" localSheetId="7" hidden="1">'Sch-Training'!$A$1:$Q$44</definedName>
    <definedName name="Z_B23AD343_29DA_4CE0_BD10_47BF44F3782F_.wvu.PrintTitles" localSheetId="4" hidden="1">'Sch-1'!$15:$17</definedName>
    <definedName name="Z_B23AD343_29DA_4CE0_BD10_47BF44F3782F_.wvu.PrintTitles" localSheetId="5" hidden="1">'Sch-2'!$15:$17</definedName>
    <definedName name="Z_B23AD343_29DA_4CE0_BD10_47BF44F3782F_.wvu.PrintTitles" localSheetId="6" hidden="1">'Sch-3 '!$13:$17</definedName>
    <definedName name="Z_B23AD343_29DA_4CE0_BD10_47BF44F3782F_.wvu.PrintTitles" localSheetId="11" hidden="1">'Sch-4'!$3:$13</definedName>
    <definedName name="Z_B23AD343_29DA_4CE0_BD10_47BF44F3782F_.wvu.PrintTitles" localSheetId="12" hidden="1">'Sch-5'!$3:$13</definedName>
    <definedName name="Z_B23AD343_29DA_4CE0_BD10_47BF44F3782F_.wvu.PrintTitles" localSheetId="9" hidden="1">'Sch-5 Dis'!$3:$13</definedName>
    <definedName name="Z_B23AD343_29DA_4CE0_BD10_47BF44F3782F_.wvu.PrintTitles" localSheetId="13" hidden="1">'Sch-6 After Discount'!$3:$13</definedName>
    <definedName name="Z_B23AD343_29DA_4CE0_BD10_47BF44F3782F_.wvu.PrintTitles" localSheetId="14" hidden="1">'Sch-7'!$14:$14</definedName>
    <definedName name="Z_B23AD343_29DA_4CE0_BD10_47BF44F3782F_.wvu.Rows" localSheetId="1" hidden="1">Cover!$7:$7</definedName>
    <definedName name="Z_B23AD343_29DA_4CE0_BD10_47BF44F3782F_.wvu.Rows" localSheetId="15" hidden="1">Discount!$32:$34</definedName>
    <definedName name="Z_B23AD343_29DA_4CE0_BD10_47BF44F3782F_.wvu.Rows" localSheetId="5" hidden="1">'Sch-2'!#REF!</definedName>
    <definedName name="Z_B23AD343_29DA_4CE0_BD10_47BF44F3782F_.wvu.Rows" localSheetId="14" hidden="1">'Sch-7'!$24:$24,'Sch-7'!$100:$218</definedName>
    <definedName name="Z_B3CE7B10_A914_4559_A6DA_AED8C22AFD6D_.wvu.Cols" localSheetId="15" hidden="1">Discount!$H:$O</definedName>
    <definedName name="Z_B3CE7B10_A914_4559_A6DA_AED8C22AFD6D_.wvu.Cols" localSheetId="4" hidden="1">'Sch-1'!$P:$AE</definedName>
    <definedName name="Z_B3CE7B10_A914_4559_A6DA_AED8C22AFD6D_.wvu.Cols" localSheetId="5" hidden="1">'Sch-2'!$M:$R</definedName>
    <definedName name="Z_B3CE7B10_A914_4559_A6DA_AED8C22AFD6D_.wvu.Cols" localSheetId="6" hidden="1">'Sch-3 '!$S:$AE,'Sch-3 '!$AK:$AP</definedName>
    <definedName name="Z_B3CE7B10_A914_4559_A6DA_AED8C22AFD6D_.wvu.Cols" localSheetId="11" hidden="1">'Sch-4'!$I:$P</definedName>
    <definedName name="Z_B3CE7B10_A914_4559_A6DA_AED8C22AFD6D_.wvu.Cols" localSheetId="14" hidden="1">'Sch-7'!$O:$O,'Sch-7'!$AG:$AM</definedName>
    <definedName name="Z_B3CE7B10_A914_4559_A6DA_AED8C22AFD6D_.wvu.FilterData" localSheetId="4" hidden="1">'Sch-1'!#REF!</definedName>
    <definedName name="Z_B3CE7B10_A914_4559_A6DA_AED8C22AFD6D_.wvu.FilterData" localSheetId="5" hidden="1">'Sch-2'!$G$108:$J$108</definedName>
    <definedName name="Z_B3CE7B10_A914_4559_A6DA_AED8C22AFD6D_.wvu.FilterData" localSheetId="6" hidden="1">'Sch-3 '!$A$93:$P$94</definedName>
    <definedName name="Z_B3CE7B10_A914_4559_A6DA_AED8C22AFD6D_.wvu.PrintArea" localSheetId="16" hidden="1">'Bid Form 2nd Envelope'!$A$1:$F$62</definedName>
    <definedName name="Z_B3CE7B10_A914_4559_A6DA_AED8C22AFD6D_.wvu.PrintArea" localSheetId="15" hidden="1">Discount!$A$2:$G$43</definedName>
    <definedName name="Z_B3CE7B10_A914_4559_A6DA_AED8C22AFD6D_.wvu.PrintArea" localSheetId="2" hidden="1">Instructions!$A$1:$C$50</definedName>
    <definedName name="Z_B3CE7B10_A914_4559_A6DA_AED8C22AFD6D_.wvu.PrintArea" localSheetId="3" hidden="1">'Names of Bidder'!$A$1:$F$33</definedName>
    <definedName name="Z_B3CE7B10_A914_4559_A6DA_AED8C22AFD6D_.wvu.PrintArea" localSheetId="4" hidden="1">'Sch-1'!$A$1:$O$116</definedName>
    <definedName name="Z_B3CE7B10_A914_4559_A6DA_AED8C22AFD6D_.wvu.PrintArea" localSheetId="5" hidden="1">'Sch-2'!$A$1:$J$115</definedName>
    <definedName name="Z_B3CE7B10_A914_4559_A6DA_AED8C22AFD6D_.wvu.PrintArea" localSheetId="6" hidden="1">'Sch-3 '!$A$1:$P$100</definedName>
    <definedName name="Z_B3CE7B10_A914_4559_A6DA_AED8C22AFD6D_.wvu.PrintArea" localSheetId="11" hidden="1">'Sch-4'!$A$1:$E$26</definedName>
    <definedName name="Z_B3CE7B10_A914_4559_A6DA_AED8C22AFD6D_.wvu.PrintArea" localSheetId="8" hidden="1">'Sch-4b'!$A$1:$Q$52</definedName>
    <definedName name="Z_B3CE7B10_A914_4559_A6DA_AED8C22AFD6D_.wvu.PrintArea" localSheetId="12" hidden="1">'Sch-5'!$A$1:$D$27</definedName>
    <definedName name="Z_B3CE7B10_A914_4559_A6DA_AED8C22AFD6D_.wvu.PrintArea" localSheetId="9" hidden="1">'Sch-5 Dis'!$A$1:$E$26</definedName>
    <definedName name="Z_B3CE7B10_A914_4559_A6DA_AED8C22AFD6D_.wvu.PrintArea" localSheetId="13" hidden="1">'Sch-6 After Discount'!$A$1:$D$35</definedName>
    <definedName name="Z_B3CE7B10_A914_4559_A6DA_AED8C22AFD6D_.wvu.PrintArea" localSheetId="10" hidden="1">'Sch-6(buy-back)'!$A$1:$Q$49</definedName>
    <definedName name="Z_B3CE7B10_A914_4559_A6DA_AED8C22AFD6D_.wvu.PrintArea" localSheetId="14" hidden="1">'Sch-7'!$A$1:$M$27</definedName>
    <definedName name="Z_B3CE7B10_A914_4559_A6DA_AED8C22AFD6D_.wvu.PrintArea" localSheetId="7" hidden="1">'Sch-Training'!$A$1:$Q$44</definedName>
    <definedName name="Z_B3CE7B10_A914_4559_A6DA_AED8C22AFD6D_.wvu.PrintTitles" localSheetId="4" hidden="1">'Sch-1'!$15:$17</definedName>
    <definedName name="Z_B3CE7B10_A914_4559_A6DA_AED8C22AFD6D_.wvu.PrintTitles" localSheetId="5" hidden="1">'Sch-2'!$15:$17</definedName>
    <definedName name="Z_B3CE7B10_A914_4559_A6DA_AED8C22AFD6D_.wvu.PrintTitles" localSheetId="6" hidden="1">'Sch-3 '!$13:$17</definedName>
    <definedName name="Z_B3CE7B10_A914_4559_A6DA_AED8C22AFD6D_.wvu.PrintTitles" localSheetId="11" hidden="1">'Sch-4'!$3:$13</definedName>
    <definedName name="Z_B3CE7B10_A914_4559_A6DA_AED8C22AFD6D_.wvu.PrintTitles" localSheetId="12" hidden="1">'Sch-5'!$3:$13</definedName>
    <definedName name="Z_B3CE7B10_A914_4559_A6DA_AED8C22AFD6D_.wvu.PrintTitles" localSheetId="9" hidden="1">'Sch-5 Dis'!$3:$13</definedName>
    <definedName name="Z_B3CE7B10_A914_4559_A6DA_AED8C22AFD6D_.wvu.PrintTitles" localSheetId="13" hidden="1">'Sch-6 After Discount'!$3:$13</definedName>
    <definedName name="Z_B3CE7B10_A914_4559_A6DA_AED8C22AFD6D_.wvu.PrintTitles" localSheetId="14" hidden="1">'Sch-7'!$14:$14</definedName>
    <definedName name="Z_B3CE7B10_A914_4559_A6DA_AED8C22AFD6D_.wvu.Rows" localSheetId="1" hidden="1">Cover!$7:$7</definedName>
    <definedName name="Z_B3CE7B10_A914_4559_A6DA_AED8C22AFD6D_.wvu.Rows" localSheetId="15" hidden="1">Discount!$32:$34</definedName>
    <definedName name="Z_B3CE7B10_A914_4559_A6DA_AED8C22AFD6D_.wvu.Rows" localSheetId="5" hidden="1">'Sch-2'!#REF!</definedName>
    <definedName name="Z_B3CE7B10_A914_4559_A6DA_AED8C22AFD6D_.wvu.Rows" localSheetId="14" hidden="1">'Sch-7'!$24:$24,'Sch-7'!$100:$218</definedName>
    <definedName name="Z_B835C05C_B615_4DCB_982D_4519616B3CD8_.wvu.Cols" localSheetId="15" hidden="1">Discount!$H:$P</definedName>
    <definedName name="Z_B835C05C_B615_4DCB_982D_4519616B3CD8_.wvu.Cols" localSheetId="4" hidden="1">'Sch-1'!$S:$V</definedName>
    <definedName name="Z_B835C05C_B615_4DCB_982D_4519616B3CD8_.wvu.Cols" localSheetId="5" hidden="1">'Sch-2'!$K:$T</definedName>
    <definedName name="Z_B835C05C_B615_4DCB_982D_4519616B3CD8_.wvu.Cols" localSheetId="6" hidden="1">'Sch-3 '!$S:$AE,'Sch-3 '!$AK:$AP</definedName>
    <definedName name="Z_B835C05C_B615_4DCB_982D_4519616B3CD8_.wvu.Cols" localSheetId="11" hidden="1">'Sch-4'!$I:$P</definedName>
    <definedName name="Z_B835C05C_B615_4DCB_982D_4519616B3CD8_.wvu.Cols" localSheetId="14" hidden="1">'Sch-7'!$O:$O,'Sch-7'!$AG:$AM</definedName>
    <definedName name="Z_B835C05C_B615_4DCB_982D_4519616B3CD8_.wvu.FilterData" localSheetId="4" hidden="1">'Sch-1'!$A$108:$AZ$108</definedName>
    <definedName name="Z_B835C05C_B615_4DCB_982D_4519616B3CD8_.wvu.FilterData" localSheetId="5" hidden="1">'Sch-2'!$G$108:$J$108</definedName>
    <definedName name="Z_B835C05C_B615_4DCB_982D_4519616B3CD8_.wvu.FilterData" localSheetId="6" hidden="1">'Sch-3 '!$A$93:$BB$94</definedName>
    <definedName name="Z_B835C05C_B615_4DCB_982D_4519616B3CD8_.wvu.PrintArea" localSheetId="16" hidden="1">'Bid Form 2nd Envelope'!$A$1:$F$62</definedName>
    <definedName name="Z_B835C05C_B615_4DCB_982D_4519616B3CD8_.wvu.PrintArea" localSheetId="15" hidden="1">Discount!$A$2:$G$43</definedName>
    <definedName name="Z_B835C05C_B615_4DCB_982D_4519616B3CD8_.wvu.PrintArea" localSheetId="2" hidden="1">Instructions!$A$1:$C$50</definedName>
    <definedName name="Z_B835C05C_B615_4DCB_982D_4519616B3CD8_.wvu.PrintArea" localSheetId="3" hidden="1">'Names of Bidder'!$A$1:$F$33</definedName>
    <definedName name="Z_B835C05C_B615_4DCB_982D_4519616B3CD8_.wvu.PrintArea" localSheetId="4" hidden="1">'Sch-1'!$A$1:$O$116</definedName>
    <definedName name="Z_B835C05C_B615_4DCB_982D_4519616B3CD8_.wvu.PrintArea" localSheetId="5" hidden="1">'Sch-2'!$A$1:$J$115</definedName>
    <definedName name="Z_B835C05C_B615_4DCB_982D_4519616B3CD8_.wvu.PrintArea" localSheetId="6" hidden="1">'Sch-3 '!$A$1:$P$100</definedName>
    <definedName name="Z_B835C05C_B615_4DCB_982D_4519616B3CD8_.wvu.PrintArea" localSheetId="11" hidden="1">'Sch-4'!$A$1:$E$26</definedName>
    <definedName name="Z_B835C05C_B615_4DCB_982D_4519616B3CD8_.wvu.PrintArea" localSheetId="8" hidden="1">'Sch-4b'!$A$1:$Q$52</definedName>
    <definedName name="Z_B835C05C_B615_4DCB_982D_4519616B3CD8_.wvu.PrintArea" localSheetId="12" hidden="1">'Sch-5'!$A$1:$D$27</definedName>
    <definedName name="Z_B835C05C_B615_4DCB_982D_4519616B3CD8_.wvu.PrintArea" localSheetId="9" hidden="1">'Sch-5 Dis'!$A$1:$E$26</definedName>
    <definedName name="Z_B835C05C_B615_4DCB_982D_4519616B3CD8_.wvu.PrintArea" localSheetId="13" hidden="1">'Sch-6 After Discount'!$A$1:$D$35</definedName>
    <definedName name="Z_B835C05C_B615_4DCB_982D_4519616B3CD8_.wvu.PrintArea" localSheetId="10" hidden="1">'Sch-6(buy-back)'!$A$1:$Q$49</definedName>
    <definedName name="Z_B835C05C_B615_4DCB_982D_4519616B3CD8_.wvu.PrintArea" localSheetId="14" hidden="1">'Sch-7'!$A$1:$M$27</definedName>
    <definedName name="Z_B835C05C_B615_4DCB_982D_4519616B3CD8_.wvu.PrintArea" localSheetId="7" hidden="1">'Sch-Training'!$A$1:$Q$44</definedName>
    <definedName name="Z_B835C05C_B615_4DCB_982D_4519616B3CD8_.wvu.PrintTitles" localSheetId="4" hidden="1">'Sch-1'!$15:$17</definedName>
    <definedName name="Z_B835C05C_B615_4DCB_982D_4519616B3CD8_.wvu.PrintTitles" localSheetId="5" hidden="1">'Sch-2'!$15:$17</definedName>
    <definedName name="Z_B835C05C_B615_4DCB_982D_4519616B3CD8_.wvu.PrintTitles" localSheetId="6" hidden="1">'Sch-3 '!$13:$17</definedName>
    <definedName name="Z_B835C05C_B615_4DCB_982D_4519616B3CD8_.wvu.PrintTitles" localSheetId="11" hidden="1">'Sch-4'!$3:$13</definedName>
    <definedName name="Z_B835C05C_B615_4DCB_982D_4519616B3CD8_.wvu.PrintTitles" localSheetId="12" hidden="1">'Sch-5'!$3:$13</definedName>
    <definedName name="Z_B835C05C_B615_4DCB_982D_4519616B3CD8_.wvu.PrintTitles" localSheetId="9" hidden="1">'Sch-5 Dis'!$3:$13</definedName>
    <definedName name="Z_B835C05C_B615_4DCB_982D_4519616B3CD8_.wvu.PrintTitles" localSheetId="13" hidden="1">'Sch-6 After Discount'!$3:$13</definedName>
    <definedName name="Z_B835C05C_B615_4DCB_982D_4519616B3CD8_.wvu.PrintTitles" localSheetId="14" hidden="1">'Sch-7'!$14:$14</definedName>
    <definedName name="Z_B835C05C_B615_4DCB_982D_4519616B3CD8_.wvu.Rows" localSheetId="1" hidden="1">Cover!$7:$7</definedName>
    <definedName name="Z_B835C05C_B615_4DCB_982D_4519616B3CD8_.wvu.Rows" localSheetId="15" hidden="1">Discount!$23:$23,Discount!$30:$30,Discount!$32:$34</definedName>
    <definedName name="Z_B835C05C_B615_4DCB_982D_4519616B3CD8_.wvu.Rows" localSheetId="4" hidden="1">'Sch-1'!#REF!</definedName>
    <definedName name="Z_B835C05C_B615_4DCB_982D_4519616B3CD8_.wvu.Rows" localSheetId="6" hidden="1">'Sch-3 '!#REF!</definedName>
    <definedName name="Z_B835C05C_B615_4DCB_982D_4519616B3CD8_.wvu.Rows" localSheetId="14" hidden="1">'Sch-7'!$24:$24,'Sch-7'!#REF!,'Sch-7'!$100:$218</definedName>
    <definedName name="Z_C431BC99_7569_44AB_83F6_AB73BDED3783_.wvu.Cols" localSheetId="15" hidden="1">Discount!$H:$P</definedName>
    <definedName name="Z_C431BC99_7569_44AB_83F6_AB73BDED3783_.wvu.Cols" localSheetId="4" hidden="1">'Sch-1'!$T:$W</definedName>
    <definedName name="Z_C431BC99_7569_44AB_83F6_AB73BDED3783_.wvu.Cols" localSheetId="5" hidden="1">'Sch-2'!$K:$T</definedName>
    <definedName name="Z_C431BC99_7569_44AB_83F6_AB73BDED3783_.wvu.Cols" localSheetId="6" hidden="1">'Sch-3 '!$S:$AE,'Sch-3 '!$AK:$AP</definedName>
    <definedName name="Z_C431BC99_7569_44AB_83F6_AB73BDED3783_.wvu.Cols" localSheetId="11" hidden="1">'Sch-4'!$I:$P</definedName>
    <definedName name="Z_C431BC99_7569_44AB_83F6_AB73BDED3783_.wvu.Cols" localSheetId="14" hidden="1">'Sch-7'!$O:$O,'Sch-7'!$AG:$AM</definedName>
    <definedName name="Z_C431BC99_7569_44AB_83F6_AB73BDED3783_.wvu.FilterData" localSheetId="4" hidden="1">'Sch-1'!$A$108:$AZ$108</definedName>
    <definedName name="Z_C431BC99_7569_44AB_83F6_AB73BDED3783_.wvu.FilterData" localSheetId="5" hidden="1">'Sch-2'!$G$108:$J$108</definedName>
    <definedName name="Z_C431BC99_7569_44AB_83F6_AB73BDED3783_.wvu.FilterData" localSheetId="6" hidden="1">'Sch-3 '!$A$93:$BB$94</definedName>
    <definedName name="Z_C431BC99_7569_44AB_83F6_AB73BDED3783_.wvu.PrintArea" localSheetId="16" hidden="1">'Bid Form 2nd Envelope'!$A$1:$F$62</definedName>
    <definedName name="Z_C431BC99_7569_44AB_83F6_AB73BDED3783_.wvu.PrintArea" localSheetId="15" hidden="1">Discount!$A$2:$G$43</definedName>
    <definedName name="Z_C431BC99_7569_44AB_83F6_AB73BDED3783_.wvu.PrintArea" localSheetId="2" hidden="1">Instructions!$A$1:$C$50</definedName>
    <definedName name="Z_C431BC99_7569_44AB_83F6_AB73BDED3783_.wvu.PrintArea" localSheetId="3" hidden="1">'Names of Bidder'!$A$1:$F$33</definedName>
    <definedName name="Z_C431BC99_7569_44AB_83F6_AB73BDED3783_.wvu.PrintArea" localSheetId="4" hidden="1">'Sch-1'!$A$1:$O$116</definedName>
    <definedName name="Z_C431BC99_7569_44AB_83F6_AB73BDED3783_.wvu.PrintArea" localSheetId="5" hidden="1">'Sch-2'!$A$1:$J$115</definedName>
    <definedName name="Z_C431BC99_7569_44AB_83F6_AB73BDED3783_.wvu.PrintArea" localSheetId="6" hidden="1">'Sch-3 '!$A$1:$P$100</definedName>
    <definedName name="Z_C431BC99_7569_44AB_83F6_AB73BDED3783_.wvu.PrintArea" localSheetId="11" hidden="1">'Sch-4'!$A$1:$E$26</definedName>
    <definedName name="Z_C431BC99_7569_44AB_83F6_AB73BDED3783_.wvu.PrintArea" localSheetId="8" hidden="1">'Sch-4b'!$A$1:$Q$52</definedName>
    <definedName name="Z_C431BC99_7569_44AB_83F6_AB73BDED3783_.wvu.PrintArea" localSheetId="12" hidden="1">'Sch-5'!$A$1:$D$27</definedName>
    <definedName name="Z_C431BC99_7569_44AB_83F6_AB73BDED3783_.wvu.PrintArea" localSheetId="9" hidden="1">'Sch-5 Dis'!$A$1:$E$26</definedName>
    <definedName name="Z_C431BC99_7569_44AB_83F6_AB73BDED3783_.wvu.PrintArea" localSheetId="13" hidden="1">'Sch-6 After Discount'!$A$1:$D$35</definedName>
    <definedName name="Z_C431BC99_7569_44AB_83F6_AB73BDED3783_.wvu.PrintArea" localSheetId="10" hidden="1">'Sch-6(buy-back)'!$A$1:$Q$49</definedName>
    <definedName name="Z_C431BC99_7569_44AB_83F6_AB73BDED3783_.wvu.PrintArea" localSheetId="14" hidden="1">'Sch-7'!$A$1:$M$27</definedName>
    <definedName name="Z_C431BC99_7569_44AB_83F6_AB73BDED3783_.wvu.PrintArea" localSheetId="7" hidden="1">'Sch-Training'!$A$1:$Q$44</definedName>
    <definedName name="Z_C431BC99_7569_44AB_83F6_AB73BDED3783_.wvu.PrintTitles" localSheetId="4" hidden="1">'Sch-1'!$15:$17</definedName>
    <definedName name="Z_C431BC99_7569_44AB_83F6_AB73BDED3783_.wvu.PrintTitles" localSheetId="5" hidden="1">'Sch-2'!$15:$17</definedName>
    <definedName name="Z_C431BC99_7569_44AB_83F6_AB73BDED3783_.wvu.PrintTitles" localSheetId="6" hidden="1">'Sch-3 '!$13:$17</definedName>
    <definedName name="Z_C431BC99_7569_44AB_83F6_AB73BDED3783_.wvu.PrintTitles" localSheetId="11" hidden="1">'Sch-4'!$3:$13</definedName>
    <definedName name="Z_C431BC99_7569_44AB_83F6_AB73BDED3783_.wvu.PrintTitles" localSheetId="12" hidden="1">'Sch-5'!$3:$13</definedName>
    <definedName name="Z_C431BC99_7569_44AB_83F6_AB73BDED3783_.wvu.PrintTitles" localSheetId="9" hidden="1">'Sch-5 Dis'!$3:$13</definedName>
    <definedName name="Z_C431BC99_7569_44AB_83F6_AB73BDED3783_.wvu.PrintTitles" localSheetId="13" hidden="1">'Sch-6 After Discount'!$3:$13</definedName>
    <definedName name="Z_C431BC99_7569_44AB_83F6_AB73BDED3783_.wvu.PrintTitles" localSheetId="14" hidden="1">'Sch-7'!$14:$14</definedName>
    <definedName name="Z_C431BC99_7569_44AB_83F6_AB73BDED3783_.wvu.Rows" localSheetId="1" hidden="1">Cover!$7:$7</definedName>
    <definedName name="Z_C431BC99_7569_44AB_83F6_AB73BDED3783_.wvu.Rows" localSheetId="15" hidden="1">Discount!$23:$23,Discount!$30:$30,Discount!$32:$34</definedName>
    <definedName name="Z_C431BC99_7569_44AB_83F6_AB73BDED3783_.wvu.Rows" localSheetId="4" hidden="1">'Sch-1'!#REF!</definedName>
    <definedName name="Z_C431BC99_7569_44AB_83F6_AB73BDED3783_.wvu.Rows" localSheetId="6" hidden="1">'Sch-3 '!#REF!</definedName>
    <definedName name="Z_C431BC99_7569_44AB_83F6_AB73BDED3783_.wvu.Rows" localSheetId="14" hidden="1">'Sch-7'!$24:$24,'Sch-7'!#REF!,'Sch-7'!$100:$218</definedName>
    <definedName name="Z_C6A7FFED_91EB_41DF_A944_2BFB2D792481_.wvu.Cols" localSheetId="16" hidden="1">'Bid Form 2nd Envelope'!$G:$AL</definedName>
    <definedName name="Z_C6A7FFED_91EB_41DF_A944_2BFB2D792481_.wvu.Cols" localSheetId="15" hidden="1">Discount!$H:$L</definedName>
    <definedName name="Z_C6A7FFED_91EB_41DF_A944_2BFB2D792481_.wvu.Cols" localSheetId="3" hidden="1">'Names of Bidder'!$J:$Z</definedName>
    <definedName name="Z_C6A7FFED_91EB_41DF_A944_2BFB2D792481_.wvu.Cols" localSheetId="4" hidden="1">'Sch-1'!$P:$U,'Sch-1'!$AD:$AH</definedName>
    <definedName name="Z_C6A7FFED_91EB_41DF_A944_2BFB2D792481_.wvu.Cols" localSheetId="5" hidden="1">'Sch-2'!$K:$N</definedName>
    <definedName name="Z_C6A7FFED_91EB_41DF_A944_2BFB2D792481_.wvu.Cols" localSheetId="6" hidden="1">'Sch-3 '!$R:$U,'Sch-3 '!$AK:$AP</definedName>
    <definedName name="Z_C6A7FFED_91EB_41DF_A944_2BFB2D792481_.wvu.Cols" localSheetId="11" hidden="1">'Sch-4'!$I:$P</definedName>
    <definedName name="Z_C6A7FFED_91EB_41DF_A944_2BFB2D792481_.wvu.Cols" localSheetId="8" hidden="1">'Sch-4b'!$R:$T</definedName>
    <definedName name="Z_C6A7FFED_91EB_41DF_A944_2BFB2D792481_.wvu.Cols" localSheetId="10" hidden="1">'Sch-6(buy-back)'!$R:$T</definedName>
    <definedName name="Z_C6A7FFED_91EB_41DF_A944_2BFB2D792481_.wvu.Cols" localSheetId="14" hidden="1">'Sch-7'!$P:$R,'Sch-7'!$AG:$AM</definedName>
    <definedName name="Z_C6A7FFED_91EB_41DF_A944_2BFB2D792481_.wvu.Cols" localSheetId="7" hidden="1">'Sch-Training'!$R:$U</definedName>
    <definedName name="Z_C6A7FFED_91EB_41DF_A944_2BFB2D792481_.wvu.FilterData" localSheetId="4" hidden="1">'Sch-1'!$A$18:$AY$93</definedName>
    <definedName name="Z_C6A7FFED_91EB_41DF_A944_2BFB2D792481_.wvu.FilterData" localSheetId="5" hidden="1">'Sch-2'!$G$108:$J$108</definedName>
    <definedName name="Z_C6A7FFED_91EB_41DF_A944_2BFB2D792481_.wvu.FilterData" localSheetId="6" hidden="1">'Sch-3 '!$A$93:$BB$94</definedName>
    <definedName name="Z_C6A7FFED_91EB_41DF_A944_2BFB2D792481_.wvu.PrintArea" localSheetId="16" hidden="1">'Bid Form 2nd Envelope'!$A$1:$F$61</definedName>
    <definedName name="Z_C6A7FFED_91EB_41DF_A944_2BFB2D792481_.wvu.PrintArea" localSheetId="1" hidden="1">Cover!$A$1:$F$15</definedName>
    <definedName name="Z_C6A7FFED_91EB_41DF_A944_2BFB2D792481_.wvu.PrintArea" localSheetId="15" hidden="1">Discount!$A$2:$G$43</definedName>
    <definedName name="Z_C6A7FFED_91EB_41DF_A944_2BFB2D792481_.wvu.PrintArea" localSheetId="2" hidden="1">Instructions!$A$1:$C$50</definedName>
    <definedName name="Z_C6A7FFED_91EB_41DF_A944_2BFB2D792481_.wvu.PrintArea" localSheetId="3" hidden="1">'Names of Bidder'!$A$1:$F$33</definedName>
    <definedName name="Z_C6A7FFED_91EB_41DF_A944_2BFB2D792481_.wvu.PrintArea" localSheetId="4" hidden="1">'Sch-1'!$A$1:$O$116</definedName>
    <definedName name="Z_C6A7FFED_91EB_41DF_A944_2BFB2D792481_.wvu.PrintArea" localSheetId="5" hidden="1">'Sch-2'!$A$1:$K$117</definedName>
    <definedName name="Z_C6A7FFED_91EB_41DF_A944_2BFB2D792481_.wvu.PrintArea" localSheetId="6" hidden="1">'Sch-3 '!$A$1:$Q$100</definedName>
    <definedName name="Z_C6A7FFED_91EB_41DF_A944_2BFB2D792481_.wvu.PrintArea" localSheetId="11" hidden="1">'Sch-4'!$A$1:$E$26</definedName>
    <definedName name="Z_C6A7FFED_91EB_41DF_A944_2BFB2D792481_.wvu.PrintArea" localSheetId="8" hidden="1">'Sch-4b'!$A$1:$Q$52</definedName>
    <definedName name="Z_C6A7FFED_91EB_41DF_A944_2BFB2D792481_.wvu.PrintArea" localSheetId="12" hidden="1">'Sch-5'!$A$1:$D$27</definedName>
    <definedName name="Z_C6A7FFED_91EB_41DF_A944_2BFB2D792481_.wvu.PrintArea" localSheetId="9" hidden="1">'Sch-5 Dis'!$A$1:$E$26</definedName>
    <definedName name="Z_C6A7FFED_91EB_41DF_A944_2BFB2D792481_.wvu.PrintArea" localSheetId="13" hidden="1">'Sch-6 After Discount'!$A$1:$D$35</definedName>
    <definedName name="Z_C6A7FFED_91EB_41DF_A944_2BFB2D792481_.wvu.PrintArea" localSheetId="10" hidden="1">'Sch-6(buy-back)'!$A$1:$Q$49</definedName>
    <definedName name="Z_C6A7FFED_91EB_41DF_A944_2BFB2D792481_.wvu.PrintArea" localSheetId="14" hidden="1">'Sch-7'!$A$1:$N$27</definedName>
    <definedName name="Z_C6A7FFED_91EB_41DF_A944_2BFB2D792481_.wvu.PrintArea" localSheetId="7" hidden="1">'Sch-Training'!$A$1:$Q$44</definedName>
    <definedName name="Z_C6A7FFED_91EB_41DF_A944_2BFB2D792481_.wvu.PrintTitles" localSheetId="4" hidden="1">'Sch-1'!$15:$17</definedName>
    <definedName name="Z_C6A7FFED_91EB_41DF_A944_2BFB2D792481_.wvu.PrintTitles" localSheetId="5" hidden="1">'Sch-2'!$15:$17</definedName>
    <definedName name="Z_C6A7FFED_91EB_41DF_A944_2BFB2D792481_.wvu.PrintTitles" localSheetId="6" hidden="1">'Sch-3 '!$13:$17</definedName>
    <definedName name="Z_C6A7FFED_91EB_41DF_A944_2BFB2D792481_.wvu.PrintTitles" localSheetId="11" hidden="1">'Sch-4'!$3:$13</definedName>
    <definedName name="Z_C6A7FFED_91EB_41DF_A944_2BFB2D792481_.wvu.PrintTitles" localSheetId="12" hidden="1">'Sch-5'!$3:$13</definedName>
    <definedName name="Z_C6A7FFED_91EB_41DF_A944_2BFB2D792481_.wvu.PrintTitles" localSheetId="9" hidden="1">'Sch-5 Dis'!$3:$13</definedName>
    <definedName name="Z_C6A7FFED_91EB_41DF_A944_2BFB2D792481_.wvu.PrintTitles" localSheetId="13" hidden="1">'Sch-6 After Discount'!$3:$13</definedName>
    <definedName name="Z_C6A7FFED_91EB_41DF_A944_2BFB2D792481_.wvu.PrintTitles" localSheetId="14" hidden="1">'Sch-7'!$14:$14</definedName>
    <definedName name="Z_C6A7FFED_91EB_41DF_A944_2BFB2D792481_.wvu.Rows" localSheetId="1" hidden="1">Cover!$7:$7</definedName>
    <definedName name="Z_C6A7FFED_91EB_41DF_A944_2BFB2D792481_.wvu.Rows" localSheetId="15" hidden="1">Discount!$32:$34</definedName>
    <definedName name="Z_C6A7FFED_91EB_41DF_A944_2BFB2D792481_.wvu.Rows" localSheetId="3" hidden="1">'Names of Bidder'!$7:$7,'Names of Bidder'!$14:$23,'Names of Bidder'!$27:$30</definedName>
    <definedName name="Z_C6A7FFED_91EB_41DF_A944_2BFB2D792481_.wvu.Rows" localSheetId="12" hidden="1">'Sch-5'!$25:$25</definedName>
    <definedName name="Z_C6A7FFED_91EB_41DF_A944_2BFB2D792481_.wvu.Rows" localSheetId="14" hidden="1">'Sch-7'!$17:$18,'Sch-7'!$100:$218</definedName>
    <definedName name="Z_D0757F9E_DF41_4B40_A5E5_F4F8FDD8D61D_.wvu.Cols" localSheetId="15" hidden="1">Discount!$H:$O</definedName>
    <definedName name="Z_D0757F9E_DF41_4B40_A5E5_F4F8FDD8D61D_.wvu.Cols" localSheetId="5" hidden="1">'Sch-2'!$M:$R</definedName>
    <definedName name="Z_D0757F9E_DF41_4B40_A5E5_F4F8FDD8D61D_.wvu.Cols" localSheetId="6" hidden="1">'Sch-3 '!$S:$AE,'Sch-3 '!$AK:$AP</definedName>
    <definedName name="Z_D0757F9E_DF41_4B40_A5E5_F4F8FDD8D61D_.wvu.Cols" localSheetId="11" hidden="1">'Sch-4'!$I:$P</definedName>
    <definedName name="Z_D0757F9E_DF41_4B40_A5E5_F4F8FDD8D61D_.wvu.Cols" localSheetId="14" hidden="1">'Sch-7'!$O:$O,'Sch-7'!$AG:$AM</definedName>
    <definedName name="Z_D0757F9E_DF41_4B40_A5E5_F4F8FDD8D61D_.wvu.FilterData" localSheetId="4" hidden="1">'Sch-1'!#REF!</definedName>
    <definedName name="Z_D0757F9E_DF41_4B40_A5E5_F4F8FDD8D61D_.wvu.FilterData" localSheetId="5" hidden="1">'Sch-2'!$G$108:$J$108</definedName>
    <definedName name="Z_D0757F9E_DF41_4B40_A5E5_F4F8FDD8D61D_.wvu.FilterData" localSheetId="6" hidden="1">'Sch-3 '!$A$93:$P$94</definedName>
    <definedName name="Z_D0757F9E_DF41_4B40_A5E5_F4F8FDD8D61D_.wvu.PrintArea" localSheetId="16" hidden="1">'Bid Form 2nd Envelope'!$A$1:$F$62</definedName>
    <definedName name="Z_D0757F9E_DF41_4B40_A5E5_F4F8FDD8D61D_.wvu.PrintArea" localSheetId="15" hidden="1">Discount!$A$2:$G$43</definedName>
    <definedName name="Z_D0757F9E_DF41_4B40_A5E5_F4F8FDD8D61D_.wvu.PrintArea" localSheetId="2" hidden="1">Instructions!$A$1:$C$50</definedName>
    <definedName name="Z_D0757F9E_DF41_4B40_A5E5_F4F8FDD8D61D_.wvu.PrintArea" localSheetId="3" hidden="1">'Names of Bidder'!$A$1:$F$33</definedName>
    <definedName name="Z_D0757F9E_DF41_4B40_A5E5_F4F8FDD8D61D_.wvu.PrintArea" localSheetId="4" hidden="1">'Sch-1'!$A$1:$O$116</definedName>
    <definedName name="Z_D0757F9E_DF41_4B40_A5E5_F4F8FDD8D61D_.wvu.PrintArea" localSheetId="5" hidden="1">'Sch-2'!$A$1:$J$115</definedName>
    <definedName name="Z_D0757F9E_DF41_4B40_A5E5_F4F8FDD8D61D_.wvu.PrintArea" localSheetId="6" hidden="1">'Sch-3 '!$A$1:$P$100</definedName>
    <definedName name="Z_D0757F9E_DF41_4B40_A5E5_F4F8FDD8D61D_.wvu.PrintArea" localSheetId="11" hidden="1">'Sch-4'!$A$1:$E$26</definedName>
    <definedName name="Z_D0757F9E_DF41_4B40_A5E5_F4F8FDD8D61D_.wvu.PrintArea" localSheetId="8" hidden="1">'Sch-4b'!$A$1:$Q$52</definedName>
    <definedName name="Z_D0757F9E_DF41_4B40_A5E5_F4F8FDD8D61D_.wvu.PrintArea" localSheetId="12" hidden="1">'Sch-5'!$A$1:$D$27</definedName>
    <definedName name="Z_D0757F9E_DF41_4B40_A5E5_F4F8FDD8D61D_.wvu.PrintArea" localSheetId="9" hidden="1">'Sch-5 Dis'!$A$1:$E$26</definedName>
    <definedName name="Z_D0757F9E_DF41_4B40_A5E5_F4F8FDD8D61D_.wvu.PrintArea" localSheetId="13" hidden="1">'Sch-6 After Discount'!$A$1:$D$35</definedName>
    <definedName name="Z_D0757F9E_DF41_4B40_A5E5_F4F8FDD8D61D_.wvu.PrintArea" localSheetId="10" hidden="1">'Sch-6(buy-back)'!$A$1:$Q$49</definedName>
    <definedName name="Z_D0757F9E_DF41_4B40_A5E5_F4F8FDD8D61D_.wvu.PrintArea" localSheetId="14" hidden="1">'Sch-7'!$A$1:$M$27</definedName>
    <definedName name="Z_D0757F9E_DF41_4B40_A5E5_F4F8FDD8D61D_.wvu.PrintArea" localSheetId="7" hidden="1">'Sch-Training'!$A$1:$Q$44</definedName>
    <definedName name="Z_D0757F9E_DF41_4B40_A5E5_F4F8FDD8D61D_.wvu.PrintTitles" localSheetId="4" hidden="1">'Sch-1'!$15:$17</definedName>
    <definedName name="Z_D0757F9E_DF41_4B40_A5E5_F4F8FDD8D61D_.wvu.PrintTitles" localSheetId="5" hidden="1">'Sch-2'!$15:$17</definedName>
    <definedName name="Z_D0757F9E_DF41_4B40_A5E5_F4F8FDD8D61D_.wvu.PrintTitles" localSheetId="6" hidden="1">'Sch-3 '!$13:$17</definedName>
    <definedName name="Z_D0757F9E_DF41_4B40_A5E5_F4F8FDD8D61D_.wvu.PrintTitles" localSheetId="11" hidden="1">'Sch-4'!$3:$13</definedName>
    <definedName name="Z_D0757F9E_DF41_4B40_A5E5_F4F8FDD8D61D_.wvu.PrintTitles" localSheetId="12" hidden="1">'Sch-5'!$3:$13</definedName>
    <definedName name="Z_D0757F9E_DF41_4B40_A5E5_F4F8FDD8D61D_.wvu.PrintTitles" localSheetId="9" hidden="1">'Sch-5 Dis'!$3:$13</definedName>
    <definedName name="Z_D0757F9E_DF41_4B40_A5E5_F4F8FDD8D61D_.wvu.PrintTitles" localSheetId="13" hidden="1">'Sch-6 After Discount'!$3:$13</definedName>
    <definedName name="Z_D0757F9E_DF41_4B40_A5E5_F4F8FDD8D61D_.wvu.PrintTitles" localSheetId="14" hidden="1">'Sch-7'!$14:$14</definedName>
    <definedName name="Z_D0757F9E_DF41_4B40_A5E5_F4F8FDD8D61D_.wvu.Rows" localSheetId="1" hidden="1">Cover!$7:$7</definedName>
    <definedName name="Z_D0757F9E_DF41_4B40_A5E5_F4F8FDD8D61D_.wvu.Rows" localSheetId="15" hidden="1">Discount!$32:$34</definedName>
    <definedName name="Z_D0757F9E_DF41_4B40_A5E5_F4F8FDD8D61D_.wvu.Rows" localSheetId="5" hidden="1">'Sch-2'!#REF!</definedName>
    <definedName name="Z_D0757F9E_DF41_4B40_A5E5_F4F8FDD8D61D_.wvu.Rows" localSheetId="14" hidden="1">'Sch-7'!$24:$24,'Sch-7'!$100:$218</definedName>
    <definedName name="Z_D53177B2_31EC_4222_B97A_A37DCFD9E45B_.wvu.Cols" localSheetId="15" hidden="1">Discount!$H:$P</definedName>
    <definedName name="Z_D53177B2_31EC_4222_B97A_A37DCFD9E45B_.wvu.Cols" localSheetId="4" hidden="1">'Sch-1'!$P:$AZ</definedName>
    <definedName name="Z_D53177B2_31EC_4222_B97A_A37DCFD9E45B_.wvu.Cols" localSheetId="5" hidden="1">'Sch-2'!$M:$R</definedName>
    <definedName name="Z_D53177B2_31EC_4222_B97A_A37DCFD9E45B_.wvu.Cols" localSheetId="6" hidden="1">'Sch-3 '!$S:$AE,'Sch-3 '!$AK:$AP</definedName>
    <definedName name="Z_D53177B2_31EC_4222_B97A_A37DCFD9E45B_.wvu.Cols" localSheetId="11" hidden="1">'Sch-4'!$I:$P</definedName>
    <definedName name="Z_D53177B2_31EC_4222_B97A_A37DCFD9E45B_.wvu.Cols" localSheetId="14" hidden="1">'Sch-7'!$O:$O,'Sch-7'!$AG:$AM</definedName>
    <definedName name="Z_D53177B2_31EC_4222_B97A_A37DCFD9E45B_.wvu.FilterData" localSheetId="4" hidden="1">'Sch-1'!#REF!</definedName>
    <definedName name="Z_D53177B2_31EC_4222_B97A_A37DCFD9E45B_.wvu.FilterData" localSheetId="5" hidden="1">'Sch-2'!$G$108:$J$108</definedName>
    <definedName name="Z_D53177B2_31EC_4222_B97A_A37DCFD9E45B_.wvu.FilterData" localSheetId="6" hidden="1">'Sch-3 '!$A$93:$P$94</definedName>
    <definedName name="Z_D53177B2_31EC_4222_B97A_A37DCFD9E45B_.wvu.PrintArea" localSheetId="16" hidden="1">'Bid Form 2nd Envelope'!$A$1:$F$62</definedName>
    <definedName name="Z_D53177B2_31EC_4222_B97A_A37DCFD9E45B_.wvu.PrintArea" localSheetId="15" hidden="1">Discount!$A$2:$G$43</definedName>
    <definedName name="Z_D53177B2_31EC_4222_B97A_A37DCFD9E45B_.wvu.PrintArea" localSheetId="2" hidden="1">Instructions!$A$1:$C$50</definedName>
    <definedName name="Z_D53177B2_31EC_4222_B97A_A37DCFD9E45B_.wvu.PrintArea" localSheetId="3" hidden="1">'Names of Bidder'!$A$1:$F$33</definedName>
    <definedName name="Z_D53177B2_31EC_4222_B97A_A37DCFD9E45B_.wvu.PrintArea" localSheetId="4" hidden="1">'Sch-1'!$A$1:$O$116</definedName>
    <definedName name="Z_D53177B2_31EC_4222_B97A_A37DCFD9E45B_.wvu.PrintArea" localSheetId="5" hidden="1">'Sch-2'!$A$1:$J$115</definedName>
    <definedName name="Z_D53177B2_31EC_4222_B97A_A37DCFD9E45B_.wvu.PrintArea" localSheetId="6" hidden="1">'Sch-3 '!$A$1:$P$100</definedName>
    <definedName name="Z_D53177B2_31EC_4222_B97A_A37DCFD9E45B_.wvu.PrintArea" localSheetId="11" hidden="1">'Sch-4'!$A$1:$E$26</definedName>
    <definedName name="Z_D53177B2_31EC_4222_B97A_A37DCFD9E45B_.wvu.PrintArea" localSheetId="8" hidden="1">'Sch-4b'!$A$1:$Q$52</definedName>
    <definedName name="Z_D53177B2_31EC_4222_B97A_A37DCFD9E45B_.wvu.PrintArea" localSheetId="12" hidden="1">'Sch-5'!$A$1:$D$27</definedName>
    <definedName name="Z_D53177B2_31EC_4222_B97A_A37DCFD9E45B_.wvu.PrintArea" localSheetId="9" hidden="1">'Sch-5 Dis'!$A$1:$E$26</definedName>
    <definedName name="Z_D53177B2_31EC_4222_B97A_A37DCFD9E45B_.wvu.PrintArea" localSheetId="13" hidden="1">'Sch-6 After Discount'!$A$1:$D$35</definedName>
    <definedName name="Z_D53177B2_31EC_4222_B97A_A37DCFD9E45B_.wvu.PrintArea" localSheetId="10" hidden="1">'Sch-6(buy-back)'!$A$1:$Q$49</definedName>
    <definedName name="Z_D53177B2_31EC_4222_B97A_A37DCFD9E45B_.wvu.PrintArea" localSheetId="14" hidden="1">'Sch-7'!$A$1:$M$27</definedName>
    <definedName name="Z_D53177B2_31EC_4222_B97A_A37DCFD9E45B_.wvu.PrintArea" localSheetId="7" hidden="1">'Sch-Training'!$A$1:$Q$44</definedName>
    <definedName name="Z_D53177B2_31EC_4222_B97A_A37DCFD9E45B_.wvu.PrintTitles" localSheetId="4" hidden="1">'Sch-1'!$15:$17</definedName>
    <definedName name="Z_D53177B2_31EC_4222_B97A_A37DCFD9E45B_.wvu.PrintTitles" localSheetId="5" hidden="1">'Sch-2'!$15:$17</definedName>
    <definedName name="Z_D53177B2_31EC_4222_B97A_A37DCFD9E45B_.wvu.PrintTitles" localSheetId="6" hidden="1">'Sch-3 '!$13:$17</definedName>
    <definedName name="Z_D53177B2_31EC_4222_B97A_A37DCFD9E45B_.wvu.PrintTitles" localSheetId="11" hidden="1">'Sch-4'!$3:$13</definedName>
    <definedName name="Z_D53177B2_31EC_4222_B97A_A37DCFD9E45B_.wvu.PrintTitles" localSheetId="12" hidden="1">'Sch-5'!$3:$13</definedName>
    <definedName name="Z_D53177B2_31EC_4222_B97A_A37DCFD9E45B_.wvu.PrintTitles" localSheetId="9" hidden="1">'Sch-5 Dis'!$3:$13</definedName>
    <definedName name="Z_D53177B2_31EC_4222_B97A_A37DCFD9E45B_.wvu.PrintTitles" localSheetId="13" hidden="1">'Sch-6 After Discount'!$3:$13</definedName>
    <definedName name="Z_D53177B2_31EC_4222_B97A_A37DCFD9E45B_.wvu.PrintTitles" localSheetId="14" hidden="1">'Sch-7'!$14:$14</definedName>
    <definedName name="Z_D53177B2_31EC_4222_B97A_A37DCFD9E45B_.wvu.Rows" localSheetId="1" hidden="1">Cover!$7:$7</definedName>
    <definedName name="Z_D53177B2_31EC_4222_B97A_A37DCFD9E45B_.wvu.Rows" localSheetId="15" hidden="1">Discount!$32:$34</definedName>
    <definedName name="Z_D53177B2_31EC_4222_B97A_A37DCFD9E45B_.wvu.Rows" localSheetId="4" hidden="1">'Sch-1'!#REF!</definedName>
    <definedName name="Z_D53177B2_31EC_4222_B97A_A37DCFD9E45B_.wvu.Rows" localSheetId="5" hidden="1">'Sch-2'!#REF!</definedName>
    <definedName name="Z_D53177B2_31EC_4222_B97A_A37DCFD9E45B_.wvu.Rows" localSheetId="14" hidden="1">'Sch-7'!$24:$24,'Sch-7'!$100:$218</definedName>
    <definedName name="Z_E31EEC54_5F58_47EA_99FC_C1E22AF5375A_.wvu.Cols" localSheetId="16" hidden="1">'Bid Form 2nd Envelope'!$Y:$AN</definedName>
    <definedName name="Z_E31EEC54_5F58_47EA_99FC_C1E22AF5375A_.wvu.Cols" localSheetId="15" hidden="1">Discount!$H:$K</definedName>
    <definedName name="Z_E31EEC54_5F58_47EA_99FC_C1E22AF5375A_.wvu.Cols" localSheetId="4" hidden="1">'Sch-1'!$Q:$S</definedName>
    <definedName name="Z_E31EEC54_5F58_47EA_99FC_C1E22AF5375A_.wvu.Cols" localSheetId="6" hidden="1">'Sch-3 '!$R:$S,'Sch-3 '!$AK:$AP</definedName>
    <definedName name="Z_E31EEC54_5F58_47EA_99FC_C1E22AF5375A_.wvu.Cols" localSheetId="11" hidden="1">'Sch-4'!$I:$P</definedName>
    <definedName name="Z_E31EEC54_5F58_47EA_99FC_C1E22AF5375A_.wvu.Cols" localSheetId="8" hidden="1">'Sch-4b'!$R:$S</definedName>
    <definedName name="Z_E31EEC54_5F58_47EA_99FC_C1E22AF5375A_.wvu.Cols" localSheetId="10" hidden="1">'Sch-6(buy-back)'!$R:$S</definedName>
    <definedName name="Z_E31EEC54_5F58_47EA_99FC_C1E22AF5375A_.wvu.Cols" localSheetId="14" hidden="1">'Sch-7'!$P:$R,'Sch-7'!$AG:$AM</definedName>
    <definedName name="Z_E31EEC54_5F58_47EA_99FC_C1E22AF5375A_.wvu.Cols" localSheetId="7" hidden="1">'Sch-Training'!$R:$S</definedName>
    <definedName name="Z_E31EEC54_5F58_47EA_99FC_C1E22AF5375A_.wvu.FilterData" localSheetId="4" hidden="1">'Sch-1'!$A$108:$AZ$108</definedName>
    <definedName name="Z_E31EEC54_5F58_47EA_99FC_C1E22AF5375A_.wvu.FilterData" localSheetId="5" hidden="1">'Sch-2'!$G$108:$J$108</definedName>
    <definedName name="Z_E31EEC54_5F58_47EA_99FC_C1E22AF5375A_.wvu.FilterData" localSheetId="6" hidden="1">'Sch-3 '!$A$93:$BB$94</definedName>
    <definedName name="Z_E31EEC54_5F58_47EA_99FC_C1E22AF5375A_.wvu.PrintArea" localSheetId="16" hidden="1">'Bid Form 2nd Envelope'!$A$1:$F$62</definedName>
    <definedName name="Z_E31EEC54_5F58_47EA_99FC_C1E22AF5375A_.wvu.PrintArea" localSheetId="1" hidden="1">Cover!$A$1:$H$15</definedName>
    <definedName name="Z_E31EEC54_5F58_47EA_99FC_C1E22AF5375A_.wvu.PrintArea" localSheetId="15" hidden="1">Discount!$A$2:$G$43</definedName>
    <definedName name="Z_E31EEC54_5F58_47EA_99FC_C1E22AF5375A_.wvu.PrintArea" localSheetId="2" hidden="1">Instructions!$A$1:$C$50</definedName>
    <definedName name="Z_E31EEC54_5F58_47EA_99FC_C1E22AF5375A_.wvu.PrintArea" localSheetId="3" hidden="1">'Names of Bidder'!$A$1:$F$33</definedName>
    <definedName name="Z_E31EEC54_5F58_47EA_99FC_C1E22AF5375A_.wvu.PrintArea" localSheetId="4" hidden="1">'Sch-1'!$A$1:$O$116</definedName>
    <definedName name="Z_E31EEC54_5F58_47EA_99FC_C1E22AF5375A_.wvu.PrintArea" localSheetId="5" hidden="1">'Sch-2'!$A$1:$J$117</definedName>
    <definedName name="Z_E31EEC54_5F58_47EA_99FC_C1E22AF5375A_.wvu.PrintArea" localSheetId="6" hidden="1">'Sch-3 '!$A$1:$Q$100</definedName>
    <definedName name="Z_E31EEC54_5F58_47EA_99FC_C1E22AF5375A_.wvu.PrintArea" localSheetId="11" hidden="1">'Sch-4'!$A$1:$E$26</definedName>
    <definedName name="Z_E31EEC54_5F58_47EA_99FC_C1E22AF5375A_.wvu.PrintArea" localSheetId="8" hidden="1">'Sch-4b'!$A$1:$Q$52</definedName>
    <definedName name="Z_E31EEC54_5F58_47EA_99FC_C1E22AF5375A_.wvu.PrintArea" localSheetId="12" hidden="1">'Sch-5'!$A$1:$D$27</definedName>
    <definedName name="Z_E31EEC54_5F58_47EA_99FC_C1E22AF5375A_.wvu.PrintArea" localSheetId="9" hidden="1">'Sch-5 Dis'!$A$1:$E$26</definedName>
    <definedName name="Z_E31EEC54_5F58_47EA_99FC_C1E22AF5375A_.wvu.PrintArea" localSheetId="13" hidden="1">'Sch-6 After Discount'!$A$1:$D$35</definedName>
    <definedName name="Z_E31EEC54_5F58_47EA_99FC_C1E22AF5375A_.wvu.PrintArea" localSheetId="10" hidden="1">'Sch-6(buy-back)'!$A$1:$Q$49</definedName>
    <definedName name="Z_E31EEC54_5F58_47EA_99FC_C1E22AF5375A_.wvu.PrintArea" localSheetId="14" hidden="1">'Sch-7'!$A$1:$N$27</definedName>
    <definedName name="Z_E31EEC54_5F58_47EA_99FC_C1E22AF5375A_.wvu.PrintArea" localSheetId="7" hidden="1">'Sch-Training'!$A$1:$Q$44</definedName>
    <definedName name="Z_E31EEC54_5F58_47EA_99FC_C1E22AF5375A_.wvu.PrintTitles" localSheetId="4" hidden="1">'Sch-1'!$15:$17</definedName>
    <definedName name="Z_E31EEC54_5F58_47EA_99FC_C1E22AF5375A_.wvu.PrintTitles" localSheetId="5" hidden="1">'Sch-2'!$15:$17</definedName>
    <definedName name="Z_E31EEC54_5F58_47EA_99FC_C1E22AF5375A_.wvu.PrintTitles" localSheetId="6" hidden="1">'Sch-3 '!$13:$17</definedName>
    <definedName name="Z_E31EEC54_5F58_47EA_99FC_C1E22AF5375A_.wvu.PrintTitles" localSheetId="11" hidden="1">'Sch-4'!$3:$13</definedName>
    <definedName name="Z_E31EEC54_5F58_47EA_99FC_C1E22AF5375A_.wvu.PrintTitles" localSheetId="12" hidden="1">'Sch-5'!$3:$13</definedName>
    <definedName name="Z_E31EEC54_5F58_47EA_99FC_C1E22AF5375A_.wvu.PrintTitles" localSheetId="9" hidden="1">'Sch-5 Dis'!$3:$13</definedName>
    <definedName name="Z_E31EEC54_5F58_47EA_99FC_C1E22AF5375A_.wvu.PrintTitles" localSheetId="13" hidden="1">'Sch-6 After Discount'!$3:$13</definedName>
    <definedName name="Z_E31EEC54_5F58_47EA_99FC_C1E22AF5375A_.wvu.PrintTitles" localSheetId="14" hidden="1">'Sch-7'!$14:$14</definedName>
    <definedName name="Z_E31EEC54_5F58_47EA_99FC_C1E22AF5375A_.wvu.Rows" localSheetId="1" hidden="1">Cover!$7:$7</definedName>
    <definedName name="Z_E31EEC54_5F58_47EA_99FC_C1E22AF5375A_.wvu.Rows" localSheetId="15" hidden="1">Discount!$32:$34</definedName>
    <definedName name="Z_E31EEC54_5F58_47EA_99FC_C1E22AF5375A_.wvu.Rows" localSheetId="3" hidden="1">'Names of Bidder'!$13:$23</definedName>
    <definedName name="Z_E31EEC54_5F58_47EA_99FC_C1E22AF5375A_.wvu.Rows" localSheetId="5" hidden="1">'Sch-2'!#REF!</definedName>
    <definedName name="Z_E31EEC54_5F58_47EA_99FC_C1E22AF5375A_.wvu.Rows" localSheetId="14" hidden="1">'Sch-7'!$17:$18,'Sch-7'!$100:$218</definedName>
    <definedName name="Z_E97134B6_5E8D_4951_8DA0_73D065532361_.wvu.Cols" localSheetId="15" hidden="1">Discount!$H:$P</definedName>
    <definedName name="Z_E97134B6_5E8D_4951_8DA0_73D065532361_.wvu.Cols" localSheetId="4" hidden="1">'Sch-1'!$P:$AZ</definedName>
    <definedName name="Z_E97134B6_5E8D_4951_8DA0_73D065532361_.wvu.Cols" localSheetId="5" hidden="1">'Sch-2'!$M:$R</definedName>
    <definedName name="Z_E97134B6_5E8D_4951_8DA0_73D065532361_.wvu.Cols" localSheetId="6" hidden="1">'Sch-3 '!$S:$AE,'Sch-3 '!$AK:$AP</definedName>
    <definedName name="Z_E97134B6_5E8D_4951_8DA0_73D065532361_.wvu.Cols" localSheetId="11" hidden="1">'Sch-4'!$I:$P</definedName>
    <definedName name="Z_E97134B6_5E8D_4951_8DA0_73D065532361_.wvu.Cols" localSheetId="14" hidden="1">'Sch-7'!$O:$O,'Sch-7'!$AG:$AM</definedName>
    <definedName name="Z_E97134B6_5E8D_4951_8DA0_73D065532361_.wvu.FilterData" localSheetId="4" hidden="1">'Sch-1'!#REF!</definedName>
    <definedName name="Z_E97134B6_5E8D_4951_8DA0_73D065532361_.wvu.FilterData" localSheetId="5" hidden="1">'Sch-2'!$G$108:$J$108</definedName>
    <definedName name="Z_E97134B6_5E8D_4951_8DA0_73D065532361_.wvu.FilterData" localSheetId="6" hidden="1">'Sch-3 '!$A$93:$P$94</definedName>
    <definedName name="Z_E97134B6_5E8D_4951_8DA0_73D065532361_.wvu.PrintArea" localSheetId="16" hidden="1">'Bid Form 2nd Envelope'!$A$1:$F$62</definedName>
    <definedName name="Z_E97134B6_5E8D_4951_8DA0_73D065532361_.wvu.PrintArea" localSheetId="15" hidden="1">Discount!$A$2:$G$43</definedName>
    <definedName name="Z_E97134B6_5E8D_4951_8DA0_73D065532361_.wvu.PrintArea" localSheetId="2" hidden="1">Instructions!$A$1:$C$50</definedName>
    <definedName name="Z_E97134B6_5E8D_4951_8DA0_73D065532361_.wvu.PrintArea" localSheetId="3" hidden="1">'Names of Bidder'!$A$1:$F$33</definedName>
    <definedName name="Z_E97134B6_5E8D_4951_8DA0_73D065532361_.wvu.PrintArea" localSheetId="4" hidden="1">'Sch-1'!$A$1:$O$116</definedName>
    <definedName name="Z_E97134B6_5E8D_4951_8DA0_73D065532361_.wvu.PrintArea" localSheetId="5" hidden="1">'Sch-2'!$A$1:$J$115</definedName>
    <definedName name="Z_E97134B6_5E8D_4951_8DA0_73D065532361_.wvu.PrintArea" localSheetId="6" hidden="1">'Sch-3 '!$A$1:$P$100</definedName>
    <definedName name="Z_E97134B6_5E8D_4951_8DA0_73D065532361_.wvu.PrintArea" localSheetId="11" hidden="1">'Sch-4'!$A$1:$E$26</definedName>
    <definedName name="Z_E97134B6_5E8D_4951_8DA0_73D065532361_.wvu.PrintArea" localSheetId="8" hidden="1">'Sch-4b'!$A$1:$Q$52</definedName>
    <definedName name="Z_E97134B6_5E8D_4951_8DA0_73D065532361_.wvu.PrintArea" localSheetId="12" hidden="1">'Sch-5'!$A$1:$D$27</definedName>
    <definedName name="Z_E97134B6_5E8D_4951_8DA0_73D065532361_.wvu.PrintArea" localSheetId="9" hidden="1">'Sch-5 Dis'!$A$1:$E$26</definedName>
    <definedName name="Z_E97134B6_5E8D_4951_8DA0_73D065532361_.wvu.PrintArea" localSheetId="13" hidden="1">'Sch-6 After Discount'!$A$1:$D$35</definedName>
    <definedName name="Z_E97134B6_5E8D_4951_8DA0_73D065532361_.wvu.PrintArea" localSheetId="10" hidden="1">'Sch-6(buy-back)'!$A$1:$Q$49</definedName>
    <definedName name="Z_E97134B6_5E8D_4951_8DA0_73D065532361_.wvu.PrintArea" localSheetId="14" hidden="1">'Sch-7'!$A$1:$M$27</definedName>
    <definedName name="Z_E97134B6_5E8D_4951_8DA0_73D065532361_.wvu.PrintArea" localSheetId="7" hidden="1">'Sch-Training'!$A$1:$Q$44</definedName>
    <definedName name="Z_E97134B6_5E8D_4951_8DA0_73D065532361_.wvu.PrintTitles" localSheetId="4" hidden="1">'Sch-1'!$15:$17</definedName>
    <definedName name="Z_E97134B6_5E8D_4951_8DA0_73D065532361_.wvu.PrintTitles" localSheetId="5" hidden="1">'Sch-2'!$15:$17</definedName>
    <definedName name="Z_E97134B6_5E8D_4951_8DA0_73D065532361_.wvu.PrintTitles" localSheetId="6" hidden="1">'Sch-3 '!$13:$17</definedName>
    <definedName name="Z_E97134B6_5E8D_4951_8DA0_73D065532361_.wvu.PrintTitles" localSheetId="11" hidden="1">'Sch-4'!$3:$13</definedName>
    <definedName name="Z_E97134B6_5E8D_4951_8DA0_73D065532361_.wvu.PrintTitles" localSheetId="12" hidden="1">'Sch-5'!$3:$13</definedName>
    <definedName name="Z_E97134B6_5E8D_4951_8DA0_73D065532361_.wvu.PrintTitles" localSheetId="9" hidden="1">'Sch-5 Dis'!$3:$13</definedName>
    <definedName name="Z_E97134B6_5E8D_4951_8DA0_73D065532361_.wvu.PrintTitles" localSheetId="13" hidden="1">'Sch-6 After Discount'!$3:$13</definedName>
    <definedName name="Z_E97134B6_5E8D_4951_8DA0_73D065532361_.wvu.PrintTitles" localSheetId="14" hidden="1">'Sch-7'!$14:$14</definedName>
    <definedName name="Z_E97134B6_5E8D_4951_8DA0_73D065532361_.wvu.Rows" localSheetId="1" hidden="1">Cover!$7:$7</definedName>
    <definedName name="Z_E97134B6_5E8D_4951_8DA0_73D065532361_.wvu.Rows" localSheetId="15" hidden="1">Discount!$32:$34</definedName>
    <definedName name="Z_E97134B6_5E8D_4951_8DA0_73D065532361_.wvu.Rows" localSheetId="4" hidden="1">'Sch-1'!#REF!</definedName>
    <definedName name="Z_E97134B6_5E8D_4951_8DA0_73D065532361_.wvu.Rows" localSheetId="5" hidden="1">'Sch-2'!#REF!</definedName>
    <definedName name="Z_E97134B6_5E8D_4951_8DA0_73D065532361_.wvu.Rows" localSheetId="14" hidden="1">'Sch-7'!$24:$24,'Sch-7'!$100:$218</definedName>
    <definedName name="Z_E9F4E142_7D26_464D_BECA_4F3806DB1FE1_.wvu.Cols" localSheetId="15" hidden="1">Discount!$H:$O</definedName>
    <definedName name="Z_E9F4E142_7D26_464D_BECA_4F3806DB1FE1_.wvu.Cols" localSheetId="4" hidden="1">'Sch-1'!$S:$AV</definedName>
    <definedName name="Z_E9F4E142_7D26_464D_BECA_4F3806DB1FE1_.wvu.Cols" localSheetId="5" hidden="1">'Sch-2'!$M:$R</definedName>
    <definedName name="Z_E9F4E142_7D26_464D_BECA_4F3806DB1FE1_.wvu.Cols" localSheetId="6" hidden="1">'Sch-3 '!$S:$AE,'Sch-3 '!$AK:$AP</definedName>
    <definedName name="Z_E9F4E142_7D26_464D_BECA_4F3806DB1FE1_.wvu.Cols" localSheetId="11" hidden="1">'Sch-4'!$I:$P</definedName>
    <definedName name="Z_E9F4E142_7D26_464D_BECA_4F3806DB1FE1_.wvu.Cols" localSheetId="14" hidden="1">'Sch-7'!$O:$O,'Sch-7'!$AG:$AM</definedName>
    <definedName name="Z_E9F4E142_7D26_464D_BECA_4F3806DB1FE1_.wvu.FilterData" localSheetId="4" hidden="1">'Sch-1'!#REF!</definedName>
    <definedName name="Z_E9F4E142_7D26_464D_BECA_4F3806DB1FE1_.wvu.FilterData" localSheetId="5" hidden="1">'Sch-2'!$G$108:$J$108</definedName>
    <definedName name="Z_E9F4E142_7D26_464D_BECA_4F3806DB1FE1_.wvu.FilterData" localSheetId="6" hidden="1">'Sch-3 '!$A$93:$P$94</definedName>
    <definedName name="Z_E9F4E142_7D26_464D_BECA_4F3806DB1FE1_.wvu.PrintArea" localSheetId="16" hidden="1">'Bid Form 2nd Envelope'!$A$1:$F$62</definedName>
    <definedName name="Z_E9F4E142_7D26_464D_BECA_4F3806DB1FE1_.wvu.PrintArea" localSheetId="15" hidden="1">Discount!$A$2:$G$43</definedName>
    <definedName name="Z_E9F4E142_7D26_464D_BECA_4F3806DB1FE1_.wvu.PrintArea" localSheetId="2" hidden="1">Instructions!$A$1:$C$50</definedName>
    <definedName name="Z_E9F4E142_7D26_464D_BECA_4F3806DB1FE1_.wvu.PrintArea" localSheetId="3" hidden="1">'Names of Bidder'!$A$1:$D$31</definedName>
    <definedName name="Z_E9F4E142_7D26_464D_BECA_4F3806DB1FE1_.wvu.PrintArea" localSheetId="4" hidden="1">'Sch-1'!$A$1:$O$116</definedName>
    <definedName name="Z_E9F4E142_7D26_464D_BECA_4F3806DB1FE1_.wvu.PrintArea" localSheetId="5" hidden="1">'Sch-2'!$A$1:$J$115</definedName>
    <definedName name="Z_E9F4E142_7D26_464D_BECA_4F3806DB1FE1_.wvu.PrintArea" localSheetId="6" hidden="1">'Sch-3 '!$A$1:$P$100</definedName>
    <definedName name="Z_E9F4E142_7D26_464D_BECA_4F3806DB1FE1_.wvu.PrintArea" localSheetId="11" hidden="1">'Sch-4'!$A$1:$E$26</definedName>
    <definedName name="Z_E9F4E142_7D26_464D_BECA_4F3806DB1FE1_.wvu.PrintArea" localSheetId="8" hidden="1">'Sch-4b'!$A$1:$Q$52</definedName>
    <definedName name="Z_E9F4E142_7D26_464D_BECA_4F3806DB1FE1_.wvu.PrintArea" localSheetId="12" hidden="1">'Sch-5'!$A$1:$D$28</definedName>
    <definedName name="Z_E9F4E142_7D26_464D_BECA_4F3806DB1FE1_.wvu.PrintArea" localSheetId="9" hidden="1">'Sch-5 Dis'!$A$1:$E$26</definedName>
    <definedName name="Z_E9F4E142_7D26_464D_BECA_4F3806DB1FE1_.wvu.PrintArea" localSheetId="13" hidden="1">'Sch-6 After Discount'!$A$1:$D$36</definedName>
    <definedName name="Z_E9F4E142_7D26_464D_BECA_4F3806DB1FE1_.wvu.PrintArea" localSheetId="10" hidden="1">'Sch-6(buy-back)'!$A$1:$Q$49</definedName>
    <definedName name="Z_E9F4E142_7D26_464D_BECA_4F3806DB1FE1_.wvu.PrintArea" localSheetId="14" hidden="1">'Sch-7'!$A$1:$M$27</definedName>
    <definedName name="Z_E9F4E142_7D26_464D_BECA_4F3806DB1FE1_.wvu.PrintArea" localSheetId="7" hidden="1">'Sch-Training'!$A$1:$Q$44</definedName>
    <definedName name="Z_E9F4E142_7D26_464D_BECA_4F3806DB1FE1_.wvu.PrintTitles" localSheetId="4" hidden="1">'Sch-1'!$15:$17</definedName>
    <definedName name="Z_E9F4E142_7D26_464D_BECA_4F3806DB1FE1_.wvu.PrintTitles" localSheetId="5" hidden="1">'Sch-2'!$15:$17</definedName>
    <definedName name="Z_E9F4E142_7D26_464D_BECA_4F3806DB1FE1_.wvu.PrintTitles" localSheetId="6" hidden="1">'Sch-3 '!$13:$17</definedName>
    <definedName name="Z_E9F4E142_7D26_464D_BECA_4F3806DB1FE1_.wvu.PrintTitles" localSheetId="11" hidden="1">'Sch-4'!$3:$13</definedName>
    <definedName name="Z_E9F4E142_7D26_464D_BECA_4F3806DB1FE1_.wvu.PrintTitles" localSheetId="12" hidden="1">'Sch-5'!$3:$13</definedName>
    <definedName name="Z_E9F4E142_7D26_464D_BECA_4F3806DB1FE1_.wvu.PrintTitles" localSheetId="9" hidden="1">'Sch-5 Dis'!$3:$13</definedName>
    <definedName name="Z_E9F4E142_7D26_464D_BECA_4F3806DB1FE1_.wvu.PrintTitles" localSheetId="13" hidden="1">'Sch-6 After Discount'!$3:$13</definedName>
    <definedName name="Z_E9F4E142_7D26_464D_BECA_4F3806DB1FE1_.wvu.PrintTitles" localSheetId="14" hidden="1">'Sch-7'!$14:$14</definedName>
    <definedName name="Z_E9F4E142_7D26_464D_BECA_4F3806DB1FE1_.wvu.Rows" localSheetId="1" hidden="1">Cover!$7:$7</definedName>
    <definedName name="Z_E9F4E142_7D26_464D_BECA_4F3806DB1FE1_.wvu.Rows" localSheetId="15" hidden="1">Discount!$32:$34</definedName>
    <definedName name="Z_E9F4E142_7D26_464D_BECA_4F3806DB1FE1_.wvu.Rows" localSheetId="5" hidden="1">'Sch-2'!#REF!</definedName>
    <definedName name="Z_E9F4E142_7D26_464D_BECA_4F3806DB1FE1_.wvu.Rows" localSheetId="14" hidden="1">'Sch-7'!$24:$24,'Sch-7'!$100:$218</definedName>
    <definedName name="Z_ECE9294F_C910_4036_88BC_B1F2176FB06B_.wvu.Cols" localSheetId="15" hidden="1">Discount!$H:$O</definedName>
    <definedName name="Z_ECE9294F_C910_4036_88BC_B1F2176FB06B_.wvu.Cols" localSheetId="4" hidden="1">'Sch-1'!$S:$AV</definedName>
    <definedName name="Z_ECE9294F_C910_4036_88BC_B1F2176FB06B_.wvu.Cols" localSheetId="5" hidden="1">'Sch-2'!$M:$R</definedName>
    <definedName name="Z_ECE9294F_C910_4036_88BC_B1F2176FB06B_.wvu.Cols" localSheetId="6" hidden="1">'Sch-3 '!$S:$AE,'Sch-3 '!$AK:$AP</definedName>
    <definedName name="Z_ECE9294F_C910_4036_88BC_B1F2176FB06B_.wvu.Cols" localSheetId="11" hidden="1">'Sch-4'!$I:$P</definedName>
    <definedName name="Z_ECE9294F_C910_4036_88BC_B1F2176FB06B_.wvu.Cols" localSheetId="14" hidden="1">'Sch-7'!$O:$O,'Sch-7'!$AG:$AM</definedName>
    <definedName name="Z_ECE9294F_C910_4036_88BC_B1F2176FB06B_.wvu.FilterData" localSheetId="4" hidden="1">'Sch-1'!#REF!</definedName>
    <definedName name="Z_ECE9294F_C910_4036_88BC_B1F2176FB06B_.wvu.FilterData" localSheetId="5" hidden="1">'Sch-2'!$G$108:$J$108</definedName>
    <definedName name="Z_ECE9294F_C910_4036_88BC_B1F2176FB06B_.wvu.FilterData" localSheetId="6" hidden="1">'Sch-3 '!$A$93:$P$94</definedName>
    <definedName name="Z_ECE9294F_C910_4036_88BC_B1F2176FB06B_.wvu.PrintArea" localSheetId="16" hidden="1">'Bid Form 2nd Envelope'!$A$1:$F$62</definedName>
    <definedName name="Z_ECE9294F_C910_4036_88BC_B1F2176FB06B_.wvu.PrintArea" localSheetId="15" hidden="1">Discount!$A$2:$G$43</definedName>
    <definedName name="Z_ECE9294F_C910_4036_88BC_B1F2176FB06B_.wvu.PrintArea" localSheetId="2" hidden="1">Instructions!$A$1:$C$50</definedName>
    <definedName name="Z_ECE9294F_C910_4036_88BC_B1F2176FB06B_.wvu.PrintArea" localSheetId="3" hidden="1">'Names of Bidder'!$A$1:$D$31</definedName>
    <definedName name="Z_ECE9294F_C910_4036_88BC_B1F2176FB06B_.wvu.PrintArea" localSheetId="4" hidden="1">'Sch-1'!$A$1:$O$116</definedName>
    <definedName name="Z_ECE9294F_C910_4036_88BC_B1F2176FB06B_.wvu.PrintArea" localSheetId="5" hidden="1">'Sch-2'!$A$1:$J$115</definedName>
    <definedName name="Z_ECE9294F_C910_4036_88BC_B1F2176FB06B_.wvu.PrintArea" localSheetId="6" hidden="1">'Sch-3 '!$A$1:$P$100</definedName>
    <definedName name="Z_ECE9294F_C910_4036_88BC_B1F2176FB06B_.wvu.PrintArea" localSheetId="11" hidden="1">'Sch-4'!$A$1:$E$26</definedName>
    <definedName name="Z_ECE9294F_C910_4036_88BC_B1F2176FB06B_.wvu.PrintArea" localSheetId="8" hidden="1">'Sch-4b'!$A$1:$Q$52</definedName>
    <definedName name="Z_ECE9294F_C910_4036_88BC_B1F2176FB06B_.wvu.PrintArea" localSheetId="12" hidden="1">'Sch-5'!$A$1:$D$28</definedName>
    <definedName name="Z_ECE9294F_C910_4036_88BC_B1F2176FB06B_.wvu.PrintArea" localSheetId="9" hidden="1">'Sch-5 Dis'!$A$1:$E$26</definedName>
    <definedName name="Z_ECE9294F_C910_4036_88BC_B1F2176FB06B_.wvu.PrintArea" localSheetId="13" hidden="1">'Sch-6 After Discount'!$A$1:$D$36</definedName>
    <definedName name="Z_ECE9294F_C910_4036_88BC_B1F2176FB06B_.wvu.PrintArea" localSheetId="10" hidden="1">'Sch-6(buy-back)'!$A$1:$Q$49</definedName>
    <definedName name="Z_ECE9294F_C910_4036_88BC_B1F2176FB06B_.wvu.PrintArea" localSheetId="14" hidden="1">'Sch-7'!$A$1:$M$27</definedName>
    <definedName name="Z_ECE9294F_C910_4036_88BC_B1F2176FB06B_.wvu.PrintArea" localSheetId="7" hidden="1">'Sch-Training'!$A$1:$Q$44</definedName>
    <definedName name="Z_ECE9294F_C910_4036_88BC_B1F2176FB06B_.wvu.PrintTitles" localSheetId="4" hidden="1">'Sch-1'!$15:$17</definedName>
    <definedName name="Z_ECE9294F_C910_4036_88BC_B1F2176FB06B_.wvu.PrintTitles" localSheetId="5" hidden="1">'Sch-2'!$15:$17</definedName>
    <definedName name="Z_ECE9294F_C910_4036_88BC_B1F2176FB06B_.wvu.PrintTitles" localSheetId="6" hidden="1">'Sch-3 '!$13:$17</definedName>
    <definedName name="Z_ECE9294F_C910_4036_88BC_B1F2176FB06B_.wvu.PrintTitles" localSheetId="11" hidden="1">'Sch-4'!$3:$13</definedName>
    <definedName name="Z_ECE9294F_C910_4036_88BC_B1F2176FB06B_.wvu.PrintTitles" localSheetId="12" hidden="1">'Sch-5'!$3:$13</definedName>
    <definedName name="Z_ECE9294F_C910_4036_88BC_B1F2176FB06B_.wvu.PrintTitles" localSheetId="9" hidden="1">'Sch-5 Dis'!$3:$13</definedName>
    <definedName name="Z_ECE9294F_C910_4036_88BC_B1F2176FB06B_.wvu.PrintTitles" localSheetId="13" hidden="1">'Sch-6 After Discount'!$3:$13</definedName>
    <definedName name="Z_ECE9294F_C910_4036_88BC_B1F2176FB06B_.wvu.PrintTitles" localSheetId="14" hidden="1">'Sch-7'!$14:$14</definedName>
    <definedName name="Z_ECE9294F_C910_4036_88BC_B1F2176FB06B_.wvu.Rows" localSheetId="1" hidden="1">Cover!$7:$7</definedName>
    <definedName name="Z_ECE9294F_C910_4036_88BC_B1F2176FB06B_.wvu.Rows" localSheetId="15" hidden="1">Discount!$32:$34</definedName>
    <definedName name="Z_ECE9294F_C910_4036_88BC_B1F2176FB06B_.wvu.Rows" localSheetId="4" hidden="1">'Sch-1'!#REF!</definedName>
    <definedName name="Z_ECE9294F_C910_4036_88BC_B1F2176FB06B_.wvu.Rows" localSheetId="5" hidden="1">'Sch-2'!#REF!</definedName>
    <definedName name="Z_ECE9294F_C910_4036_88BC_B1F2176FB06B_.wvu.Rows" localSheetId="6" hidden="1">'Sch-3 '!#REF!</definedName>
    <definedName name="Z_ECE9294F_C910_4036_88BC_B1F2176FB06B_.wvu.Rows" localSheetId="14" hidden="1">'Sch-7'!$24:$24,'Sch-7'!$100:$218</definedName>
    <definedName name="Z_EE46BCD1_F715_4FA9_A5FC_1B125AD601E0_.wvu.Cols" localSheetId="15" hidden="1">Discount!$H:$O</definedName>
    <definedName name="Z_EE46BCD1_F715_4FA9_A5FC_1B125AD601E0_.wvu.Cols" localSheetId="5" hidden="1">'Sch-2'!$M:$R</definedName>
    <definedName name="Z_EE46BCD1_F715_4FA9_A5FC_1B125AD601E0_.wvu.Cols" localSheetId="6" hidden="1">'Sch-3 '!$S:$AE,'Sch-3 '!$AK:$AP</definedName>
    <definedName name="Z_EE46BCD1_F715_4FA9_A5FC_1B125AD601E0_.wvu.Cols" localSheetId="11" hidden="1">'Sch-4'!$I:$P</definedName>
    <definedName name="Z_EE46BCD1_F715_4FA9_A5FC_1B125AD601E0_.wvu.Cols" localSheetId="14" hidden="1">'Sch-7'!$O:$O,'Sch-7'!$AG:$AM</definedName>
    <definedName name="Z_EE46BCD1_F715_4FA9_A5FC_1B125AD601E0_.wvu.FilterData" localSheetId="4" hidden="1">'Sch-1'!#REF!</definedName>
    <definedName name="Z_EE46BCD1_F715_4FA9_A5FC_1B125AD601E0_.wvu.FilterData" localSheetId="5" hidden="1">'Sch-2'!$G$108:$J$108</definedName>
    <definedName name="Z_EE46BCD1_F715_4FA9_A5FC_1B125AD601E0_.wvu.FilterData" localSheetId="6" hidden="1">'Sch-3 '!$A$93:$P$94</definedName>
    <definedName name="Z_EE46BCD1_F715_4FA9_A5FC_1B125AD601E0_.wvu.PrintArea" localSheetId="16" hidden="1">'Bid Form 2nd Envelope'!$A$1:$F$62</definedName>
    <definedName name="Z_EE46BCD1_F715_4FA9_A5FC_1B125AD601E0_.wvu.PrintArea" localSheetId="15" hidden="1">Discount!$A$2:$G$43</definedName>
    <definedName name="Z_EE46BCD1_F715_4FA9_A5FC_1B125AD601E0_.wvu.PrintArea" localSheetId="2" hidden="1">Instructions!$A$1:$C$50</definedName>
    <definedName name="Z_EE46BCD1_F715_4FA9_A5FC_1B125AD601E0_.wvu.PrintArea" localSheetId="3" hidden="1">'Names of Bidder'!$A$1:$F$33</definedName>
    <definedName name="Z_EE46BCD1_F715_4FA9_A5FC_1B125AD601E0_.wvu.PrintArea" localSheetId="4" hidden="1">'Sch-1'!$A$1:$O$116</definedName>
    <definedName name="Z_EE46BCD1_F715_4FA9_A5FC_1B125AD601E0_.wvu.PrintArea" localSheetId="5" hidden="1">'Sch-2'!$A$1:$J$115</definedName>
    <definedName name="Z_EE46BCD1_F715_4FA9_A5FC_1B125AD601E0_.wvu.PrintArea" localSheetId="6" hidden="1">'Sch-3 '!$A$1:$P$100</definedName>
    <definedName name="Z_EE46BCD1_F715_4FA9_A5FC_1B125AD601E0_.wvu.PrintArea" localSheetId="11" hidden="1">'Sch-4'!$A$1:$E$26</definedName>
    <definedName name="Z_EE46BCD1_F715_4FA9_A5FC_1B125AD601E0_.wvu.PrintArea" localSheetId="8" hidden="1">'Sch-4b'!$A$1:$Q$52</definedName>
    <definedName name="Z_EE46BCD1_F715_4FA9_A5FC_1B125AD601E0_.wvu.PrintArea" localSheetId="12" hidden="1">'Sch-5'!$A$1:$D$27</definedName>
    <definedName name="Z_EE46BCD1_F715_4FA9_A5FC_1B125AD601E0_.wvu.PrintArea" localSheetId="9" hidden="1">'Sch-5 Dis'!$A$1:$E$26</definedName>
    <definedName name="Z_EE46BCD1_F715_4FA9_A5FC_1B125AD601E0_.wvu.PrintArea" localSheetId="13" hidden="1">'Sch-6 After Discount'!$A$1:$D$35</definedName>
    <definedName name="Z_EE46BCD1_F715_4FA9_A5FC_1B125AD601E0_.wvu.PrintArea" localSheetId="10" hidden="1">'Sch-6(buy-back)'!$A$1:$Q$49</definedName>
    <definedName name="Z_EE46BCD1_F715_4FA9_A5FC_1B125AD601E0_.wvu.PrintArea" localSheetId="14" hidden="1">'Sch-7'!$A$1:$M$27</definedName>
    <definedName name="Z_EE46BCD1_F715_4FA9_A5FC_1B125AD601E0_.wvu.PrintArea" localSheetId="7" hidden="1">'Sch-Training'!$A$1:$Q$44</definedName>
    <definedName name="Z_EE46BCD1_F715_4FA9_A5FC_1B125AD601E0_.wvu.PrintTitles" localSheetId="4" hidden="1">'Sch-1'!$15:$17</definedName>
    <definedName name="Z_EE46BCD1_F715_4FA9_A5FC_1B125AD601E0_.wvu.PrintTitles" localSheetId="5" hidden="1">'Sch-2'!$15:$17</definedName>
    <definedName name="Z_EE46BCD1_F715_4FA9_A5FC_1B125AD601E0_.wvu.PrintTitles" localSheetId="6" hidden="1">'Sch-3 '!$13:$17</definedName>
    <definedName name="Z_EE46BCD1_F715_4FA9_A5FC_1B125AD601E0_.wvu.PrintTitles" localSheetId="11" hidden="1">'Sch-4'!$3:$13</definedName>
    <definedName name="Z_EE46BCD1_F715_4FA9_A5FC_1B125AD601E0_.wvu.PrintTitles" localSheetId="12" hidden="1">'Sch-5'!$3:$13</definedName>
    <definedName name="Z_EE46BCD1_F715_4FA9_A5FC_1B125AD601E0_.wvu.PrintTitles" localSheetId="9" hidden="1">'Sch-5 Dis'!$3:$13</definedName>
    <definedName name="Z_EE46BCD1_F715_4FA9_A5FC_1B125AD601E0_.wvu.PrintTitles" localSheetId="13" hidden="1">'Sch-6 After Discount'!$3:$13</definedName>
    <definedName name="Z_EE46BCD1_F715_4FA9_A5FC_1B125AD601E0_.wvu.PrintTitles" localSheetId="14" hidden="1">'Sch-7'!$14:$14</definedName>
    <definedName name="Z_EE46BCD1_F715_4FA9_A5FC_1B125AD601E0_.wvu.Rows" localSheetId="1" hidden="1">Cover!$7:$7</definedName>
    <definedName name="Z_EE46BCD1_F715_4FA9_A5FC_1B125AD601E0_.wvu.Rows" localSheetId="15" hidden="1">Discount!$32:$34</definedName>
    <definedName name="Z_EE46BCD1_F715_4FA9_A5FC_1B125AD601E0_.wvu.Rows" localSheetId="5" hidden="1">'Sch-2'!#REF!</definedName>
    <definedName name="Z_EE46BCD1_F715_4FA9_A5FC_1B125AD601E0_.wvu.Rows" localSheetId="14" hidden="1">'Sch-7'!$24:$24,'Sch-7'!$100:$218</definedName>
  </definedNames>
  <calcPr calcId="191028"/>
  <customWorkbookViews>
    <customWorkbookView name="Umesh Kumar Yadav {उमेश कुमार यादव} - Personal View" guid="{C6A7FFED-91EB-41DF-A944-2BFB2D792481}" mergeInterval="0" personalView="1" maximized="1" xWindow="-8" yWindow="-8" windowWidth="1936" windowHeight="1056" activeSheetId="2"/>
    <customWorkbookView name="60001714 - Personal View" guid="{302D9D75-0757-45DA-AFBF-614F08F1401B}" mergeInterval="0" personalView="1" maximized="1" xWindow="-8" yWindow="-8" windowWidth="1936" windowHeight="1056" activeSheetId="13"/>
    <customWorkbookView name="Sandeep Panwar {संदीप पंवार} - Personal View" guid="{0D897A0D-14C5-4BD1-B11A-C8754685A103}" mergeInterval="0" personalView="1" maximized="1" xWindow="-8" yWindow="-8" windowWidth="1936" windowHeight="1056" tabRatio="759" activeSheetId="17"/>
    <customWorkbookView name="Ram Lal {Ram Lal} - Personal View" guid="{7B2C193D-327B-40D6-809F-9A3DFB75744C}" mergeInterval="0" personalView="1" maximized="1" xWindow="-8" yWindow="-8" windowWidth="1936" windowHeight="1056" tabRatio="759"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5" i="7" l="1"/>
  <c r="T64" i="7"/>
  <c r="T63" i="7"/>
  <c r="T62" i="7"/>
  <c r="T61" i="7"/>
  <c r="T60" i="7"/>
  <c r="T41" i="7"/>
  <c r="T40" i="7"/>
  <c r="T39" i="7"/>
  <c r="L41" i="6"/>
  <c r="K41" i="6"/>
  <c r="L40" i="6"/>
  <c r="K40" i="6"/>
  <c r="L39" i="6"/>
  <c r="K39" i="6"/>
  <c r="L38" i="6"/>
  <c r="K38" i="6"/>
  <c r="L37" i="6"/>
  <c r="K37" i="6"/>
  <c r="L36" i="6"/>
  <c r="K36" i="6"/>
  <c r="L35" i="6"/>
  <c r="K35" i="6"/>
  <c r="L34" i="6"/>
  <c r="K34" i="6"/>
  <c r="W19" i="5"/>
  <c r="X19" i="5" s="1"/>
  <c r="W20" i="5"/>
  <c r="X20" i="5" s="1"/>
  <c r="W21" i="5"/>
  <c r="X21" i="5" s="1"/>
  <c r="W22" i="5"/>
  <c r="X22" i="5" s="1"/>
  <c r="W23" i="5"/>
  <c r="X23" i="5" s="1"/>
  <c r="W24" i="5"/>
  <c r="X24" i="5" s="1"/>
  <c r="W25" i="5"/>
  <c r="W26" i="5"/>
  <c r="X26" i="5" s="1"/>
  <c r="W27" i="5"/>
  <c r="X27" i="5" s="1"/>
  <c r="W28" i="5"/>
  <c r="X28" i="5" s="1"/>
  <c r="W29" i="5"/>
  <c r="X29" i="5" s="1"/>
  <c r="W30" i="5"/>
  <c r="X30" i="5" s="1"/>
  <c r="W31" i="5"/>
  <c r="X31" i="5" s="1"/>
  <c r="W32" i="5"/>
  <c r="X32" i="5" s="1"/>
  <c r="W33" i="5"/>
  <c r="X33" i="5" s="1"/>
  <c r="W34" i="5"/>
  <c r="X34" i="5" s="1"/>
  <c r="W35" i="5"/>
  <c r="X35" i="5" s="1"/>
  <c r="W36" i="5"/>
  <c r="X36" i="5" s="1"/>
  <c r="W37" i="5"/>
  <c r="X37" i="5" s="1"/>
  <c r="W38" i="5"/>
  <c r="X38" i="5" s="1"/>
  <c r="W39" i="5"/>
  <c r="X39" i="5" s="1"/>
  <c r="W40" i="5"/>
  <c r="X40" i="5" s="1"/>
  <c r="W41" i="5"/>
  <c r="X41" i="5" s="1"/>
  <c r="W42" i="5"/>
  <c r="X42" i="5" s="1"/>
  <c r="W43" i="5"/>
  <c r="X43" i="5" s="1"/>
  <c r="W44" i="5"/>
  <c r="X44" i="5" s="1"/>
  <c r="W45" i="5"/>
  <c r="X45" i="5" s="1"/>
  <c r="W46" i="5"/>
  <c r="X46" i="5" s="1"/>
  <c r="W47" i="5"/>
  <c r="X47" i="5" s="1"/>
  <c r="W48" i="5"/>
  <c r="X48" i="5" s="1"/>
  <c r="W49" i="5"/>
  <c r="X49" i="5" s="1"/>
  <c r="W50" i="5"/>
  <c r="X50" i="5" s="1"/>
  <c r="W51" i="5"/>
  <c r="X51" i="5" s="1"/>
  <c r="W52" i="5"/>
  <c r="X52" i="5" s="1"/>
  <c r="W53" i="5"/>
  <c r="X53" i="5" s="1"/>
  <c r="W54" i="5"/>
  <c r="X54" i="5" s="1"/>
  <c r="W55" i="5"/>
  <c r="X55" i="5" s="1"/>
  <c r="W56" i="5"/>
  <c r="X56" i="5" s="1"/>
  <c r="W57" i="5"/>
  <c r="X57" i="5" s="1"/>
  <c r="W58" i="5"/>
  <c r="X58" i="5" s="1"/>
  <c r="W59" i="5"/>
  <c r="X59" i="5" s="1"/>
  <c r="W60" i="5"/>
  <c r="X60" i="5" s="1"/>
  <c r="W61" i="5"/>
  <c r="X61" i="5" s="1"/>
  <c r="W62" i="5"/>
  <c r="X62" i="5" s="1"/>
  <c r="W63" i="5"/>
  <c r="X63" i="5" s="1"/>
  <c r="W64" i="5"/>
  <c r="X64" i="5" s="1"/>
  <c r="W65" i="5"/>
  <c r="X65" i="5" s="1"/>
  <c r="W66" i="5"/>
  <c r="X66" i="5" s="1"/>
  <c r="W67" i="5"/>
  <c r="X67" i="5" s="1"/>
  <c r="W68" i="5"/>
  <c r="X68" i="5" s="1"/>
  <c r="W69" i="5"/>
  <c r="X69" i="5" s="1"/>
  <c r="W70" i="5"/>
  <c r="X70" i="5" s="1"/>
  <c r="W71" i="5"/>
  <c r="X71" i="5" s="1"/>
  <c r="W72" i="5"/>
  <c r="X72" i="5" s="1"/>
  <c r="W73" i="5"/>
  <c r="X73" i="5" s="1"/>
  <c r="W74" i="5"/>
  <c r="X74" i="5" s="1"/>
  <c r="W75" i="5"/>
  <c r="X75" i="5" s="1"/>
  <c r="W76" i="5"/>
  <c r="X76" i="5" s="1"/>
  <c r="W77" i="5"/>
  <c r="X77" i="5" s="1"/>
  <c r="W78" i="5"/>
  <c r="X78" i="5" s="1"/>
  <c r="W79" i="5"/>
  <c r="X79" i="5" s="1"/>
  <c r="W80" i="5"/>
  <c r="X80" i="5" s="1"/>
  <c r="W81" i="5"/>
  <c r="X81" i="5" s="1"/>
  <c r="W82" i="5"/>
  <c r="X82" i="5" s="1"/>
  <c r="W83" i="5"/>
  <c r="X83" i="5" s="1"/>
  <c r="W84" i="5"/>
  <c r="X84" i="5" s="1"/>
  <c r="W85" i="5"/>
  <c r="X85" i="5" s="1"/>
  <c r="W86" i="5"/>
  <c r="X86" i="5" s="1"/>
  <c r="W87" i="5"/>
  <c r="X87" i="5" s="1"/>
  <c r="W88" i="5"/>
  <c r="X88" i="5" s="1"/>
  <c r="W89" i="5"/>
  <c r="X89" i="5" s="1"/>
  <c r="W90" i="5"/>
  <c r="X90" i="5" s="1"/>
  <c r="W91" i="5"/>
  <c r="X91" i="5" s="1"/>
  <c r="W92" i="5"/>
  <c r="X92" i="5" s="1"/>
  <c r="W93" i="5"/>
  <c r="X93" i="5" s="1"/>
  <c r="W94" i="5"/>
  <c r="X94" i="5" s="1"/>
  <c r="W95" i="5"/>
  <c r="X95" i="5" s="1"/>
  <c r="W96" i="5"/>
  <c r="X96" i="5" s="1"/>
  <c r="W97" i="5"/>
  <c r="X97" i="5" s="1"/>
  <c r="W98" i="5"/>
  <c r="X98" i="5" s="1"/>
  <c r="W99" i="5"/>
  <c r="X99" i="5" s="1"/>
  <c r="W100" i="5"/>
  <c r="X100" i="5" s="1"/>
  <c r="W101" i="5"/>
  <c r="X101" i="5" s="1"/>
  <c r="W102" i="5"/>
  <c r="X102" i="5" s="1"/>
  <c r="W103" i="5"/>
  <c r="X103" i="5" s="1"/>
  <c r="W104" i="5"/>
  <c r="X104" i="5" s="1"/>
  <c r="W105" i="5"/>
  <c r="X105" i="5" s="1"/>
  <c r="W106" i="5"/>
  <c r="X106" i="5" s="1"/>
  <c r="W107" i="5"/>
  <c r="X107" i="5" s="1"/>
  <c r="W18" i="5"/>
  <c r="X18" i="5" s="1"/>
  <c r="P30" i="5"/>
  <c r="T30" i="5" s="1"/>
  <c r="P29" i="5"/>
  <c r="T29" i="5" s="1"/>
  <c r="P28" i="5"/>
  <c r="T28" i="5" s="1"/>
  <c r="P27" i="5"/>
  <c r="T27" i="5" s="1"/>
  <c r="P26" i="5"/>
  <c r="T26" i="5" s="1"/>
  <c r="P25" i="5"/>
  <c r="T25" i="5" s="1"/>
  <c r="P24" i="5"/>
  <c r="T24" i="5" s="1"/>
  <c r="P23" i="5"/>
  <c r="T23" i="5" s="1"/>
  <c r="P65" i="7"/>
  <c r="R65" i="7" s="1"/>
  <c r="S65" i="7" s="1"/>
  <c r="Q65" i="7" s="1"/>
  <c r="P64" i="7"/>
  <c r="R64" i="7" s="1"/>
  <c r="S64" i="7" s="1"/>
  <c r="Q64" i="7" s="1"/>
  <c r="P63" i="7"/>
  <c r="R63" i="7" s="1"/>
  <c r="S63" i="7" s="1"/>
  <c r="Q63" i="7" s="1"/>
  <c r="P62" i="7"/>
  <c r="R62" i="7" s="1"/>
  <c r="S62" i="7" s="1"/>
  <c r="Q62" i="7" s="1"/>
  <c r="P61" i="7"/>
  <c r="R61" i="7" s="1"/>
  <c r="S61" i="7" s="1"/>
  <c r="Q61" i="7" s="1"/>
  <c r="P60" i="7"/>
  <c r="R60" i="7" s="1"/>
  <c r="S60" i="7" s="1"/>
  <c r="Q60" i="7" s="1"/>
  <c r="P41" i="7"/>
  <c r="R41" i="7" s="1"/>
  <c r="S41" i="7" s="1"/>
  <c r="Q41" i="7" s="1"/>
  <c r="P40" i="7"/>
  <c r="R40" i="7" s="1"/>
  <c r="S40" i="7" s="1"/>
  <c r="Q40" i="7" s="1"/>
  <c r="P39" i="7"/>
  <c r="R39" i="7" s="1"/>
  <c r="S39" i="7" s="1"/>
  <c r="Q39" i="7" s="1"/>
  <c r="W108" i="5" l="1"/>
  <c r="X25" i="5"/>
  <c r="X108" i="5" s="1"/>
  <c r="J41" i="6" l="1"/>
  <c r="M41" i="6" s="1"/>
  <c r="J40" i="6"/>
  <c r="M40" i="6" s="1"/>
  <c r="J39" i="6"/>
  <c r="M39" i="6" s="1"/>
  <c r="J38" i="6"/>
  <c r="M38" i="6" s="1"/>
  <c r="J37" i="6"/>
  <c r="M37" i="6" s="1"/>
  <c r="J36" i="6"/>
  <c r="M36" i="6" s="1"/>
  <c r="J35" i="6"/>
  <c r="M35" i="6" s="1"/>
  <c r="J34" i="6"/>
  <c r="M34" i="6" s="1"/>
  <c r="N30" i="5" l="1"/>
  <c r="Q30" i="5" s="1"/>
  <c r="R30" i="5" s="1"/>
  <c r="O30" i="5" s="1"/>
  <c r="N29" i="5"/>
  <c r="Q29" i="5" s="1"/>
  <c r="R29" i="5" s="1"/>
  <c r="O29" i="5" s="1"/>
  <c r="N28" i="5"/>
  <c r="Q28" i="5" s="1"/>
  <c r="R28" i="5" s="1"/>
  <c r="O28" i="5" s="1"/>
  <c r="N27" i="5"/>
  <c r="Q27" i="5" s="1"/>
  <c r="R27" i="5" s="1"/>
  <c r="O27" i="5" s="1"/>
  <c r="N26" i="5"/>
  <c r="Q26" i="5" s="1"/>
  <c r="R26" i="5" s="1"/>
  <c r="O26" i="5" s="1"/>
  <c r="N25" i="5"/>
  <c r="Q25" i="5" s="1"/>
  <c r="R25" i="5" s="1"/>
  <c r="O25" i="5" s="1"/>
  <c r="N24" i="5"/>
  <c r="Q24" i="5" s="1"/>
  <c r="R24" i="5" s="1"/>
  <c r="O24" i="5" s="1"/>
  <c r="N23" i="5"/>
  <c r="Q23" i="5" s="1"/>
  <c r="R23" i="5" s="1"/>
  <c r="O23" i="5" s="1"/>
  <c r="T68" i="7" l="1"/>
  <c r="P68" i="7"/>
  <c r="R68" i="7" s="1"/>
  <c r="S68" i="7" s="1"/>
  <c r="Q68" i="7" s="1"/>
  <c r="T67" i="7"/>
  <c r="P67" i="7"/>
  <c r="R67" i="7" s="1"/>
  <c r="S67" i="7" s="1"/>
  <c r="Q67" i="7" s="1"/>
  <c r="T66" i="7"/>
  <c r="P66" i="7"/>
  <c r="R66" i="7" s="1"/>
  <c r="S66" i="7" s="1"/>
  <c r="Q66" i="7" s="1"/>
  <c r="T59" i="7"/>
  <c r="P59" i="7"/>
  <c r="R59" i="7" s="1"/>
  <c r="S59" i="7" s="1"/>
  <c r="Q59" i="7" s="1"/>
  <c r="T58" i="7"/>
  <c r="P58" i="7"/>
  <c r="R58" i="7" s="1"/>
  <c r="S58" i="7" s="1"/>
  <c r="Q58" i="7" s="1"/>
  <c r="T57" i="7"/>
  <c r="P57" i="7"/>
  <c r="R57" i="7" s="1"/>
  <c r="S57" i="7" s="1"/>
  <c r="Q57" i="7" s="1"/>
  <c r="T56" i="7"/>
  <c r="P56" i="7"/>
  <c r="R56" i="7" s="1"/>
  <c r="S56" i="7" s="1"/>
  <c r="Q56" i="7" s="1"/>
  <c r="T55" i="7"/>
  <c r="P55" i="7"/>
  <c r="R55" i="7" s="1"/>
  <c r="S55" i="7" s="1"/>
  <c r="Q55" i="7" s="1"/>
  <c r="T54" i="7"/>
  <c r="P54" i="7"/>
  <c r="R54" i="7" s="1"/>
  <c r="S54" i="7" s="1"/>
  <c r="Q54" i="7" s="1"/>
  <c r="T53" i="7"/>
  <c r="P53" i="7"/>
  <c r="R53" i="7" s="1"/>
  <c r="S53" i="7" s="1"/>
  <c r="Q53" i="7" s="1"/>
  <c r="T52" i="7"/>
  <c r="P52" i="7"/>
  <c r="R52" i="7" s="1"/>
  <c r="S52" i="7" s="1"/>
  <c r="Q52" i="7" s="1"/>
  <c r="T51" i="7"/>
  <c r="P51" i="7"/>
  <c r="R51" i="7" s="1"/>
  <c r="S51" i="7" s="1"/>
  <c r="Q51" i="7" s="1"/>
  <c r="T50" i="7"/>
  <c r="P50" i="7"/>
  <c r="R50" i="7" s="1"/>
  <c r="S50" i="7" s="1"/>
  <c r="Q50" i="7" s="1"/>
  <c r="T49" i="7"/>
  <c r="P49" i="7"/>
  <c r="R49" i="7" s="1"/>
  <c r="S49" i="7" s="1"/>
  <c r="Q49" i="7" s="1"/>
  <c r="T48" i="7"/>
  <c r="P48" i="7"/>
  <c r="R48" i="7" s="1"/>
  <c r="S48" i="7" s="1"/>
  <c r="Q48" i="7" s="1"/>
  <c r="T47" i="7"/>
  <c r="P47" i="7"/>
  <c r="R47" i="7" s="1"/>
  <c r="S47" i="7" s="1"/>
  <c r="Q47" i="7" s="1"/>
  <c r="T46" i="7"/>
  <c r="P46" i="7"/>
  <c r="R46" i="7" s="1"/>
  <c r="S46" i="7" s="1"/>
  <c r="Q46" i="7" s="1"/>
  <c r="T45" i="7"/>
  <c r="P45" i="7"/>
  <c r="R45" i="7" s="1"/>
  <c r="S45" i="7" s="1"/>
  <c r="Q45" i="7" s="1"/>
  <c r="T44" i="7"/>
  <c r="P44" i="7"/>
  <c r="R44" i="7" s="1"/>
  <c r="S44" i="7" s="1"/>
  <c r="Q44" i="7" s="1"/>
  <c r="T43" i="7"/>
  <c r="P43" i="7"/>
  <c r="R43" i="7" s="1"/>
  <c r="S43" i="7" s="1"/>
  <c r="Q43" i="7" s="1"/>
  <c r="T42" i="7"/>
  <c r="P42" i="7"/>
  <c r="R42" i="7" s="1"/>
  <c r="S42" i="7" s="1"/>
  <c r="Q42" i="7" s="1"/>
  <c r="T38" i="7"/>
  <c r="P38" i="7"/>
  <c r="R38" i="7" s="1"/>
  <c r="S38" i="7" s="1"/>
  <c r="Q38" i="7" s="1"/>
  <c r="T37" i="7"/>
  <c r="P37" i="7"/>
  <c r="R37" i="7" s="1"/>
  <c r="S37" i="7" s="1"/>
  <c r="Q37" i="7" s="1"/>
  <c r="T36" i="7"/>
  <c r="P36" i="7"/>
  <c r="R36" i="7" s="1"/>
  <c r="S36" i="7" s="1"/>
  <c r="Q36" i="7" s="1"/>
  <c r="T35" i="7"/>
  <c r="P35" i="7"/>
  <c r="R35" i="7" s="1"/>
  <c r="S35" i="7" s="1"/>
  <c r="Q35" i="7" s="1"/>
  <c r="T34" i="7"/>
  <c r="P34" i="7"/>
  <c r="R34" i="7" s="1"/>
  <c r="S34" i="7" s="1"/>
  <c r="Q34" i="7" s="1"/>
  <c r="T33" i="7"/>
  <c r="P33" i="7"/>
  <c r="R33" i="7" s="1"/>
  <c r="S33" i="7" s="1"/>
  <c r="Q33" i="7" s="1"/>
  <c r="T32" i="7"/>
  <c r="P32" i="7"/>
  <c r="R32" i="7" s="1"/>
  <c r="S32" i="7" s="1"/>
  <c r="Q32" i="7" s="1"/>
  <c r="T31" i="7"/>
  <c r="P31" i="7"/>
  <c r="R31" i="7" s="1"/>
  <c r="S31" i="7" s="1"/>
  <c r="Q31" i="7" s="1"/>
  <c r="T30" i="7"/>
  <c r="P30" i="7"/>
  <c r="R30" i="7" s="1"/>
  <c r="S30" i="7" s="1"/>
  <c r="Q30" i="7" s="1"/>
  <c r="T29" i="7"/>
  <c r="P29" i="7"/>
  <c r="R29" i="7" s="1"/>
  <c r="S29" i="7" s="1"/>
  <c r="Q29" i="7" s="1"/>
  <c r="T28" i="7"/>
  <c r="P28" i="7"/>
  <c r="R28" i="7" s="1"/>
  <c r="S28" i="7" s="1"/>
  <c r="Q28" i="7" s="1"/>
  <c r="T27" i="7"/>
  <c r="P27" i="7"/>
  <c r="R27" i="7" s="1"/>
  <c r="S27" i="7" s="1"/>
  <c r="Q27" i="7" s="1"/>
  <c r="T26" i="7"/>
  <c r="P26" i="7"/>
  <c r="R26" i="7" s="1"/>
  <c r="S26" i="7" s="1"/>
  <c r="Q26" i="7" s="1"/>
  <c r="T25" i="7"/>
  <c r="P25" i="7"/>
  <c r="R25" i="7" s="1"/>
  <c r="S25" i="7" s="1"/>
  <c r="Q25" i="7" s="1"/>
  <c r="T24" i="7"/>
  <c r="P24" i="7"/>
  <c r="R24" i="7" s="1"/>
  <c r="S24" i="7" s="1"/>
  <c r="Q24" i="7" s="1"/>
  <c r="T23" i="7"/>
  <c r="P23" i="7"/>
  <c r="R23" i="7" s="1"/>
  <c r="S23" i="7" s="1"/>
  <c r="Q23" i="7" s="1"/>
  <c r="T22" i="7"/>
  <c r="P22" i="7"/>
  <c r="R22" i="7" s="1"/>
  <c r="S22" i="7" s="1"/>
  <c r="Q22" i="7" s="1"/>
  <c r="T21" i="7"/>
  <c r="P21" i="7"/>
  <c r="R21" i="7" s="1"/>
  <c r="S21" i="7" s="1"/>
  <c r="Q21" i="7" s="1"/>
  <c r="L19" i="6"/>
  <c r="L20" i="6"/>
  <c r="L21" i="6"/>
  <c r="L22" i="6"/>
  <c r="L23" i="6"/>
  <c r="L24" i="6"/>
  <c r="L25" i="6"/>
  <c r="L26" i="6"/>
  <c r="L27" i="6"/>
  <c r="L28" i="6"/>
  <c r="L29" i="6"/>
  <c r="L30" i="6"/>
  <c r="L31" i="6"/>
  <c r="L32" i="6"/>
  <c r="L33"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8" i="6"/>
  <c r="K58" i="6"/>
  <c r="K57" i="6"/>
  <c r="K56" i="6"/>
  <c r="K55" i="6"/>
  <c r="K54" i="6"/>
  <c r="K53" i="6"/>
  <c r="K52" i="6"/>
  <c r="K51" i="6"/>
  <c r="K50" i="6"/>
  <c r="K49" i="6"/>
  <c r="K48" i="6"/>
  <c r="K47" i="6"/>
  <c r="K46" i="6"/>
  <c r="K45" i="6"/>
  <c r="K44" i="6"/>
  <c r="K43" i="6"/>
  <c r="K42" i="6"/>
  <c r="K33" i="6"/>
  <c r="K32" i="6"/>
  <c r="K31" i="6"/>
  <c r="K30" i="6"/>
  <c r="K29" i="6"/>
  <c r="K28" i="6"/>
  <c r="K27" i="6"/>
  <c r="K26" i="6"/>
  <c r="K25" i="6"/>
  <c r="K24" i="6"/>
  <c r="K23" i="6"/>
  <c r="K22" i="6"/>
  <c r="K21" i="6"/>
  <c r="K20" i="6"/>
  <c r="J58" i="6"/>
  <c r="J57" i="6"/>
  <c r="J56" i="6"/>
  <c r="J55" i="6"/>
  <c r="J54" i="6"/>
  <c r="J53" i="6"/>
  <c r="J52" i="6"/>
  <c r="J51" i="6"/>
  <c r="J50" i="6"/>
  <c r="J49" i="6"/>
  <c r="J48" i="6"/>
  <c r="J47" i="6"/>
  <c r="J46" i="6"/>
  <c r="J45" i="6"/>
  <c r="J44" i="6"/>
  <c r="J43" i="6"/>
  <c r="J42" i="6"/>
  <c r="J33" i="6"/>
  <c r="J32" i="6"/>
  <c r="J31" i="6"/>
  <c r="J30" i="6"/>
  <c r="J29" i="6"/>
  <c r="J28" i="6"/>
  <c r="J27" i="6"/>
  <c r="J26" i="6"/>
  <c r="J25" i="6"/>
  <c r="J24" i="6"/>
  <c r="J23" i="6"/>
  <c r="J22" i="6"/>
  <c r="J21" i="6"/>
  <c r="J20" i="6"/>
  <c r="J19" i="6"/>
  <c r="P82" i="5"/>
  <c r="T82" i="5" s="1"/>
  <c r="N81" i="5"/>
  <c r="N82" i="5"/>
  <c r="Q82" i="5" s="1"/>
  <c r="R82" i="5" s="1"/>
  <c r="P66" i="5"/>
  <c r="T66" i="5" s="1"/>
  <c r="P65" i="5"/>
  <c r="T65" i="5" s="1"/>
  <c r="P64" i="5"/>
  <c r="T64" i="5" s="1"/>
  <c r="P63" i="5"/>
  <c r="T63" i="5" s="1"/>
  <c r="P62" i="5"/>
  <c r="T62" i="5" s="1"/>
  <c r="P61" i="5"/>
  <c r="T61" i="5" s="1"/>
  <c r="P60" i="5"/>
  <c r="T60" i="5" s="1"/>
  <c r="P59" i="5"/>
  <c r="T59" i="5" s="1"/>
  <c r="P58" i="5"/>
  <c r="T58" i="5" s="1"/>
  <c r="P57" i="5"/>
  <c r="T57" i="5" s="1"/>
  <c r="P56" i="5"/>
  <c r="T56" i="5" s="1"/>
  <c r="P55" i="5"/>
  <c r="T55" i="5" s="1"/>
  <c r="P54" i="5"/>
  <c r="T54" i="5" s="1"/>
  <c r="P53" i="5"/>
  <c r="T53" i="5" s="1"/>
  <c r="P52" i="5"/>
  <c r="T52" i="5" s="1"/>
  <c r="P51" i="5"/>
  <c r="T51" i="5" s="1"/>
  <c r="P50" i="5"/>
  <c r="T50" i="5" s="1"/>
  <c r="P49" i="5"/>
  <c r="T49" i="5" s="1"/>
  <c r="P48" i="5"/>
  <c r="T48" i="5" s="1"/>
  <c r="P47" i="5"/>
  <c r="T47" i="5" s="1"/>
  <c r="P46" i="5"/>
  <c r="T46" i="5" s="1"/>
  <c r="P45" i="5"/>
  <c r="T45" i="5" s="1"/>
  <c r="P44" i="5"/>
  <c r="T44" i="5" s="1"/>
  <c r="P43" i="5"/>
  <c r="T43" i="5" s="1"/>
  <c r="P42" i="5"/>
  <c r="T42" i="5" s="1"/>
  <c r="P41" i="5"/>
  <c r="T41" i="5" s="1"/>
  <c r="P40" i="5"/>
  <c r="T40" i="5" s="1"/>
  <c r="P39" i="5"/>
  <c r="T39" i="5" s="1"/>
  <c r="P38" i="5"/>
  <c r="T38" i="5" s="1"/>
  <c r="P37" i="5"/>
  <c r="T37" i="5" s="1"/>
  <c r="P36" i="5"/>
  <c r="T36" i="5" s="1"/>
  <c r="P35" i="5"/>
  <c r="T35" i="5" s="1"/>
  <c r="P34" i="5"/>
  <c r="T34" i="5" s="1"/>
  <c r="P33" i="5"/>
  <c r="T33" i="5" s="1"/>
  <c r="P32" i="5"/>
  <c r="T32" i="5" s="1"/>
  <c r="P31" i="5"/>
  <c r="T31" i="5" s="1"/>
  <c r="P22" i="5"/>
  <c r="T22" i="5" s="1"/>
  <c r="P21" i="5"/>
  <c r="T21" i="5" s="1"/>
  <c r="P20" i="5"/>
  <c r="T20" i="5" s="1"/>
  <c r="P19" i="5"/>
  <c r="T19" i="5" s="1"/>
  <c r="N66" i="5"/>
  <c r="Q66" i="5" s="1"/>
  <c r="R66" i="5" s="1"/>
  <c r="O66" i="5" s="1"/>
  <c r="N65" i="5"/>
  <c r="Q65" i="5" s="1"/>
  <c r="R65" i="5" s="1"/>
  <c r="O65" i="5" s="1"/>
  <c r="N64" i="5"/>
  <c r="Q64" i="5" s="1"/>
  <c r="R64" i="5" s="1"/>
  <c r="O64" i="5" s="1"/>
  <c r="N63" i="5"/>
  <c r="Q63" i="5" s="1"/>
  <c r="R63" i="5" s="1"/>
  <c r="O63" i="5" s="1"/>
  <c r="N62" i="5"/>
  <c r="Q62" i="5" s="1"/>
  <c r="R62" i="5" s="1"/>
  <c r="O62" i="5" s="1"/>
  <c r="N61" i="5"/>
  <c r="Q61" i="5" s="1"/>
  <c r="R61" i="5" s="1"/>
  <c r="O61" i="5" s="1"/>
  <c r="N60" i="5"/>
  <c r="Q60" i="5" s="1"/>
  <c r="R60" i="5" s="1"/>
  <c r="O60" i="5" s="1"/>
  <c r="N59" i="5"/>
  <c r="Q59" i="5" s="1"/>
  <c r="R59" i="5" s="1"/>
  <c r="O59" i="5" s="1"/>
  <c r="N58" i="5"/>
  <c r="Q58" i="5" s="1"/>
  <c r="R58" i="5" s="1"/>
  <c r="O58" i="5" s="1"/>
  <c r="N57" i="5"/>
  <c r="Q57" i="5" s="1"/>
  <c r="R57" i="5" s="1"/>
  <c r="O57" i="5" s="1"/>
  <c r="N56" i="5"/>
  <c r="Q56" i="5" s="1"/>
  <c r="R56" i="5" s="1"/>
  <c r="O56" i="5" s="1"/>
  <c r="N55" i="5"/>
  <c r="Q55" i="5" s="1"/>
  <c r="R55" i="5" s="1"/>
  <c r="O55" i="5" s="1"/>
  <c r="N54" i="5"/>
  <c r="Q54" i="5" s="1"/>
  <c r="R54" i="5" s="1"/>
  <c r="O54" i="5" s="1"/>
  <c r="N53" i="5"/>
  <c r="Q53" i="5" s="1"/>
  <c r="R53" i="5" s="1"/>
  <c r="O53" i="5" s="1"/>
  <c r="N52" i="5"/>
  <c r="Q52" i="5" s="1"/>
  <c r="R52" i="5" s="1"/>
  <c r="O52" i="5" s="1"/>
  <c r="N51" i="5"/>
  <c r="Q51" i="5" s="1"/>
  <c r="R51" i="5" s="1"/>
  <c r="O51" i="5" s="1"/>
  <c r="N50" i="5"/>
  <c r="Q50" i="5" s="1"/>
  <c r="R50" i="5" s="1"/>
  <c r="O50" i="5" s="1"/>
  <c r="N49" i="5"/>
  <c r="Q49" i="5" s="1"/>
  <c r="R49" i="5" s="1"/>
  <c r="O49" i="5" s="1"/>
  <c r="N48" i="5"/>
  <c r="Q48" i="5" s="1"/>
  <c r="R48" i="5" s="1"/>
  <c r="O48" i="5" s="1"/>
  <c r="N47" i="5"/>
  <c r="Q47" i="5" s="1"/>
  <c r="R47" i="5" s="1"/>
  <c r="O47" i="5" s="1"/>
  <c r="N46" i="5"/>
  <c r="Q46" i="5" s="1"/>
  <c r="R46" i="5" s="1"/>
  <c r="O46" i="5" s="1"/>
  <c r="N45" i="5"/>
  <c r="Q45" i="5" s="1"/>
  <c r="R45" i="5" s="1"/>
  <c r="O45" i="5" s="1"/>
  <c r="N44" i="5"/>
  <c r="Q44" i="5" s="1"/>
  <c r="R44" i="5" s="1"/>
  <c r="O44" i="5" s="1"/>
  <c r="N43" i="5"/>
  <c r="Q43" i="5" s="1"/>
  <c r="R43" i="5" s="1"/>
  <c r="O43" i="5" s="1"/>
  <c r="N42" i="5"/>
  <c r="Q42" i="5" s="1"/>
  <c r="R42" i="5" s="1"/>
  <c r="O42" i="5" s="1"/>
  <c r="N41" i="5"/>
  <c r="Q41" i="5" s="1"/>
  <c r="R41" i="5" s="1"/>
  <c r="O41" i="5" s="1"/>
  <c r="N40" i="5"/>
  <c r="Q40" i="5" s="1"/>
  <c r="R40" i="5" s="1"/>
  <c r="O40" i="5" s="1"/>
  <c r="N39" i="5"/>
  <c r="Q39" i="5" s="1"/>
  <c r="R39" i="5" s="1"/>
  <c r="O39" i="5" s="1"/>
  <c r="N38" i="5"/>
  <c r="Q38" i="5" s="1"/>
  <c r="R38" i="5" s="1"/>
  <c r="O38" i="5" s="1"/>
  <c r="N37" i="5"/>
  <c r="Q37" i="5" s="1"/>
  <c r="R37" i="5" s="1"/>
  <c r="O37" i="5" s="1"/>
  <c r="N36" i="5"/>
  <c r="Q36" i="5" s="1"/>
  <c r="R36" i="5" s="1"/>
  <c r="O36" i="5" s="1"/>
  <c r="N35" i="5"/>
  <c r="Q35" i="5" s="1"/>
  <c r="R35" i="5" s="1"/>
  <c r="N34" i="5"/>
  <c r="Q34" i="5" s="1"/>
  <c r="R34" i="5" s="1"/>
  <c r="N33" i="5"/>
  <c r="Q33" i="5" s="1"/>
  <c r="R33" i="5" s="1"/>
  <c r="N32" i="5"/>
  <c r="Q32" i="5" s="1"/>
  <c r="R32" i="5" s="1"/>
  <c r="N31" i="5"/>
  <c r="Q31" i="5" s="1"/>
  <c r="R31" i="5" s="1"/>
  <c r="N22" i="5"/>
  <c r="Q22" i="5" s="1"/>
  <c r="R22" i="5" s="1"/>
  <c r="N21" i="5"/>
  <c r="Q21" i="5" s="1"/>
  <c r="R21" i="5" s="1"/>
  <c r="N20" i="5"/>
  <c r="Q20" i="5" s="1"/>
  <c r="R20" i="5" s="1"/>
  <c r="N18" i="5"/>
  <c r="T19" i="7"/>
  <c r="T20" i="7"/>
  <c r="T69" i="7"/>
  <c r="T70" i="7"/>
  <c r="T71" i="7"/>
  <c r="T72" i="7"/>
  <c r="T73" i="7"/>
  <c r="T74" i="7"/>
  <c r="T75" i="7"/>
  <c r="T76" i="7"/>
  <c r="T77" i="7"/>
  <c r="T78" i="7"/>
  <c r="T79" i="7"/>
  <c r="T80" i="7"/>
  <c r="T81" i="7"/>
  <c r="T82" i="7"/>
  <c r="T83" i="7"/>
  <c r="T84" i="7"/>
  <c r="T85" i="7"/>
  <c r="T86" i="7"/>
  <c r="T87" i="7"/>
  <c r="T88" i="7"/>
  <c r="T89" i="7"/>
  <c r="T90" i="7"/>
  <c r="T91" i="7"/>
  <c r="T92" i="7"/>
  <c r="P33" i="9"/>
  <c r="R33" i="9" s="1"/>
  <c r="S33" i="9" s="1"/>
  <c r="Q33" i="9" s="1"/>
  <c r="P32" i="9"/>
  <c r="R32" i="9" s="1"/>
  <c r="S32" i="9" s="1"/>
  <c r="Q32" i="9" s="1"/>
  <c r="P36" i="9"/>
  <c r="R36" i="9" s="1"/>
  <c r="S36" i="9" s="1"/>
  <c r="Q36" i="9" s="1"/>
  <c r="P35" i="9"/>
  <c r="R35" i="9" s="1"/>
  <c r="S35" i="9" s="1"/>
  <c r="Q35" i="9" s="1"/>
  <c r="P39" i="9"/>
  <c r="R39" i="9" s="1"/>
  <c r="S39" i="9" s="1"/>
  <c r="Q39" i="9" s="1"/>
  <c r="P38" i="9"/>
  <c r="R38" i="9" s="1"/>
  <c r="S38" i="9" s="1"/>
  <c r="Q38" i="9" s="1"/>
  <c r="P42" i="9"/>
  <c r="R42" i="9" s="1"/>
  <c r="S42" i="9" s="1"/>
  <c r="Q42" i="9" s="1"/>
  <c r="P41" i="9"/>
  <c r="R41" i="9" s="1"/>
  <c r="S41" i="9" s="1"/>
  <c r="Q41" i="9" s="1"/>
  <c r="T32" i="8"/>
  <c r="P32" i="8"/>
  <c r="R32" i="8" s="1"/>
  <c r="S32" i="8" s="1"/>
  <c r="Q32" i="8" s="1"/>
  <c r="T30" i="8"/>
  <c r="P30" i="8"/>
  <c r="R30" i="8" s="1"/>
  <c r="S30" i="8" s="1"/>
  <c r="Q30" i="8" s="1"/>
  <c r="T28" i="8"/>
  <c r="P28" i="8"/>
  <c r="R28" i="8" s="1"/>
  <c r="S28" i="8" s="1"/>
  <c r="Q28" i="8" s="1"/>
  <c r="P92" i="7"/>
  <c r="R92" i="7" s="1"/>
  <c r="S92" i="7" s="1"/>
  <c r="P91" i="7"/>
  <c r="R91" i="7" s="1"/>
  <c r="S91" i="7" s="1"/>
  <c r="P90" i="7"/>
  <c r="R90" i="7" s="1"/>
  <c r="S90" i="7" s="1"/>
  <c r="P89" i="7"/>
  <c r="R89" i="7" s="1"/>
  <c r="S89" i="7" s="1"/>
  <c r="P88" i="7"/>
  <c r="R88" i="7" s="1"/>
  <c r="S88" i="7" s="1"/>
  <c r="P87" i="7"/>
  <c r="R87" i="7" s="1"/>
  <c r="S87" i="7" s="1"/>
  <c r="P78" i="7"/>
  <c r="R78" i="7" s="1"/>
  <c r="S78" i="7" s="1"/>
  <c r="Q78" i="7" s="1"/>
  <c r="P77" i="7"/>
  <c r="R77" i="7" s="1"/>
  <c r="S77" i="7" s="1"/>
  <c r="Q77" i="7" s="1"/>
  <c r="P72" i="7"/>
  <c r="R72" i="7" s="1"/>
  <c r="S72" i="7" s="1"/>
  <c r="P73" i="7"/>
  <c r="R73" i="7" s="1"/>
  <c r="S73" i="7" s="1"/>
  <c r="P74" i="7"/>
  <c r="R74" i="7" s="1"/>
  <c r="S74" i="7" s="1"/>
  <c r="Q74" i="7" s="1"/>
  <c r="P75" i="7"/>
  <c r="R75" i="7" s="1"/>
  <c r="S75" i="7" s="1"/>
  <c r="Q75" i="7" s="1"/>
  <c r="P76" i="7"/>
  <c r="R76" i="7" s="1"/>
  <c r="S76" i="7" s="1"/>
  <c r="Q76" i="7" s="1"/>
  <c r="P84" i="7"/>
  <c r="R84" i="7" s="1"/>
  <c r="S84" i="7" s="1"/>
  <c r="P83" i="7"/>
  <c r="R83" i="7" s="1"/>
  <c r="S83" i="7" s="1"/>
  <c r="P86" i="7"/>
  <c r="R86" i="7" s="1"/>
  <c r="S86" i="7" s="1"/>
  <c r="P85" i="7"/>
  <c r="R85" i="7" s="1"/>
  <c r="S85" i="7" s="1"/>
  <c r="M49" i="6" l="1"/>
  <c r="M43" i="6"/>
  <c r="M29" i="6"/>
  <c r="M42" i="6"/>
  <c r="M28" i="6"/>
  <c r="M22" i="6"/>
  <c r="M55" i="6"/>
  <c r="M23" i="6"/>
  <c r="M54" i="6"/>
  <c r="M48" i="6"/>
  <c r="M53" i="6"/>
  <c r="M47" i="6"/>
  <c r="M52" i="6"/>
  <c r="M57" i="6"/>
  <c r="M51" i="6"/>
  <c r="M56" i="6"/>
  <c r="M50" i="6"/>
  <c r="M33" i="6"/>
  <c r="M46" i="6"/>
  <c r="M45" i="6"/>
  <c r="M44" i="6"/>
  <c r="M27" i="6"/>
  <c r="M21" i="6"/>
  <c r="M32" i="6"/>
  <c r="M26" i="6"/>
  <c r="M20" i="6"/>
  <c r="M31" i="6"/>
  <c r="M25" i="6"/>
  <c r="M19" i="6"/>
  <c r="M30" i="6"/>
  <c r="M24" i="6"/>
  <c r="M58" i="6"/>
  <c r="Q88" i="7"/>
  <c r="L108" i="6"/>
  <c r="O82" i="5"/>
  <c r="Q85" i="7"/>
  <c r="Q89" i="7"/>
  <c r="Q90" i="7"/>
  <c r="Q86" i="7"/>
  <c r="Q87" i="7"/>
  <c r="Q83" i="7"/>
  <c r="Q91" i="7"/>
  <c r="Q84" i="7"/>
  <c r="Q92" i="7"/>
  <c r="J107" i="6"/>
  <c r="M107" i="6" s="1"/>
  <c r="K107" i="6"/>
  <c r="J106" i="6"/>
  <c r="M106" i="6" s="1"/>
  <c r="K106" i="6"/>
  <c r="J105" i="6"/>
  <c r="M105" i="6" s="1"/>
  <c r="K105" i="6"/>
  <c r="J104" i="6"/>
  <c r="M104" i="6" s="1"/>
  <c r="K104" i="6"/>
  <c r="J103" i="6"/>
  <c r="M103" i="6" s="1"/>
  <c r="K103" i="6"/>
  <c r="J102" i="6"/>
  <c r="M102" i="6" s="1"/>
  <c r="K102" i="6"/>
  <c r="J101" i="6"/>
  <c r="M101" i="6" s="1"/>
  <c r="K101" i="6"/>
  <c r="J100" i="6"/>
  <c r="M100" i="6" s="1"/>
  <c r="K100" i="6"/>
  <c r="J99" i="6"/>
  <c r="M99" i="6" s="1"/>
  <c r="K99" i="6"/>
  <c r="J98" i="6"/>
  <c r="M98" i="6" s="1"/>
  <c r="K98" i="6"/>
  <c r="J97" i="6"/>
  <c r="M97" i="6" s="1"/>
  <c r="K97" i="6"/>
  <c r="J96" i="6"/>
  <c r="M96" i="6" s="1"/>
  <c r="K96" i="6"/>
  <c r="J95" i="6"/>
  <c r="M95" i="6" s="1"/>
  <c r="K95" i="6"/>
  <c r="J94" i="6"/>
  <c r="M94" i="6" s="1"/>
  <c r="K94" i="6"/>
  <c r="J93" i="6"/>
  <c r="M93" i="6" s="1"/>
  <c r="K93" i="6"/>
  <c r="J92" i="6"/>
  <c r="M92" i="6" s="1"/>
  <c r="K92" i="6"/>
  <c r="J91" i="6"/>
  <c r="M91" i="6" s="1"/>
  <c r="K91" i="6"/>
  <c r="J90" i="6"/>
  <c r="M90" i="6" s="1"/>
  <c r="K90" i="6"/>
  <c r="J89" i="6"/>
  <c r="M89" i="6" s="1"/>
  <c r="K89" i="6"/>
  <c r="J88" i="6"/>
  <c r="M88" i="6" s="1"/>
  <c r="K88" i="6"/>
  <c r="J87" i="6"/>
  <c r="M87" i="6" s="1"/>
  <c r="K87" i="6"/>
  <c r="J86" i="6"/>
  <c r="M86" i="6" s="1"/>
  <c r="K86" i="6"/>
  <c r="J85" i="6"/>
  <c r="M85" i="6" s="1"/>
  <c r="K85" i="6"/>
  <c r="J84" i="6"/>
  <c r="M84" i="6" s="1"/>
  <c r="K84" i="6"/>
  <c r="J83" i="6"/>
  <c r="M83" i="6" s="1"/>
  <c r="K83" i="6"/>
  <c r="J82" i="6"/>
  <c r="M82" i="6" s="1"/>
  <c r="K82" i="6"/>
  <c r="J81" i="6"/>
  <c r="M81" i="6" s="1"/>
  <c r="K81" i="6"/>
  <c r="J80" i="6"/>
  <c r="M80" i="6" s="1"/>
  <c r="K80" i="6"/>
  <c r="J79" i="6"/>
  <c r="M79" i="6" s="1"/>
  <c r="K79" i="6"/>
  <c r="J78" i="6"/>
  <c r="M78" i="6" s="1"/>
  <c r="K78" i="6"/>
  <c r="J77" i="6"/>
  <c r="M77" i="6" s="1"/>
  <c r="K77" i="6"/>
  <c r="J76" i="6"/>
  <c r="M76" i="6" s="1"/>
  <c r="K76" i="6"/>
  <c r="J75" i="6"/>
  <c r="M75" i="6" s="1"/>
  <c r="K75" i="6"/>
  <c r="J74" i="6"/>
  <c r="M74" i="6" s="1"/>
  <c r="K74" i="6"/>
  <c r="J73" i="6"/>
  <c r="M73" i="6" s="1"/>
  <c r="K73" i="6"/>
  <c r="J72" i="6"/>
  <c r="M72" i="6" s="1"/>
  <c r="K72" i="6"/>
  <c r="J71" i="6"/>
  <c r="M71" i="6" s="1"/>
  <c r="K71" i="6"/>
  <c r="J70" i="6"/>
  <c r="M70" i="6" s="1"/>
  <c r="K70" i="6"/>
  <c r="J69" i="6"/>
  <c r="M69" i="6" s="1"/>
  <c r="K69" i="6"/>
  <c r="J68" i="6"/>
  <c r="M68" i="6" s="1"/>
  <c r="K68" i="6"/>
  <c r="J67" i="6"/>
  <c r="M67" i="6" s="1"/>
  <c r="K67" i="6"/>
  <c r="J66" i="6"/>
  <c r="M66" i="6" s="1"/>
  <c r="K66" i="6"/>
  <c r="J65" i="6"/>
  <c r="M65" i="6" s="1"/>
  <c r="K65" i="6"/>
  <c r="J64" i="6"/>
  <c r="M64" i="6" s="1"/>
  <c r="K64" i="6"/>
  <c r="J63" i="6"/>
  <c r="M63" i="6" s="1"/>
  <c r="K63" i="6"/>
  <c r="J62" i="6"/>
  <c r="M62" i="6" s="1"/>
  <c r="K62" i="6"/>
  <c r="J61" i="6"/>
  <c r="M61" i="6" s="1"/>
  <c r="K61" i="6"/>
  <c r="J60" i="6"/>
  <c r="M60" i="6" s="1"/>
  <c r="K60" i="6"/>
  <c r="J59" i="6"/>
  <c r="M59" i="6" s="1"/>
  <c r="K59" i="6"/>
  <c r="K19" i="6"/>
  <c r="J18" i="6"/>
  <c r="M18" i="6" s="1"/>
  <c r="A3" i="5"/>
  <c r="P107" i="5"/>
  <c r="T107" i="5" s="1"/>
  <c r="N107" i="5"/>
  <c r="Q107" i="5" s="1"/>
  <c r="R107" i="5" s="1"/>
  <c r="O107" i="5" s="1"/>
  <c r="P106" i="5"/>
  <c r="T106" i="5" s="1"/>
  <c r="N106" i="5"/>
  <c r="Q106" i="5" s="1"/>
  <c r="R106" i="5" s="1"/>
  <c r="O106" i="5" s="1"/>
  <c r="P105" i="5"/>
  <c r="T105" i="5" s="1"/>
  <c r="N105" i="5"/>
  <c r="Q105" i="5" s="1"/>
  <c r="R105" i="5" s="1"/>
  <c r="O105" i="5" s="1"/>
  <c r="P104" i="5"/>
  <c r="T104" i="5" s="1"/>
  <c r="N104" i="5"/>
  <c r="Q104" i="5" s="1"/>
  <c r="R104" i="5" s="1"/>
  <c r="O104" i="5" s="1"/>
  <c r="P103" i="5"/>
  <c r="T103" i="5" s="1"/>
  <c r="N103" i="5"/>
  <c r="Q103" i="5" s="1"/>
  <c r="R103" i="5" s="1"/>
  <c r="O103" i="5" s="1"/>
  <c r="P102" i="5"/>
  <c r="T102" i="5" s="1"/>
  <c r="N102" i="5"/>
  <c r="Q102" i="5" s="1"/>
  <c r="R102" i="5" s="1"/>
  <c r="O102" i="5" s="1"/>
  <c r="P101" i="5"/>
  <c r="T101" i="5" s="1"/>
  <c r="N101" i="5"/>
  <c r="Q101" i="5" s="1"/>
  <c r="R101" i="5" s="1"/>
  <c r="O101" i="5" s="1"/>
  <c r="P100" i="5"/>
  <c r="T100" i="5" s="1"/>
  <c r="N100" i="5"/>
  <c r="Q100" i="5" s="1"/>
  <c r="R100" i="5" s="1"/>
  <c r="O100" i="5" s="1"/>
  <c r="P99" i="5"/>
  <c r="T99" i="5" s="1"/>
  <c r="N99" i="5"/>
  <c r="Q99" i="5" s="1"/>
  <c r="R99" i="5" s="1"/>
  <c r="O99" i="5" s="1"/>
  <c r="P98" i="5"/>
  <c r="T98" i="5" s="1"/>
  <c r="N98" i="5"/>
  <c r="Q98" i="5" s="1"/>
  <c r="R98" i="5" s="1"/>
  <c r="O98" i="5" s="1"/>
  <c r="P97" i="5"/>
  <c r="T97" i="5" s="1"/>
  <c r="N97" i="5"/>
  <c r="Q97" i="5" s="1"/>
  <c r="R97" i="5" s="1"/>
  <c r="O97" i="5" s="1"/>
  <c r="P96" i="5"/>
  <c r="T96" i="5" s="1"/>
  <c r="N96" i="5"/>
  <c r="Q96" i="5" s="1"/>
  <c r="R96" i="5" s="1"/>
  <c r="O96" i="5" s="1"/>
  <c r="P95" i="5"/>
  <c r="T95" i="5" s="1"/>
  <c r="N95" i="5"/>
  <c r="Q95" i="5" s="1"/>
  <c r="R95" i="5" s="1"/>
  <c r="O95" i="5" s="1"/>
  <c r="P94" i="5"/>
  <c r="T94" i="5" s="1"/>
  <c r="N94" i="5"/>
  <c r="Q94" i="5" s="1"/>
  <c r="R94" i="5" s="1"/>
  <c r="O94" i="5" s="1"/>
  <c r="P76" i="5"/>
  <c r="T76" i="5" s="1"/>
  <c r="N76" i="5"/>
  <c r="Q76" i="5" s="1"/>
  <c r="R76" i="5" s="1"/>
  <c r="O76" i="5" s="1"/>
  <c r="N37" i="12"/>
  <c r="P35" i="12"/>
  <c r="R35" i="12" s="1"/>
  <c r="S35" i="12" s="1"/>
  <c r="Q35" i="12" s="1"/>
  <c r="P33" i="12"/>
  <c r="R33" i="12" s="1"/>
  <c r="S33" i="12" s="1"/>
  <c r="Q33" i="12" s="1"/>
  <c r="P31" i="12"/>
  <c r="R31" i="12" s="1"/>
  <c r="S31" i="12" s="1"/>
  <c r="Q31" i="12" s="1"/>
  <c r="P29" i="12"/>
  <c r="R29" i="12" s="1"/>
  <c r="S29" i="12" s="1"/>
  <c r="Q29" i="12" s="1"/>
  <c r="P27" i="12"/>
  <c r="R27" i="12" s="1"/>
  <c r="S27" i="12" s="1"/>
  <c r="Q27" i="12" s="1"/>
  <c r="A7" i="15" l="1"/>
  <c r="A7" i="14"/>
  <c r="A7" i="13"/>
  <c r="A7" i="12"/>
  <c r="A7" i="11"/>
  <c r="A7" i="9"/>
  <c r="A7" i="8"/>
  <c r="A7" i="7"/>
  <c r="P25" i="12" l="1"/>
  <c r="R25" i="12" s="1"/>
  <c r="S25" i="12" s="1"/>
  <c r="Q25" i="12" s="1"/>
  <c r="P23" i="12"/>
  <c r="R23" i="12" s="1"/>
  <c r="S23" i="12" s="1"/>
  <c r="Q23" i="12" s="1"/>
  <c r="P21" i="12"/>
  <c r="R21" i="12" s="1"/>
  <c r="S21" i="12" s="1"/>
  <c r="Q21" i="12" s="1"/>
  <c r="P19" i="12"/>
  <c r="A21" i="9"/>
  <c r="P30" i="9"/>
  <c r="R30" i="9" s="1"/>
  <c r="S30" i="9" s="1"/>
  <c r="Q30" i="9" s="1"/>
  <c r="P29" i="9"/>
  <c r="R29" i="9" s="1"/>
  <c r="S29" i="9" s="1"/>
  <c r="Q29" i="9" s="1"/>
  <c r="P27" i="9"/>
  <c r="R27" i="9" s="1"/>
  <c r="S27" i="9" s="1"/>
  <c r="Q27" i="9" s="1"/>
  <c r="P26" i="9"/>
  <c r="R26" i="9" s="1"/>
  <c r="S26" i="9" s="1"/>
  <c r="Q26" i="9" s="1"/>
  <c r="P24" i="9"/>
  <c r="R24" i="9" s="1"/>
  <c r="S24" i="9" s="1"/>
  <c r="Q24" i="9" s="1"/>
  <c r="P23" i="9"/>
  <c r="R23" i="9" s="1"/>
  <c r="S23" i="9" s="1"/>
  <c r="Q23" i="9" s="1"/>
  <c r="P21" i="9"/>
  <c r="R21" i="9" s="1"/>
  <c r="S21" i="9" s="1"/>
  <c r="Q21" i="9" s="1"/>
  <c r="T24" i="8"/>
  <c r="P24" i="8"/>
  <c r="R24" i="8" s="1"/>
  <c r="S24" i="8" s="1"/>
  <c r="Q24" i="8" s="1"/>
  <c r="T22" i="8"/>
  <c r="P22" i="8"/>
  <c r="R22" i="8" s="1"/>
  <c r="S22" i="8" s="1"/>
  <c r="Q22" i="8" s="1"/>
  <c r="T20" i="8"/>
  <c r="P20" i="8"/>
  <c r="T26" i="8"/>
  <c r="P26" i="8"/>
  <c r="R26" i="8" s="1"/>
  <c r="S26" i="8" s="1"/>
  <c r="Q26" i="8" s="1"/>
  <c r="P82" i="7"/>
  <c r="P81" i="7"/>
  <c r="P80" i="7"/>
  <c r="P79" i="7"/>
  <c r="P93" i="5"/>
  <c r="T93" i="5" s="1"/>
  <c r="N93" i="5"/>
  <c r="Q93" i="5" s="1"/>
  <c r="R93" i="5" s="1"/>
  <c r="O93" i="5" s="1"/>
  <c r="P92" i="5"/>
  <c r="T92" i="5" s="1"/>
  <c r="N92" i="5"/>
  <c r="Q92" i="5" s="1"/>
  <c r="R92" i="5" s="1"/>
  <c r="O92" i="5" s="1"/>
  <c r="P91" i="5"/>
  <c r="T91" i="5" s="1"/>
  <c r="N91" i="5"/>
  <c r="Q91" i="5" s="1"/>
  <c r="R91" i="5" s="1"/>
  <c r="O91" i="5" s="1"/>
  <c r="P90" i="5"/>
  <c r="T90" i="5" s="1"/>
  <c r="N90" i="5"/>
  <c r="Q90" i="5" s="1"/>
  <c r="R90" i="5" s="1"/>
  <c r="O90" i="5" s="1"/>
  <c r="P89" i="5"/>
  <c r="T89" i="5" s="1"/>
  <c r="N89" i="5"/>
  <c r="Q89" i="5" s="1"/>
  <c r="R89" i="5" s="1"/>
  <c r="O89" i="5" s="1"/>
  <c r="P88" i="5"/>
  <c r="T88" i="5" s="1"/>
  <c r="N88" i="5"/>
  <c r="Q88" i="5" s="1"/>
  <c r="R88" i="5" s="1"/>
  <c r="O88" i="5" s="1"/>
  <c r="P87" i="5"/>
  <c r="T87" i="5" s="1"/>
  <c r="N87" i="5"/>
  <c r="Q87" i="5" s="1"/>
  <c r="R87" i="5" s="1"/>
  <c r="O87" i="5" s="1"/>
  <c r="P86" i="5"/>
  <c r="T86" i="5" s="1"/>
  <c r="N86" i="5"/>
  <c r="Q86" i="5" s="1"/>
  <c r="R86" i="5" s="1"/>
  <c r="O86" i="5" s="1"/>
  <c r="P85" i="5"/>
  <c r="T85" i="5" s="1"/>
  <c r="N85" i="5"/>
  <c r="Q85" i="5" s="1"/>
  <c r="R85" i="5" s="1"/>
  <c r="O85" i="5" s="1"/>
  <c r="P84" i="5"/>
  <c r="T84" i="5" s="1"/>
  <c r="N84" i="5"/>
  <c r="Q84" i="5" s="1"/>
  <c r="R84" i="5" s="1"/>
  <c r="O84" i="5" s="1"/>
  <c r="R20" i="8" l="1"/>
  <c r="S20" i="8" s="1"/>
  <c r="R79" i="7"/>
  <c r="S79" i="7" s="1"/>
  <c r="Q79" i="7" s="1"/>
  <c r="R81" i="7"/>
  <c r="S81" i="7" s="1"/>
  <c r="Q81" i="7" s="1"/>
  <c r="R80" i="7"/>
  <c r="S80" i="7" s="1"/>
  <c r="Q80" i="7" s="1"/>
  <c r="R82" i="7"/>
  <c r="S82" i="7" s="1"/>
  <c r="Q82" i="7" s="1"/>
  <c r="A23" i="9"/>
  <c r="A24" i="9" s="1"/>
  <c r="A26" i="9" s="1"/>
  <c r="A27" i="9" s="1"/>
  <c r="A29" i="9" s="1"/>
  <c r="A30" i="9" s="1"/>
  <c r="P37" i="12"/>
  <c r="R19" i="12"/>
  <c r="S19" i="12" s="1"/>
  <c r="Q19" i="12" s="1"/>
  <c r="Q20" i="8" l="1"/>
  <c r="P11" i="12"/>
  <c r="P10" i="12"/>
  <c r="P9" i="12"/>
  <c r="P8" i="12"/>
  <c r="P7" i="12"/>
  <c r="S37" i="12" l="1"/>
  <c r="Q38" i="12"/>
  <c r="D28" i="14" l="1"/>
  <c r="P20" i="9"/>
  <c r="R20" i="9" s="1"/>
  <c r="S20" i="9" s="1"/>
  <c r="Q73" i="7"/>
  <c r="Q72" i="7"/>
  <c r="P71" i="7"/>
  <c r="P70" i="7"/>
  <c r="P69" i="7"/>
  <c r="P20" i="7"/>
  <c r="P19" i="7"/>
  <c r="T18" i="7"/>
  <c r="T94" i="7" s="1"/>
  <c r="P18" i="7"/>
  <c r="K18" i="6"/>
  <c r="P83" i="5"/>
  <c r="T83" i="5" s="1"/>
  <c r="N83" i="5"/>
  <c r="Q83" i="5" s="1"/>
  <c r="R83" i="5" s="1"/>
  <c r="O83" i="5" s="1"/>
  <c r="P81" i="5"/>
  <c r="T81" i="5" s="1"/>
  <c r="Q81" i="5"/>
  <c r="R81" i="5" s="1"/>
  <c r="O81" i="5" s="1"/>
  <c r="P80" i="5"/>
  <c r="T80" i="5" s="1"/>
  <c r="N80" i="5"/>
  <c r="Q80" i="5" s="1"/>
  <c r="R80" i="5" s="1"/>
  <c r="O80" i="5" s="1"/>
  <c r="P79" i="5"/>
  <c r="T79" i="5" s="1"/>
  <c r="N79" i="5"/>
  <c r="Q79" i="5" s="1"/>
  <c r="R79" i="5" s="1"/>
  <c r="O79" i="5" s="1"/>
  <c r="P78" i="5"/>
  <c r="T78" i="5" s="1"/>
  <c r="N78" i="5"/>
  <c r="Q78" i="5" s="1"/>
  <c r="R78" i="5" s="1"/>
  <c r="O78" i="5" s="1"/>
  <c r="P77" i="5"/>
  <c r="T77" i="5" s="1"/>
  <c r="N77" i="5"/>
  <c r="Q77" i="5" s="1"/>
  <c r="R77" i="5" s="1"/>
  <c r="O77" i="5" s="1"/>
  <c r="P75" i="5"/>
  <c r="T75" i="5" s="1"/>
  <c r="N75" i="5"/>
  <c r="Q75" i="5" s="1"/>
  <c r="R75" i="5" s="1"/>
  <c r="O75" i="5" s="1"/>
  <c r="P74" i="5"/>
  <c r="T74" i="5" s="1"/>
  <c r="N74" i="5"/>
  <c r="Q74" i="5" s="1"/>
  <c r="R74" i="5" s="1"/>
  <c r="O74" i="5" s="1"/>
  <c r="P73" i="5"/>
  <c r="T73" i="5" s="1"/>
  <c r="N73" i="5"/>
  <c r="Q73" i="5" s="1"/>
  <c r="R73" i="5" s="1"/>
  <c r="O73" i="5" s="1"/>
  <c r="P72" i="5"/>
  <c r="T72" i="5" s="1"/>
  <c r="N72" i="5"/>
  <c r="Q72" i="5" s="1"/>
  <c r="R72" i="5" s="1"/>
  <c r="O72" i="5" s="1"/>
  <c r="P71" i="5"/>
  <c r="T71" i="5" s="1"/>
  <c r="N71" i="5"/>
  <c r="Q71" i="5" s="1"/>
  <c r="R71" i="5" s="1"/>
  <c r="O71" i="5" s="1"/>
  <c r="P70" i="5"/>
  <c r="T70" i="5" s="1"/>
  <c r="N70" i="5"/>
  <c r="Q70" i="5" s="1"/>
  <c r="R70" i="5" s="1"/>
  <c r="O70" i="5" s="1"/>
  <c r="P69" i="5"/>
  <c r="T69" i="5" s="1"/>
  <c r="N69" i="5"/>
  <c r="Q69" i="5" s="1"/>
  <c r="R69" i="5" s="1"/>
  <c r="O69" i="5" s="1"/>
  <c r="P68" i="5"/>
  <c r="T68" i="5" s="1"/>
  <c r="N68" i="5"/>
  <c r="Q68" i="5" s="1"/>
  <c r="R68" i="5" s="1"/>
  <c r="O68" i="5" s="1"/>
  <c r="P67" i="5"/>
  <c r="T67" i="5" s="1"/>
  <c r="N67" i="5"/>
  <c r="Q67" i="5" s="1"/>
  <c r="R67" i="5" s="1"/>
  <c r="O67" i="5" s="1"/>
  <c r="O35" i="5"/>
  <c r="O34" i="5"/>
  <c r="O33" i="5"/>
  <c r="O32" i="5"/>
  <c r="O31" i="5"/>
  <c r="O22" i="5"/>
  <c r="O21" i="5"/>
  <c r="O20" i="5"/>
  <c r="N19" i="5"/>
  <c r="P18" i="5"/>
  <c r="P94" i="7" l="1"/>
  <c r="D18" i="13" s="1"/>
  <c r="Q19" i="5"/>
  <c r="R19" i="5" s="1"/>
  <c r="O19" i="5" s="1"/>
  <c r="Q20" i="9"/>
  <c r="S44" i="9"/>
  <c r="R69" i="7"/>
  <c r="S69" i="7" s="1"/>
  <c r="Q69" i="7" s="1"/>
  <c r="R70" i="7"/>
  <c r="S70" i="7" s="1"/>
  <c r="Q70" i="7" s="1"/>
  <c r="R19" i="7"/>
  <c r="S19" i="7" s="1"/>
  <c r="Q19" i="7" s="1"/>
  <c r="R71" i="7"/>
  <c r="S71" i="7" s="1"/>
  <c r="Q71" i="7" s="1"/>
  <c r="R20" i="7"/>
  <c r="S20" i="7" s="1"/>
  <c r="Q20" i="7" s="1"/>
  <c r="K108" i="6"/>
  <c r="T18" i="5"/>
  <c r="T108" i="5" s="1"/>
  <c r="P108" i="5"/>
  <c r="N108" i="5"/>
  <c r="D14" i="13" s="1"/>
  <c r="R18" i="7"/>
  <c r="S18" i="7" s="1"/>
  <c r="J108" i="6"/>
  <c r="D16" i="13" s="1"/>
  <c r="Q18" i="5"/>
  <c r="D25" i="10"/>
  <c r="B25" i="10"/>
  <c r="D24" i="10"/>
  <c r="B24" i="10"/>
  <c r="D11" i="10"/>
  <c r="B11" i="10"/>
  <c r="D10" i="10"/>
  <c r="B10" i="10"/>
  <c r="D9" i="10"/>
  <c r="B9" i="10"/>
  <c r="D8" i="10"/>
  <c r="B8" i="10"/>
  <c r="D7" i="10"/>
  <c r="A7" i="10"/>
  <c r="A6" i="10"/>
  <c r="A3" i="10"/>
  <c r="A1" i="10"/>
  <c r="M116" i="5"/>
  <c r="J115" i="6" s="1"/>
  <c r="O100" i="7" s="1"/>
  <c r="O47" i="12" s="1"/>
  <c r="M115" i="5"/>
  <c r="D24" i="11" s="1"/>
  <c r="D26" i="13" s="1"/>
  <c r="D34" i="14" s="1"/>
  <c r="N25" i="15" s="1"/>
  <c r="F41" i="16" s="1"/>
  <c r="F47" i="17" s="1"/>
  <c r="B115" i="5"/>
  <c r="B114" i="5"/>
  <c r="C11" i="5"/>
  <c r="C12" i="6" s="1"/>
  <c r="C11" i="7" s="1"/>
  <c r="B11" i="8" s="1"/>
  <c r="C10" i="5"/>
  <c r="C11" i="6" s="1"/>
  <c r="C10" i="7" s="1"/>
  <c r="B10" i="8" s="1"/>
  <c r="C9" i="5"/>
  <c r="C10" i="6" s="1"/>
  <c r="C9" i="7" s="1"/>
  <c r="B9" i="8" s="1"/>
  <c r="C8" i="5"/>
  <c r="C9" i="6" s="1"/>
  <c r="C8" i="7" s="1"/>
  <c r="B8" i="8" s="1"/>
  <c r="A1" i="4"/>
  <c r="B3" i="2"/>
  <c r="B2" i="2"/>
  <c r="A60" i="17"/>
  <c r="F45" i="17"/>
  <c r="A13" i="17"/>
  <c r="A12" i="17"/>
  <c r="A11" i="17"/>
  <c r="A10" i="17"/>
  <c r="A9" i="17"/>
  <c r="B6" i="17"/>
  <c r="AG7" i="17" s="1"/>
  <c r="AG8" i="17" s="1"/>
  <c r="Z2" i="17"/>
  <c r="Z1" i="17"/>
  <c r="G39" i="16"/>
  <c r="I30" i="16"/>
  <c r="H30" i="16"/>
  <c r="I29" i="16"/>
  <c r="I28" i="16"/>
  <c r="I27" i="16"/>
  <c r="I26" i="16"/>
  <c r="I25" i="16"/>
  <c r="H23" i="16"/>
  <c r="I23" i="16" s="1"/>
  <c r="I16" i="16"/>
  <c r="J218" i="15"/>
  <c r="I218" i="15"/>
  <c r="J217" i="15"/>
  <c r="I217" i="15"/>
  <c r="J216" i="15"/>
  <c r="I216" i="15"/>
  <c r="J215" i="15"/>
  <c r="I215" i="15"/>
  <c r="A215" i="15"/>
  <c r="J214" i="15"/>
  <c r="I214" i="15"/>
  <c r="A214" i="15"/>
  <c r="J213" i="15"/>
  <c r="I213" i="15"/>
  <c r="A213" i="15"/>
  <c r="J212" i="15"/>
  <c r="I212" i="15"/>
  <c r="A212" i="15"/>
  <c r="I211" i="15"/>
  <c r="A211" i="15"/>
  <c r="J210" i="15"/>
  <c r="I210" i="15"/>
  <c r="A210" i="15"/>
  <c r="J209" i="15"/>
  <c r="I209" i="15"/>
  <c r="A209" i="15"/>
  <c r="J208" i="15"/>
  <c r="I208" i="15"/>
  <c r="A208" i="15"/>
  <c r="J207" i="15"/>
  <c r="I207" i="15"/>
  <c r="A207" i="15"/>
  <c r="I206" i="15"/>
  <c r="A206" i="15"/>
  <c r="J205" i="15"/>
  <c r="I205" i="15"/>
  <c r="J204" i="15"/>
  <c r="I204" i="15"/>
  <c r="A204" i="15"/>
  <c r="J203" i="15"/>
  <c r="I203" i="15"/>
  <c r="A203" i="15"/>
  <c r="J202" i="15"/>
  <c r="I202" i="15"/>
  <c r="A202" i="15"/>
  <c r="J201" i="15"/>
  <c r="I201" i="15"/>
  <c r="A201" i="15"/>
  <c r="J200" i="15"/>
  <c r="I200" i="15"/>
  <c r="A200" i="15"/>
  <c r="J199" i="15"/>
  <c r="I199" i="15"/>
  <c r="A199" i="15"/>
  <c r="I198" i="15"/>
  <c r="A198" i="15"/>
  <c r="J197" i="15"/>
  <c r="I197" i="15"/>
  <c r="J196" i="15"/>
  <c r="I196" i="15"/>
  <c r="A196" i="15"/>
  <c r="J195" i="15"/>
  <c r="I195" i="15"/>
  <c r="A195" i="15"/>
  <c r="I194" i="15"/>
  <c r="A194" i="15"/>
  <c r="J193" i="15"/>
  <c r="I193" i="15"/>
  <c r="J192" i="15"/>
  <c r="I192" i="15"/>
  <c r="A192" i="15"/>
  <c r="J191" i="15"/>
  <c r="I191" i="15"/>
  <c r="A191" i="15"/>
  <c r="J190" i="15"/>
  <c r="I190" i="15"/>
  <c r="A190" i="15"/>
  <c r="I189" i="15"/>
  <c r="A189" i="15"/>
  <c r="J188" i="15"/>
  <c r="I188" i="15"/>
  <c r="J187" i="15"/>
  <c r="I187" i="15"/>
  <c r="A187" i="15"/>
  <c r="J186" i="15"/>
  <c r="I186" i="15"/>
  <c r="A186" i="15"/>
  <c r="J185" i="15"/>
  <c r="I185" i="15"/>
  <c r="A185" i="15"/>
  <c r="I184" i="15"/>
  <c r="A184" i="15"/>
  <c r="J183" i="15"/>
  <c r="I183" i="15"/>
  <c r="J182" i="15"/>
  <c r="I182" i="15"/>
  <c r="A182" i="15"/>
  <c r="J181" i="15"/>
  <c r="I181" i="15"/>
  <c r="A181" i="15"/>
  <c r="J180" i="15"/>
  <c r="I180" i="15"/>
  <c r="A180" i="15"/>
  <c r="J179" i="15"/>
  <c r="I179" i="15"/>
  <c r="A179" i="15"/>
  <c r="J178" i="15"/>
  <c r="I178" i="15"/>
  <c r="A178" i="15"/>
  <c r="J177" i="15"/>
  <c r="I177" i="15"/>
  <c r="A177" i="15"/>
  <c r="J176" i="15"/>
  <c r="I176" i="15"/>
  <c r="A176" i="15"/>
  <c r="J175" i="15"/>
  <c r="I175" i="15"/>
  <c r="A175" i="15"/>
  <c r="J174" i="15"/>
  <c r="I174" i="15"/>
  <c r="A174" i="15"/>
  <c r="I173" i="15"/>
  <c r="A173" i="15"/>
  <c r="J172" i="15"/>
  <c r="I172" i="15"/>
  <c r="J171" i="15"/>
  <c r="I171" i="15"/>
  <c r="A171" i="15"/>
  <c r="J170" i="15"/>
  <c r="I170" i="15"/>
  <c r="A170" i="15"/>
  <c r="J169" i="15"/>
  <c r="I169" i="15"/>
  <c r="A169" i="15"/>
  <c r="J168" i="15"/>
  <c r="I168" i="15"/>
  <c r="A168" i="15"/>
  <c r="J167" i="15"/>
  <c r="I167" i="15"/>
  <c r="A167" i="15"/>
  <c r="J166" i="15"/>
  <c r="I166" i="15"/>
  <c r="A166" i="15"/>
  <c r="I165" i="15"/>
  <c r="A165" i="15"/>
  <c r="J164" i="15"/>
  <c r="I164" i="15"/>
  <c r="J163" i="15"/>
  <c r="I163" i="15"/>
  <c r="A163" i="15"/>
  <c r="J162" i="15"/>
  <c r="I162" i="15"/>
  <c r="A162" i="15"/>
  <c r="J161" i="15"/>
  <c r="I161" i="15"/>
  <c r="A161" i="15"/>
  <c r="J160" i="15"/>
  <c r="I160" i="15"/>
  <c r="A160" i="15"/>
  <c r="J159" i="15"/>
  <c r="I159" i="15"/>
  <c r="A159" i="15"/>
  <c r="I158" i="15"/>
  <c r="A158" i="15"/>
  <c r="I157" i="15"/>
  <c r="A157" i="15"/>
  <c r="J156" i="15"/>
  <c r="I156" i="15"/>
  <c r="J155" i="15"/>
  <c r="I155" i="15"/>
  <c r="J154" i="15"/>
  <c r="I154" i="15"/>
  <c r="A154" i="15"/>
  <c r="J153" i="15"/>
  <c r="I153" i="15"/>
  <c r="A153" i="15"/>
  <c r="J152" i="15"/>
  <c r="I152" i="15"/>
  <c r="A152" i="15"/>
  <c r="I151" i="15"/>
  <c r="A151" i="15"/>
  <c r="I150" i="15"/>
  <c r="A150" i="15"/>
  <c r="J148" i="15"/>
  <c r="I148" i="15"/>
  <c r="J147" i="15"/>
  <c r="I147" i="15"/>
  <c r="J146" i="15"/>
  <c r="I146" i="15"/>
  <c r="A146" i="15"/>
  <c r="J145" i="15"/>
  <c r="I145" i="15"/>
  <c r="A145" i="15"/>
  <c r="J144" i="15"/>
  <c r="I144" i="15"/>
  <c r="A144" i="15"/>
  <c r="J143" i="15"/>
  <c r="I143" i="15"/>
  <c r="A143" i="15"/>
  <c r="I142" i="15"/>
  <c r="A142" i="15"/>
  <c r="J141" i="15"/>
  <c r="I141" i="15"/>
  <c r="J140" i="15"/>
  <c r="I140" i="15"/>
  <c r="A140" i="15"/>
  <c r="J139" i="15"/>
  <c r="I139" i="15"/>
  <c r="A139" i="15"/>
  <c r="J138" i="15"/>
  <c r="I138" i="15"/>
  <c r="A138" i="15"/>
  <c r="I137" i="15"/>
  <c r="A137" i="15"/>
  <c r="J136" i="15"/>
  <c r="I136" i="15"/>
  <c r="J135" i="15"/>
  <c r="I135" i="15"/>
  <c r="A135" i="15"/>
  <c r="J134" i="15"/>
  <c r="I134" i="15"/>
  <c r="A134" i="15"/>
  <c r="J133" i="15"/>
  <c r="I133" i="15"/>
  <c r="A133" i="15"/>
  <c r="I132" i="15"/>
  <c r="A132" i="15"/>
  <c r="J131" i="15"/>
  <c r="I131" i="15"/>
  <c r="J130" i="15"/>
  <c r="I130" i="15"/>
  <c r="A130" i="15"/>
  <c r="J129" i="15"/>
  <c r="I129" i="15"/>
  <c r="A129" i="15"/>
  <c r="J128" i="15"/>
  <c r="I128" i="15"/>
  <c r="A128" i="15"/>
  <c r="J127" i="15"/>
  <c r="I127" i="15"/>
  <c r="A127" i="15"/>
  <c r="I126" i="15"/>
  <c r="A126" i="15"/>
  <c r="J125" i="15"/>
  <c r="I125" i="15"/>
  <c r="J124" i="15"/>
  <c r="I124" i="15"/>
  <c r="A124" i="15"/>
  <c r="J123" i="15"/>
  <c r="I123" i="15"/>
  <c r="A123" i="15"/>
  <c r="J122" i="15"/>
  <c r="I122" i="15"/>
  <c r="A122" i="15"/>
  <c r="J121" i="15"/>
  <c r="I121" i="15"/>
  <c r="A121" i="15"/>
  <c r="I120" i="15"/>
  <c r="A120" i="15"/>
  <c r="I119" i="15"/>
  <c r="A119" i="15"/>
  <c r="I118" i="15"/>
  <c r="A118" i="15"/>
  <c r="J117" i="15"/>
  <c r="I117" i="15"/>
  <c r="J116" i="15"/>
  <c r="I116" i="15"/>
  <c r="A116" i="15"/>
  <c r="J115" i="15"/>
  <c r="I115" i="15"/>
  <c r="A115" i="15"/>
  <c r="I114" i="15"/>
  <c r="A114" i="15"/>
  <c r="J113" i="15"/>
  <c r="I113" i="15"/>
  <c r="A113" i="15"/>
  <c r="J112" i="15"/>
  <c r="I112" i="15"/>
  <c r="A112" i="15"/>
  <c r="J110" i="15"/>
  <c r="J109" i="15"/>
  <c r="J108" i="15"/>
  <c r="A108" i="15"/>
  <c r="J107" i="15"/>
  <c r="A107" i="15"/>
  <c r="J106" i="15"/>
  <c r="I106" i="15"/>
  <c r="J103" i="15"/>
  <c r="I103" i="15"/>
  <c r="A103" i="15"/>
  <c r="J102" i="15"/>
  <c r="I102" i="15"/>
  <c r="J26" i="15"/>
  <c r="J25" i="15"/>
  <c r="M18" i="15"/>
  <c r="M17" i="15"/>
  <c r="Q17" i="15" s="1"/>
  <c r="R17" i="15" s="1"/>
  <c r="N17" i="15" s="1"/>
  <c r="K11" i="15"/>
  <c r="I11" i="15"/>
  <c r="I110" i="15" s="1"/>
  <c r="AI10" i="15"/>
  <c r="K10" i="15"/>
  <c r="I10" i="15"/>
  <c r="I109" i="15" s="1"/>
  <c r="K9" i="15"/>
  <c r="I9" i="15"/>
  <c r="I108" i="15" s="1"/>
  <c r="K8" i="15"/>
  <c r="I8" i="15"/>
  <c r="I107" i="15" s="1"/>
  <c r="K7" i="15"/>
  <c r="A106" i="15"/>
  <c r="AI6" i="15"/>
  <c r="AI5" i="15"/>
  <c r="AI4" i="15"/>
  <c r="AI3" i="15"/>
  <c r="D11" i="14"/>
  <c r="B11" i="14"/>
  <c r="D10" i="14"/>
  <c r="B10" i="14"/>
  <c r="D9" i="14"/>
  <c r="B9" i="14"/>
  <c r="D8" i="14"/>
  <c r="B8" i="14"/>
  <c r="D7" i="14"/>
  <c r="D11" i="13"/>
  <c r="B11" i="13"/>
  <c r="D10" i="13"/>
  <c r="B10" i="13"/>
  <c r="D9" i="13"/>
  <c r="B9" i="13"/>
  <c r="D8" i="13"/>
  <c r="B8" i="13"/>
  <c r="D7" i="13"/>
  <c r="O17" i="11"/>
  <c r="K17" i="11"/>
  <c r="I17" i="11"/>
  <c r="M17" i="11" s="1"/>
  <c r="O16" i="11"/>
  <c r="K16" i="11"/>
  <c r="O14" i="11"/>
  <c r="K14" i="11"/>
  <c r="K18" i="11" s="1"/>
  <c r="D11" i="11"/>
  <c r="D10" i="11"/>
  <c r="D9" i="11"/>
  <c r="D8" i="11"/>
  <c r="D7" i="11"/>
  <c r="P11" i="9"/>
  <c r="P10" i="9"/>
  <c r="P9" i="9"/>
  <c r="P8" i="9"/>
  <c r="P7" i="9"/>
  <c r="T34" i="8"/>
  <c r="T36" i="8" s="1"/>
  <c r="T37" i="8" s="1"/>
  <c r="P34" i="8"/>
  <c r="P11" i="8"/>
  <c r="P10" i="8"/>
  <c r="P9" i="8"/>
  <c r="P8" i="8"/>
  <c r="P7" i="8"/>
  <c r="M11" i="7"/>
  <c r="AM10" i="7"/>
  <c r="M10" i="7"/>
  <c r="M9" i="7"/>
  <c r="M8" i="7"/>
  <c r="M7" i="7"/>
  <c r="AM6" i="7"/>
  <c r="AM5" i="7"/>
  <c r="AM4" i="7"/>
  <c r="AM3" i="7"/>
  <c r="I11" i="6"/>
  <c r="I10" i="6"/>
  <c r="I9" i="6"/>
  <c r="I8" i="6"/>
  <c r="C8" i="6"/>
  <c r="I7" i="6"/>
  <c r="G32" i="4"/>
  <c r="A15" i="4"/>
  <c r="A14" i="4"/>
  <c r="A10" i="4"/>
  <c r="A9" i="4"/>
  <c r="A6" i="5" s="1"/>
  <c r="A7" i="4"/>
  <c r="K6" i="4"/>
  <c r="AJ8" i="5"/>
  <c r="AJ2" i="5"/>
  <c r="AJ1" i="5"/>
  <c r="S94" i="7" l="1"/>
  <c r="R18" i="5"/>
  <c r="O18" i="5" s="1"/>
  <c r="N109" i="5" s="1"/>
  <c r="D15" i="11" s="1"/>
  <c r="R34" i="8"/>
  <c r="S34" i="8" s="1"/>
  <c r="P36" i="8"/>
  <c r="Q18" i="7"/>
  <c r="Q95" i="7" s="1"/>
  <c r="D17" i="11" s="1"/>
  <c r="A6" i="6"/>
  <c r="A6" i="12"/>
  <c r="A6" i="7"/>
  <c r="A6" i="8"/>
  <c r="A6" i="15"/>
  <c r="A105" i="15" s="1"/>
  <c r="A6" i="11"/>
  <c r="A6" i="13"/>
  <c r="A6" i="14"/>
  <c r="A6" i="9"/>
  <c r="Q18" i="15"/>
  <c r="R18" i="15" s="1"/>
  <c r="N18" i="15" s="1"/>
  <c r="N21" i="15" s="1"/>
  <c r="B10" i="9"/>
  <c r="B10" i="11" s="1"/>
  <c r="B10" i="12"/>
  <c r="B9" i="9"/>
  <c r="B9" i="11" s="1"/>
  <c r="B9" i="12"/>
  <c r="B11" i="9"/>
  <c r="B11" i="11" s="1"/>
  <c r="B11" i="12"/>
  <c r="B114" i="6"/>
  <c r="D99" i="7" s="1"/>
  <c r="B47" i="12"/>
  <c r="B113" i="6"/>
  <c r="B46" i="12"/>
  <c r="B8" i="9"/>
  <c r="B8" i="11" s="1"/>
  <c r="B8" i="12"/>
  <c r="A1" i="6"/>
  <c r="A1" i="12"/>
  <c r="A2" i="16"/>
  <c r="A1" i="11"/>
  <c r="A1" i="15"/>
  <c r="A100" i="15" s="1"/>
  <c r="A1" i="7"/>
  <c r="A1" i="17"/>
  <c r="A1" i="13"/>
  <c r="A1" i="8"/>
  <c r="A1" i="9"/>
  <c r="A1" i="14"/>
  <c r="A3" i="6"/>
  <c r="A3" i="12"/>
  <c r="A3" i="15"/>
  <c r="A102" i="15" s="1"/>
  <c r="A3" i="13"/>
  <c r="A3" i="9"/>
  <c r="A3" i="7"/>
  <c r="A3" i="14"/>
  <c r="A3" i="11"/>
  <c r="C12" i="16"/>
  <c r="C15" i="17"/>
  <c r="A3" i="8"/>
  <c r="Q45" i="9"/>
  <c r="P44" i="9"/>
  <c r="H29" i="16" s="1"/>
  <c r="AG6" i="17"/>
  <c r="B49" i="9"/>
  <c r="A1" i="5"/>
  <c r="B24" i="11"/>
  <c r="B26" i="13" s="1"/>
  <c r="B34" i="14" s="1"/>
  <c r="E25" i="15" s="1"/>
  <c r="C41" i="16" s="1"/>
  <c r="B47" i="17" s="1"/>
  <c r="O50" i="9"/>
  <c r="O42" i="8"/>
  <c r="AI7" i="15"/>
  <c r="M20" i="15"/>
  <c r="A2" i="4"/>
  <c r="J114" i="6"/>
  <c r="O99" i="7" s="1"/>
  <c r="O46" i="12" s="1"/>
  <c r="B50" i="9"/>
  <c r="B25" i="11"/>
  <c r="B27" i="13" s="1"/>
  <c r="B35" i="14" s="1"/>
  <c r="E26" i="15" s="1"/>
  <c r="C42" i="16" s="1"/>
  <c r="B48" i="17" s="1"/>
  <c r="O18" i="11"/>
  <c r="B41" i="8"/>
  <c r="AM7" i="7"/>
  <c r="B42" i="8"/>
  <c r="D25" i="11"/>
  <c r="D27" i="13" s="1"/>
  <c r="D35" i="14" s="1"/>
  <c r="N26" i="15" s="1"/>
  <c r="F42" i="16" s="1"/>
  <c r="F48" i="17" s="1"/>
  <c r="D98" i="7"/>
  <c r="AG9" i="17"/>
  <c r="T95" i="7"/>
  <c r="D18" i="11" l="1"/>
  <c r="D20" i="13" s="1"/>
  <c r="Q34" i="8"/>
  <c r="Q37" i="8" s="1"/>
  <c r="S36" i="8"/>
  <c r="B42" i="17"/>
  <c r="H22" i="16"/>
  <c r="I22" i="16" s="1"/>
  <c r="H18" i="16"/>
  <c r="I18" i="16" s="1"/>
  <c r="H25" i="16"/>
  <c r="O49" i="9"/>
  <c r="O41" i="8"/>
  <c r="H28" i="16"/>
  <c r="H21" i="16"/>
  <c r="I21" i="16" s="1"/>
  <c r="H27" i="16"/>
  <c r="H20" i="16"/>
  <c r="I20" i="16" s="1"/>
  <c r="H16" i="16"/>
  <c r="H15" i="16"/>
  <c r="I15" i="16" s="1"/>
  <c r="H19" i="16"/>
  <c r="I19" i="16" s="1"/>
  <c r="H26" i="16"/>
  <c r="AE1" i="5"/>
  <c r="AE2" i="5" s="1"/>
  <c r="K22" i="16" l="1"/>
  <c r="K18" i="16"/>
  <c r="K21" i="16"/>
  <c r="K23" i="16"/>
  <c r="K20" i="16"/>
  <c r="K19" i="16"/>
  <c r="D16" i="14" s="1"/>
  <c r="D22" i="13" l="1"/>
  <c r="D18" i="14"/>
  <c r="D16" i="10"/>
  <c r="D14" i="14"/>
  <c r="D14" i="10"/>
  <c r="D18" i="10" l="1"/>
  <c r="D24" i="14" s="1"/>
  <c r="D30" i="14" l="1"/>
  <c r="D31" i="14" s="1"/>
  <c r="AB17" i="17" s="1"/>
  <c r="B17" i="17" s="1"/>
</calcChain>
</file>

<file path=xl/sharedStrings.xml><?xml version="1.0" encoding="utf-8"?>
<sst xmlns="http://schemas.openxmlformats.org/spreadsheetml/2006/main" count="1540" uniqueCount="571">
  <si>
    <t>Package Name:</t>
  </si>
  <si>
    <t>CONSTRUCTION OF 1 NO. OF 230KV LINE BAY AT PUGALUR (EXISTING) 400/230KV SUB-STATION FOR INTEGRATION OF RE GENERATION PROJECT</t>
  </si>
  <si>
    <t>Spec no.</t>
  </si>
  <si>
    <t>Specification No: SR2/NT/W-AIS/DOM/C00/25/06026</t>
  </si>
  <si>
    <t>ORIGINAL</t>
  </si>
  <si>
    <t>Price Schedules</t>
  </si>
  <si>
    <t>Reconductoring Package OH01</t>
  </si>
  <si>
    <t>Fill up only green shaded cells in Sch-1, Sch-2, Sch-3 and Bid Form 2nd Envelope.</t>
  </si>
  <si>
    <t/>
  </si>
  <si>
    <t>All the cells in Sch-4 &amp; Sch-5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</si>
  <si>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</si>
  <si>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</si>
  <si>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General Instruction to the Bidders for filling up this workbook of Price Schedules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</si>
  <si>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</si>
  <si>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</si>
  <si>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</si>
  <si>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</si>
  <si>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</si>
  <si>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</si>
  <si>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</si>
  <si>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</si>
  <si>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</si>
  <si>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</si>
  <si>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</si>
  <si>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</si>
  <si>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</si>
  <si>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</si>
  <si>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</si>
  <si>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</si>
  <si>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</si>
  <si>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</si>
  <si>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</si>
  <si>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</si>
  <si>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from the pull down menu. Do not leave this cell blank.</t>
  </si>
  <si>
    <t>Fill up names and address of the Sole Bidder.</t>
  </si>
  <si>
    <t>Fill up date in dd-mmm-yyyy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</si>
  <si>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</si>
  <si>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</si>
  <si>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</si>
  <si>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</si>
  <si>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Total amount shall get calculated automatically.</t>
  </si>
  <si>
    <t>Type Test charges shall appear automatically after filling up Sch-7 appropriately.</t>
  </si>
  <si>
    <t>Sch-2 (Freight &amp; Insurance Charges) :</t>
  </si>
  <si>
    <t>Sch-3 (Erection  Charges) :</t>
  </si>
  <si>
    <t>Sch-4a (Training  Charges) :</t>
  </si>
  <si>
    <t>Sch-4b (Maintenance Charges during and after Defect Liability Period) :</t>
  </si>
  <si>
    <t>Sch-5 (Summary of Taxes and Duties applicable on the Goods) :</t>
  </si>
  <si>
    <t>No cell is required to be filled in by the bidder in this worksheet.</t>
  </si>
  <si>
    <t>Sch -6 :</t>
  </si>
  <si>
    <t xml:space="preserve">Summary of all the Schedules without considering discount (mentioned in the work sheet discount) shall be displayed automatically. </t>
  </si>
  <si>
    <t>Sch-7 (Type Test Charges) :</t>
  </si>
  <si>
    <t>Fill up the rates &amp; location where type tests are proposed.</t>
  </si>
  <si>
    <t>Total of this Sch-7 shall automatically appear in Sch-1.</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</si>
  <si>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</si>
  <si>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</si>
  <si>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</si>
  <si>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Fill up additional information as required.</t>
  </si>
  <si>
    <t>* * *</t>
  </si>
  <si>
    <t>Happy Bidding !</t>
  </si>
  <si>
    <t>Sole Bidder</t>
  </si>
  <si>
    <t>JV (Joint Venture)</t>
  </si>
  <si>
    <t>2 or More</t>
  </si>
  <si>
    <t>Enter following details of the bidder</t>
  </si>
  <si>
    <t>Specify type of Bidder         [Select from drop down menu]</t>
  </si>
  <si>
    <t>e</t>
  </si>
  <si>
    <t>f</t>
  </si>
  <si>
    <t>g</t>
  </si>
  <si>
    <t>h</t>
  </si>
  <si>
    <t>Name of other Partner - 2 (more, if any)</t>
  </si>
  <si>
    <t>Address of other Partner - 2 (more, if any)</t>
  </si>
  <si>
    <t xml:space="preserve">Printed Name </t>
  </si>
  <si>
    <t>Designation</t>
  </si>
  <si>
    <t>email ID of Bid Signatory</t>
  </si>
  <si>
    <t>Mobile No. of Bid Signatory</t>
  </si>
  <si>
    <t>Tel No. of Bid Signatory</t>
  </si>
  <si>
    <t>Fax No. of Bid Signatory</t>
  </si>
  <si>
    <t xml:space="preserve">Date     </t>
  </si>
  <si>
    <t xml:space="preserve">Place     </t>
  </si>
  <si>
    <t>Schedule - 1</t>
  </si>
  <si>
    <t>Direct Total</t>
  </si>
  <si>
    <t>`</t>
  </si>
  <si>
    <t>BO Total</t>
  </si>
  <si>
    <t>(SCHEDULE OF RATES AND PRICES)</t>
  </si>
  <si>
    <t>To:</t>
  </si>
  <si>
    <t>Contracts Services, 3rd Floor</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</si>
  <si>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</si>
  <si>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</si>
  <si>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</si>
  <si>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</si>
  <si>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</si>
  <si>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</si>
  <si>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</si>
  <si>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Direct</t>
  </si>
  <si>
    <t>All Prices are in Indian Rupees.</t>
  </si>
  <si>
    <t>Bought-Out</t>
  </si>
  <si>
    <t>SI. No.</t>
  </si>
  <si>
    <t>PR No</t>
  </si>
  <si>
    <t xml:space="preserve"> Line Item No</t>
  </si>
  <si>
    <t>Activity Description</t>
  </si>
  <si>
    <t>Material Code</t>
  </si>
  <si>
    <t xml:space="preserve">HSN Code </t>
  </si>
  <si>
    <t>Whether HSN in column ‘ 6 ’ is confirmed. If not  indicate applicable the HSN code *</t>
  </si>
  <si>
    <t>Rate of GST applicable ( in %)</t>
  </si>
  <si>
    <t>Whether  rate of GST in column ‘4’ is confirmed. If not  indicate applicable rate of GST *</t>
  </si>
  <si>
    <t>Item  Description</t>
  </si>
  <si>
    <t>Unit</t>
  </si>
  <si>
    <t>Qty.</t>
  </si>
  <si>
    <t>Unit Ex-works price (excluding GST)</t>
  </si>
  <si>
    <t>Total Ex-works price (excluding GST)</t>
  </si>
  <si>
    <t>GST Tax as confirmed by Bidder</t>
  </si>
  <si>
    <t>14= 12 x 13</t>
  </si>
  <si>
    <t xml:space="preserve">245kV, 50kA AIS EQUIPMENT               </t>
  </si>
  <si>
    <t>245kV, 1600A, 50KA Circuit Breaker(3-Phase) with support structure</t>
  </si>
  <si>
    <t xml:space="preserve">EA </t>
  </si>
  <si>
    <t>245 kV, 1600A, 50KA, 1-Phase CurrentTransformer with 120% extended currentrating</t>
  </si>
  <si>
    <t>245kV, 1600A, 50 KA, 3-phase DoubleBreak Isolator with one E/S</t>
  </si>
  <si>
    <t>245kV, 1600A, 50 KA, 3-phase DoubleBreak Isolator with two E/S</t>
  </si>
  <si>
    <t>245KV, 1600 A, 50KA, 3-PHASE, DOUBLE BREAK TANDEM ISOLATOR WITHOUT E/S</t>
  </si>
  <si>
    <t>216kV Surge Arrester (1-phase)</t>
  </si>
  <si>
    <t>245 kV, 1 phase Bus Post Insulator (except for Line Traps)</t>
  </si>
  <si>
    <t>245 kV ,1 phase Bus Post Insulators for Line Traps</t>
  </si>
  <si>
    <t>245 kV, 4400pf  Capacitive Voltage Transformer (1- Phase)</t>
  </si>
  <si>
    <t>220kV,1600A,0.5mH ,50kA Line Trap</t>
  </si>
  <si>
    <t xml:space="preserve">METERING PURPOSE                        </t>
  </si>
  <si>
    <t xml:space="preserve"> 245kV Voltage Transformer (1- Phase)</t>
  </si>
  <si>
    <t>Erection Hardware for 220  kV DMT Type S</t>
  </si>
  <si>
    <t>Erection Hardware for 220kV layout (Double Main and TransferScheme)-Line Bay as per technical specification</t>
  </si>
  <si>
    <t>SET</t>
  </si>
  <si>
    <t>Erection Hardware for 220kV layout (Double Main and Transfer Scheme)-Bus work (two Bay) as per technical specification</t>
  </si>
  <si>
    <t xml:space="preserve">220kV Insulator and Hardware            </t>
  </si>
  <si>
    <t>220KV SUSPENSION INSULATOR STRING  AND ASSOCIATED HARDWARE FITTINGSWITH DROP CLAMP SUITABLE FOR TWIN CONDUCTOR</t>
  </si>
  <si>
    <t>220KV  TENSION INSULATOR STRING AND ASSOCIATED HARDWARE FITTINGS WITHTURN BUCKLE SUITABLE FOR SINGLE CONDUCTOR</t>
  </si>
  <si>
    <t xml:space="preserve">CRP for 220kV Bays with SAS             </t>
  </si>
  <si>
    <t>220kV Circuit Breaker Relay Panel with Auto Reclose (with Automation)</t>
  </si>
  <si>
    <t>220kV Line Protection Panel (with Automation)</t>
  </si>
  <si>
    <t>Augmentation of existing 220kV bus bar protection scheme.(No. of baysas per specification)-(with Automation)</t>
  </si>
  <si>
    <t xml:space="preserve">SAS-AUG                                 </t>
  </si>
  <si>
    <t>Augmentation of Substation automation System for 220kV bay as perTechnical Specification</t>
  </si>
  <si>
    <t xml:space="preserve">POWER &amp; CONTROL CABLE                   </t>
  </si>
  <si>
    <t>1.1kV grade Control Cables (PVCinsulated) along withlugs,glands,straight joints &amp;accessories,etc.</t>
  </si>
  <si>
    <t>LS</t>
  </si>
  <si>
    <t>1.1kV grade Power Cables (PVCinsulated)along withlugs,glands,straight joints &amp;accessories,etc.</t>
  </si>
  <si>
    <t>Mandatory spares breakup</t>
  </si>
  <si>
    <t>245KV, 1600A, 50KA SF6 CB POLE</t>
  </si>
  <si>
    <t>EA</t>
  </si>
  <si>
    <t>GRADING CAPACITOR-245KV SF6 CB</t>
  </si>
  <si>
    <t>GASKET, O RING, SEAL FOR SF6-245KV CB</t>
  </si>
  <si>
    <t>TRIP COIL ASSY FOR 245KV SF6 CB</t>
  </si>
  <si>
    <t>CLOSING COIL ASSY FOR 245KV SF6 CB</t>
  </si>
  <si>
    <t>TERMINAL PAD-245KV SF6 CB</t>
  </si>
  <si>
    <t>MOLECULAR FILTER-245KV CIRCUIT BREAKER</t>
  </si>
  <si>
    <t>RELAY,CONTACTOR,SWITCH,PUSH BUT-245KV CB</t>
  </si>
  <si>
    <t>SF6 PRESSURE/DENSITY MON/SWITCH</t>
  </si>
  <si>
    <t>AUX SWITCH/CONTACT ASSY-245KV SF6 CB</t>
  </si>
  <si>
    <t>CORONA RING-245KV CB</t>
  </si>
  <si>
    <t>OPERATING MECHANISM-245KV SF6 CB (SO)</t>
  </si>
  <si>
    <t>OPERATION COUNTER-CB</t>
  </si>
  <si>
    <t>SF6 GAS (40% ORDERED QUANTITY)</t>
  </si>
  <si>
    <t>245KV,1600A ISOLATOR POLE</t>
  </si>
  <si>
    <t>COPPER CONTACT FINGER-245KV DB ISOLATOR</t>
  </si>
  <si>
    <t>CONTACTOR, TIMER, SWITCH-245KV ISOLATOR</t>
  </si>
  <si>
    <t>LIMIT SWITCH-245KV ISOLATOR</t>
  </si>
  <si>
    <t>TERM PAD+CONNECTOR-245KV 1600A DB ISOL</t>
  </si>
  <si>
    <t>CORONA SHIELD RING-245KV DB ISOLATOR -1P</t>
  </si>
  <si>
    <t>SURGE ARRESTER,1-PH,216KV</t>
  </si>
  <si>
    <t>SURGE MONITOR,1-PH</t>
  </si>
  <si>
    <t>245KV, 1600A, 50KA CT-120% RATING</t>
  </si>
  <si>
    <t>245KV, 4400PF, 1PH CVT</t>
  </si>
  <si>
    <t>NUMERICAL DISTANCE RELAY MAIN I</t>
  </si>
  <si>
    <t>LINE CURRENT DIFFERENTIAL RELAY</t>
  </si>
  <si>
    <t>BAY CONTROL UNIT (IED) OF EACH TYPE</t>
  </si>
  <si>
    <t>ETHERNET SWITCH WITH 24 FO PORTS</t>
  </si>
  <si>
    <t>ETHERNET SWITCH WITH 12 CU + 6 FO PORTS</t>
  </si>
  <si>
    <t xml:space="preserve">Illumination                            </t>
  </si>
  <si>
    <t>Lighting Panel type ACP-2 as per technical specification</t>
  </si>
  <si>
    <t>Sub Lighting panel (outdoor) type SLP (Switchyard and Street Lighting)</t>
  </si>
  <si>
    <t>LIGHTING FIXTURE LED LUMINAIRES TYPE FL-1 AS PER TECH. SPECIFICATIONS</t>
  </si>
  <si>
    <t>Earthmat</t>
  </si>
  <si>
    <t>40 MM MS ROD FOR MAIN EARTHMAT</t>
  </si>
  <si>
    <t xml:space="preserve">KM </t>
  </si>
  <si>
    <t xml:space="preserve">Air Cond./Fire det/Illumination for SPR </t>
  </si>
  <si>
    <t>Illumination System for switchyard panel room of 6 m length</t>
  </si>
  <si>
    <t xml:space="preserve">LS </t>
  </si>
  <si>
    <t>Fire Detection and Alarm System for Switchyard Panel Room of 6 mlength</t>
  </si>
  <si>
    <t>Air conditioning system  for Switchyard Panel Room of 6m length</t>
  </si>
  <si>
    <t xml:space="preserve">BOQ of Comm Equip Supply Pugalur        </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</si>
  <si>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</si>
  <si>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S16.1 SFP</t>
  </si>
  <si>
    <t>TRIBUTARY INTERFACE- E1 INTERFACE (MINIMUM 16 NOS.)</t>
  </si>
  <si>
    <t>ETHERNET INTERFACE 10/100 BASE T WITH LAYER-2 SWITCHING (MIN 8INTERFACES PER CARD)</t>
  </si>
  <si>
    <t>TRIBUTARY INTERFACE-GIGABIT ETHERNET INTERFACES 10/100 MBPS WITH LAYER-2 SWITCHING (MINIMUM 2 NOS.)</t>
  </si>
  <si>
    <t>Equipment Cabinets For SDH</t>
  </si>
  <si>
    <t>24F (DWSM) APPROACH FIBRE OPTIC CABLE</t>
  </si>
  <si>
    <t>GI PIPE INSTALLATION HARDWARE FOR APPROACH CABLING</t>
  </si>
  <si>
    <t>GI ELBOW INSTALLATION HARDWARE FOR APPROAH CABLING</t>
  </si>
  <si>
    <t>GI FLEXIBLE CONDUIT INSTALLATION HARDWARE FOR APPROAH CABLING</t>
  </si>
  <si>
    <t>OPGW Fibre Optic Distribution Panel (FODP): Indoor Type: 96F</t>
  </si>
  <si>
    <t xml:space="preserve">BOQ of Comm Equip Mandatory Spare       </t>
  </si>
  <si>
    <t>SDH EQUIPMENT (STM-16 MADM UPTO 5 MSP PROTECTED DIRECTIONS)-COMMONCARDS, CROSS-CONNECT/CONTROL CARDS, OPTICAL BASE CARD, POWER SUPPLYCARDS, POWER CABLING, OTHER HARDWARE &amp; ACCESSORIES (EACH).</t>
  </si>
  <si>
    <t>PRE CONNECTORIZED OPTICAL FIBER PATCH CORDS(10 MTRS) â€“ PACK OF SIXPATCH CORDS</t>
  </si>
  <si>
    <t xml:space="preserve">VMS                                     </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</si>
  <si>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</si>
  <si>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 xml:space="preserve">PMU BOQ for 230kV Pugalur               </t>
  </si>
  <si>
    <t>PMU with GPS Clock (clock can be either internal or external)</t>
  </si>
  <si>
    <t>WAMS Hardware - Time System (GPS receiver)</t>
  </si>
  <si>
    <t>SUBSTATION GRADE LAYER 2 LAN SWITCH</t>
  </si>
  <si>
    <t>SUBSTATION GRADE LAYER 3 LAN SWITCH</t>
  </si>
  <si>
    <t>WAMS Miscellaneous - Armored Fibre Optic Cable and associatedtermination (e.g. L2 Switch) for connecting PMU panels located indifferent control room of a station</t>
  </si>
  <si>
    <t>LIU - FO PATCH PANEL-12 PORT</t>
  </si>
  <si>
    <t xml:space="preserve">STEEL STRUCTURES                        </t>
  </si>
  <si>
    <t>Fabrication, galvanising and supply of  Lattice Structures (MS Steel),to be designed during detailed engineering, for towers, beams andequipment support structure  including pack plates / packwashers andgusset plates excluding fasteners and foundation bolts</t>
  </si>
  <si>
    <t xml:space="preserve">MT </t>
  </si>
  <si>
    <t>Fabrication, galvanising and supply of  Equipment Support (Pipe)Structures to be designed during detailed engineering</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</si>
  <si>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</si>
  <si>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</si>
  <si>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 xml:space="preserve">Total Ex-works Price </t>
  </si>
  <si>
    <t>Total GST Tax as confirmed by Bidder</t>
  </si>
  <si>
    <t>Note          :</t>
  </si>
  <si>
    <t>Specify amount of GST on the transaction between the Contractor and the Employer.</t>
  </si>
  <si>
    <t>*</t>
  </si>
  <si>
    <t>In case the bidder leaves the cell for confirmation of the HSN code and/or  GST rate  “blank”,  the HSN code and corresponding GST rate indicated by the Employer shall be deemed to be the one confirmed by the Bidder.</t>
  </si>
  <si>
    <t xml:space="preserve">Date          : </t>
  </si>
  <si>
    <t>Place         :</t>
  </si>
  <si>
    <t>Printed Name   :</t>
  </si>
  <si>
    <t>Designation   :</t>
  </si>
  <si>
    <t>Schedule - 2</t>
  </si>
  <si>
    <t>Local Transportation, In-transit insurance, loading and unloading</t>
  </si>
  <si>
    <t>Line Item No</t>
  </si>
  <si>
    <t>Description</t>
  </si>
  <si>
    <t>Quantity</t>
  </si>
  <si>
    <t xml:space="preserve">Unit Freight, In-transit Insurance, loading &amp; unloading Charges </t>
  </si>
  <si>
    <t xml:space="preserve">Total Freight, 
In-transit Insurance, loading &amp; unloading Charges 
</t>
  </si>
  <si>
    <t>8= 6 x 7</t>
  </si>
  <si>
    <t xml:space="preserve">Total F&amp;I Price </t>
  </si>
  <si>
    <t>#</t>
  </si>
  <si>
    <t>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Insurance and other Incidental Services only in line with clause ITB 11.4(b).</t>
  </si>
  <si>
    <t xml:space="preserve">Date: </t>
  </si>
  <si>
    <t>Place:</t>
  </si>
  <si>
    <t>Schedule - 3</t>
  </si>
  <si>
    <t>As per Lum-sum</t>
  </si>
  <si>
    <t>(SCHEDULE OF RATES AND PRICES )</t>
  </si>
  <si>
    <t>AS per Percent</t>
  </si>
  <si>
    <t>As per lum-sum on Sch-3</t>
  </si>
  <si>
    <t>As per Percent on Sch-3</t>
  </si>
  <si>
    <t>Total Discount</t>
  </si>
  <si>
    <t>Multipackage lum-sum</t>
  </si>
  <si>
    <t>Installation Charges :</t>
  </si>
  <si>
    <t>Amount after Discount (Rs.)</t>
  </si>
  <si>
    <t>Dis Alert</t>
  </si>
  <si>
    <t>Amount after MPD (Rs.)</t>
  </si>
  <si>
    <t>Activity Header</t>
  </si>
  <si>
    <t>PR Activity No</t>
  </si>
  <si>
    <t>Service Code</t>
  </si>
  <si>
    <t>SAC (Service Accounting Codes)</t>
  </si>
  <si>
    <t>Whether SAC in column '8’ is confirmed. If not  indicate applicable the SAC *</t>
  </si>
  <si>
    <t>Unit Erection Charges</t>
  </si>
  <si>
    <t>Total Erection Charges</t>
  </si>
  <si>
    <t>Total GST as confirmed by Bidder</t>
  </si>
  <si>
    <t>16 = 14 x 15</t>
  </si>
  <si>
    <t>6 = 4 x 5</t>
  </si>
  <si>
    <t>245 kV 1600A, 50KA Circuit Breakers (3-Phase) with support</t>
  </si>
  <si>
    <t>245kV, 1600A, 50 KA, 3-phase DoubleBreak Tandem Isolator without E/S</t>
  </si>
  <si>
    <t>245 kV,1 phase Bus Post Insulator (except for Line Traps)</t>
  </si>
  <si>
    <t>Erection Hardware for 220kV layout (Double Main and Transfer Scheme as per SLD)-Line Bay as per specification</t>
  </si>
  <si>
    <t>220KV SUSPENSION INSULATOR STRING  AND ASSOCIATED HARDWARE FITTINGS WITH DROP CLAMP SUITABLE FOR TWIN CONDUCTOR</t>
  </si>
  <si>
    <t>220KV  TENSION INSULATOR STRING AND ASSOCIATED HARDWARE FITTINGS WITH TURN BUCKLE SUITABLE FOR SINGLE CONDUCTOR</t>
  </si>
  <si>
    <t>Augmentation of existing 220kV bus bar protection scheme.(No. of bays as per specification)-(with Automation)</t>
  </si>
  <si>
    <t>Augmentation of   Substation automation System for 220kV bay as per Technical Specification</t>
  </si>
  <si>
    <t>Lighting Fixture LED Luminaires type FL-1 as per tech. specifications</t>
  </si>
  <si>
    <t xml:space="preserve">Install of Comm Equip Pugalur           </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</si>
  <si>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</si>
  <si>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Optical Interface Cards/SFP# -S16.1 for SDH Equipment-STM-16</t>
  </si>
  <si>
    <t>Tributary interface- E1 interface (Minimum 16 nos.)</t>
  </si>
  <si>
    <t>Ethernet Interface 10/100 Base T with Layer-2 switching (Min 8 Interfaces per card)</t>
  </si>
  <si>
    <t>Tributary interface-Gigabit Ethernet Interfaces 10/100 Mbps with Layer -2 Switching (minimum 2 nos.)</t>
  </si>
  <si>
    <t>Equipment Cabinets-For SDH Equipments</t>
  </si>
  <si>
    <t>Fibre Optic Approach cabling: Including installation hardware like GI pipe, elbow, conduits, accessories etc.: 24 Fibre</t>
  </si>
  <si>
    <t>Fibre Optic Distribution Panel (FODP): Indoor Type: FC Coupling and mounted on ETSI 19" rack or slimline rack: Type 2  (96 Fibre)</t>
  </si>
  <si>
    <t xml:space="preserve">CIVIL WORKS                             </t>
  </si>
  <si>
    <t>Excavation in all kind of soil including  rock  for all leads and lifts, backfilling, disposal of surplus earth within a lead up to2Km as per technical specification. The surplus earth shall be roughly graded .</t>
  </si>
  <si>
    <t xml:space="preserve">M3 </t>
  </si>
  <si>
    <t>Excavation in hard rock which require blasting (including chemical blasting and rock excavated using specialized tools) for allfoundation works including stacking, measuring, disposal etc.for all leads and lifts as per technical specification.</t>
  </si>
  <si>
    <t>Site filling and leveling (low lying area to be filled by borrowed earth)</t>
  </si>
  <si>
    <t>Providing and laying of Plain Cement Concrete (PCC) (1:4:8)</t>
  </si>
  <si>
    <t>Providing and laying of Plain Cement Concrete (PCC) (1:2:4)</t>
  </si>
  <si>
    <t>Providing and laying Plain Cement Concrete 1:5:10 (1 cement : 5 sand : 10 brick aggregate)</t>
  </si>
  <si>
    <t>Providing and laying of Reinforced Cement Concrete M25 mix including pre cast, shuttering, Grouting of pockets &amp; underpinning butexcluding steel reinforcement</t>
  </si>
  <si>
    <t>Steel Reinforcement</t>
  </si>
  <si>
    <t>Misc. Structural steel including rails, embedments, edge protection angles, gratings etc. but excluding the reinforcement</t>
  </si>
  <si>
    <t>Stone spreading in switchyard excluding PCC</t>
  </si>
  <si>
    <t xml:space="preserve">M2 </t>
  </si>
  <si>
    <t>Antiweed treatment</t>
  </si>
  <si>
    <t>Removing,cleaning and washing of existing stones and respreading of stones in switchyard excluding PCC</t>
  </si>
  <si>
    <t>200 kV Panel Room - Civil Works.All civil works as per drawing and specifications
complete, including - brickwork, finishing
(external and internal), windows etc. However,excavation, PCC, RCC and
reinforcement shall be paid separately as per BPS.</t>
  </si>
  <si>
    <t>Cable Trench including all types of crossings, all metallic works and sump pit including concrte and reinforcement steel Section 3-3</t>
  </si>
  <si>
    <t xml:space="preserve">M  </t>
  </si>
  <si>
    <t>Cable Trench including all types of crossings, all metallic works and sump pit including concrte and reinforcement steel Section 4-4</t>
  </si>
  <si>
    <t>Supplying, filling and compacting stone boulders mixed with sand under foundations, roads, cable trenches, drains etc in layers notexceeding 250mm thickness including ramming, watering compacting</t>
  </si>
  <si>
    <t>RCC culvert crossings including supplying and laying hume pipe 250mm dia of grade (NP-3) excluding concrete as per specification.</t>
  </si>
  <si>
    <t>RCC culvert crossings including supplying and laying hume pipe 300mm dia of grade (NP-3) excluding concrete as per specification.</t>
  </si>
  <si>
    <t>RCC culvert crossings including supplying and laying hume pipe 450mm dia of grade (NP-3) excluding concrete as per specification.</t>
  </si>
  <si>
    <t>3.75m wide Concrete road (including all crossings) as per drawing except reinforcement &amp; concrete in Switchyard</t>
  </si>
  <si>
    <t>All civil works for Drains construction of Section A-A including crossings if any as per
technical specification and tender drawingscomplete in all respect with all labour and materials.</t>
  </si>
  <si>
    <t>M</t>
  </si>
  <si>
    <t>All civil works for Drains construction of Section B-B including crossings if any as per
technical specification and tender drawingscomplete in all respect with all labour and materials.</t>
  </si>
  <si>
    <t>All civil works for Drains construction of Section C-C including crossings if any as per
technical specification and tender drawingscomplete in all respect with all labour and materials.</t>
  </si>
  <si>
    <t>All civil works for Drains construction of Section D-D including crossings if any as per
technical specification and tender drawingscomplete in all respect with all labour and materials.</t>
  </si>
  <si>
    <t>Dismantling of existing -concrete road</t>
  </si>
  <si>
    <t>Dismantling of existing brick drain (300mm widex500mm deep)</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</si>
  <si>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</si>
  <si>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245kV Voltage Transformer (1- Phase)</t>
  </si>
  <si>
    <t>Service:- Phasor Measurement Unit (PMU)</t>
  </si>
  <si>
    <t>WAMS TIME SYSTEM(GPS RECEIVER)</t>
  </si>
  <si>
    <t>SUBSTATION GRADE Layer 2 LAN SWITCH</t>
  </si>
  <si>
    <t>SUBSTATION GRADE Layer 3 LAN SWITCH</t>
  </si>
  <si>
    <t>Services:- Armored Fibre Optic Cable and associated termination equipment</t>
  </si>
  <si>
    <t>LOT</t>
  </si>
  <si>
    <t>SUPPLY, INSTALLATION, TESTING AND COMMISSIONING OF LIU-FO PATCH PANEL-12 PORT</t>
  </si>
  <si>
    <t>Integration of PMU with the PDC (Phasor Data Concentrator) of RLDCs and respective SLDCs as required.</t>
  </si>
  <si>
    <t>Erection of  Lattice Structures (MS Steel), to be designed during detailed engineering, for towers, beams and equipment supportstructure  including pack plates / packwashers and gusset plates excluding fasteners and foundation bolts</t>
  </si>
  <si>
    <t xml:space="preserve">Erection of  Equipment Support (Pipe) Structures to be designed during detailed engineering.
</t>
  </si>
  <si>
    <t>Erection of fasteners ( nuts, bolts and washers ) including step bolts for lattice and pipe structures to be designed duringdetailed engineering</t>
  </si>
  <si>
    <t>Erection of foundation bolts including nuts, checknut and washers for lattice and pipe structures to be designed during detailedengineering</t>
  </si>
  <si>
    <t>Total Installation Charges</t>
  </si>
  <si>
    <t>In case the bidder leaves the cell for confirmation of the SAC and/or  GST rate “blank”,  the SAC and corresponding GST rate indicated by the Employer shall be deemed to be the one confirmed by the Bidder.</t>
  </si>
  <si>
    <t>Schedule - 4a</t>
  </si>
  <si>
    <t>Training Charges for Training to be imparted</t>
  </si>
  <si>
    <t>PR Line Item No</t>
  </si>
  <si>
    <t>Unit Training Charges excluding GST</t>
  </si>
  <si>
    <t>Total Training  Charges excluding GST</t>
  </si>
  <si>
    <t>NOT APPLICABLE</t>
  </si>
  <si>
    <t xml:space="preserve">Comm Equipment Supply &amp; Erection in NR1 </t>
  </si>
  <si>
    <t>Training of communication system for NRI</t>
  </si>
  <si>
    <t>Training for communication Equipments</t>
  </si>
  <si>
    <t>MND</t>
  </si>
  <si>
    <t xml:space="preserve">Comm Equipment Supply &amp; Erection in WR2 </t>
  </si>
  <si>
    <t xml:space="preserve">Training on comm Eqpt for WR-II Portion </t>
  </si>
  <si>
    <t>III</t>
  </si>
  <si>
    <t>FOTE for LILO J-K Dhanansu  (PSTSL state</t>
  </si>
  <si>
    <t xml:space="preserve">Training-Tele eqpt fr LILO J-K Dhanansu </t>
  </si>
  <si>
    <t>IV</t>
  </si>
  <si>
    <t xml:space="preserve">FOTE for Bhinmal (PG) and Kankroli (PG) </t>
  </si>
  <si>
    <t xml:space="preserve">Training-Tele eqpt fr Bhinal-Kankrli    </t>
  </si>
  <si>
    <t>V</t>
  </si>
  <si>
    <t xml:space="preserve">FOTE for Kishenpur – Wagoora (ISTS)     </t>
  </si>
  <si>
    <t xml:space="preserve">Training-Tele eqpt for Kishnpr – Wagora </t>
  </si>
  <si>
    <t>VI</t>
  </si>
  <si>
    <t xml:space="preserve">FOTE for Agra – Ballabhgarh (ISTS)      </t>
  </si>
  <si>
    <t xml:space="preserve">Training-Tele eqpt for Agra-Balbhgrh    </t>
  </si>
  <si>
    <t>VII</t>
  </si>
  <si>
    <t xml:space="preserve">FOTE for Jallandhar-Kurukshetra (ISTS)  </t>
  </si>
  <si>
    <t>Training-Tele eqpt  fr Jalndhr-Krukshtra</t>
  </si>
  <si>
    <t>VIII</t>
  </si>
  <si>
    <t xml:space="preserve">FOTE for Bhatinda Mukhtsar Line (PSTCL) </t>
  </si>
  <si>
    <t xml:space="preserve">Training-Tele eqpt fr Bhatinda Mukhtsar </t>
  </si>
  <si>
    <t>Total Training Charges</t>
  </si>
  <si>
    <t>Printed name</t>
  </si>
  <si>
    <t>Schedule - 4b</t>
  </si>
  <si>
    <t>Maintenance Charges during &amp; after Defect Liability Period</t>
  </si>
  <si>
    <t>(All Prices are in Indian Rupees.)</t>
  </si>
  <si>
    <t>Unit Maintenance Charges excluding GST</t>
  </si>
  <si>
    <t>Total Maintenance  Charges excluding GST</t>
  </si>
  <si>
    <t xml:space="preserve">AMC for Telecom Eqpt for NR-I portion   </t>
  </si>
  <si>
    <t>Maintenance Charges for Communication system during warranty period                                                                    </t>
  </si>
  <si>
    <t>JHR</t>
  </si>
  <si>
    <t>Maintenance Charges for Communication system after warranty period</t>
  </si>
  <si>
    <t xml:space="preserve">AMC of telecom Eqpt for WR-II portion   </t>
  </si>
  <si>
    <t xml:space="preserve">AMC-Tele eqpt fr LILO J-K Dhanansu      </t>
  </si>
  <si>
    <t xml:space="preserve">AMC-Tele eqpt fr Bhinal-Kankrli         </t>
  </si>
  <si>
    <t xml:space="preserve">AMC-Tele eqpt for Kishnpr – Wagora      </t>
  </si>
  <si>
    <t xml:space="preserve">AMC-Tele eqpt for Agra-Balbhgrh         </t>
  </si>
  <si>
    <t xml:space="preserve">AMC-Tele eqpt  fr Jalndhr-Krukshtra     </t>
  </si>
  <si>
    <t xml:space="preserve">AMC-Tele eqpt fr Bhatinda Mukhtsar      </t>
  </si>
  <si>
    <t>Total Maintenance Charges during and after Defect Liabilty Period</t>
  </si>
  <si>
    <t>Schedule - 5</t>
  </si>
  <si>
    <t>SUMMARY OF TAXES &amp; DUTIES APPLICABLE ON GOODS</t>
  </si>
  <si>
    <t>Name     :</t>
  </si>
  <si>
    <t>Address :</t>
  </si>
  <si>
    <t>Sl. No.</t>
  </si>
  <si>
    <t>Item Nos.</t>
  </si>
  <si>
    <t>Total Price (INR)</t>
  </si>
  <si>
    <t>1</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</si>
  <si>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</si>
  <si>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</si>
  <si>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</si>
  <si>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</si>
  <si>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Total GST on Installation Services  (Schedule-3), Training to be imparted in India (Schedule-4a) and Maintenance Charges during and after Defect Liabilty Period (Schedule-4b)</t>
  </si>
  <si>
    <t xml:space="preserve">GRAND TOTAL [1+2] </t>
  </si>
  <si>
    <t xml:space="preserve">Date         : </t>
  </si>
  <si>
    <t>Place        :</t>
  </si>
  <si>
    <t xml:space="preserve">Schedule-6 {Buy Back Charges} </t>
  </si>
  <si>
    <t>Schedule - 6 (buy-back)</t>
  </si>
  <si>
    <t>Buy-back Charges (Scrap value):</t>
  </si>
  <si>
    <t>Whether HSN in column '8’ is confirmed. If not  indicate applicable the HSN +</t>
  </si>
  <si>
    <t>Rate of GST applicable (in %)</t>
  </si>
  <si>
    <t>Whether  rate of GST in column ‘10’ is confirmed. If not  indicate applicable rate of GST +</t>
  </si>
  <si>
    <t>Unit  Charges excluding GST</t>
  </si>
  <si>
    <t>Total   Charges excluding GST</t>
  </si>
  <si>
    <t>14 = 12 x 13</t>
  </si>
  <si>
    <t>400kV Bachau(PG)—EPGL line of POWERGRID  line of POWERGRID</t>
  </si>
  <si>
    <t xml:space="preserve">Dismantled Scrap Earthwire along with its hardware accessories </t>
  </si>
  <si>
    <t>400kV Satna – Bina line of POWERGRID</t>
  </si>
  <si>
    <t>765kV S/c (Horizontal) Jaipur (Phagi, RVPNL) – Gwalior line of POWERGRID</t>
  </si>
  <si>
    <t>400kV D/c (Twin Moose) Agra – Jaipur South (PG) line of POWERGRID</t>
  </si>
  <si>
    <t>400 kV Jallandhar (PG) – Kurukshetra (PG) line of POWERGRID</t>
  </si>
  <si>
    <t>220 kV (circuit 3) GNDTP Bhatinda – Mukhtsar line of PSTCL (State Sector)</t>
  </si>
  <si>
    <t xml:space="preserve">400 kV Agra – Ballabhgarh line of POWERGRID </t>
  </si>
  <si>
    <t>Dismantled Scrap 8/12/24/48 Fibre OPGW along with its hardware accessories (including Joint Box)</t>
  </si>
  <si>
    <t>400 kV Kishenpur - Wagoora except LILO portion at New Wanpoh</t>
  </si>
  <si>
    <t>Redundant communication System for Bhinmal (PG) and Kankroli (PG)(OPGW to be installed on 400 kV Jodhpur (Surpura) – Merta line of RVPNL upto LILO point at 400 kV Bhadla S/s)</t>
  </si>
  <si>
    <t>Total Buy-back Charges (Excl. GST)</t>
  </si>
  <si>
    <t>KM</t>
  </si>
  <si>
    <t>+</t>
  </si>
  <si>
    <t>Buyer (Bidder/Contractor) of the scrap material shall be liable to pay extra towards GST, TCS (Tax Collected at Source) as per Income Tax Act and other applicable taxes if any,  as per actual,  as per tax invoice raised by the employer.</t>
  </si>
  <si>
    <t>Scrap Value (excluding GST and other applicable taxes if any) shall be considered solely for bid evaluation purpose to arrive at the net evaluated price of the Bidder/Contractor.</t>
  </si>
  <si>
    <t>However, bidders shall not be allowed to change the Scrap value [as quoted by bidder in Schedule-6 {Buy Back Charges(Scrap value)} which after correction, if any, shall be indicated in the template calculation sheet provided during the e-Reverse Auction] during e-Reverse Auction.</t>
  </si>
  <si>
    <t xml:space="preserve">Note : </t>
  </si>
  <si>
    <t xml:space="preserve">1. Details of Earthwire and OPGW to be dismantled from existing  transmission lines of various voltage levels  are given in Appendix A of Technical Specification </t>
  </si>
  <si>
    <t>2. Earth wire quantity on one peak  is generally in the range of 101% of route length of the line.</t>
  </si>
  <si>
    <t>Schedule - 4</t>
  </si>
  <si>
    <t>(SUMMARY OF TAXES &amp; DUTIES APPLICABLE ON PLANT &amp; EQUIPMENT)</t>
  </si>
  <si>
    <t>After Discount</t>
  </si>
  <si>
    <t>After MPDiscount</t>
  </si>
  <si>
    <t>Excise Duty</t>
  </si>
  <si>
    <t>Sales Tax</t>
  </si>
  <si>
    <t>Total GST on Installation Services (identified in Schedule 3)</t>
  </si>
  <si>
    <t>Grand Total after Discount</t>
  </si>
  <si>
    <t>Grand Total after MPD</t>
  </si>
  <si>
    <t>(GRAND SUMMARY)</t>
  </si>
  <si>
    <t>TOTAL SCHEDULE NO. 1</t>
  </si>
  <si>
    <t xml:space="preserve">Ex-works price of Plant and Equipment including Type Test Charges </t>
  </si>
  <si>
    <t>TOTAL SCHEDULE NO. 2</t>
  </si>
  <si>
    <t>Local Transportation, In-transit Insurance, loading &amp; unloading</t>
  </si>
  <si>
    <t>3</t>
  </si>
  <si>
    <t>TOTAL SCHEDULE NO. 3</t>
  </si>
  <si>
    <t>Installation Charges</t>
  </si>
  <si>
    <t>TOTAL SCHEDULE NO. 4</t>
  </si>
  <si>
    <t>Taxes and Duties</t>
  </si>
  <si>
    <t>GRAND TOTAL [1+2+3+4]</t>
  </si>
  <si>
    <t>Schedule - 7 After Discount</t>
  </si>
  <si>
    <t>4</t>
  </si>
  <si>
    <t>Not Applicable</t>
  </si>
  <si>
    <t xml:space="preserve">Training Charges </t>
  </si>
  <si>
    <t>4b</t>
  </si>
  <si>
    <t>TOTAL SCHEDULE NO. 4b</t>
  </si>
  <si>
    <t>TOTAL SCHEDULE NO. 5</t>
  </si>
  <si>
    <t>6</t>
  </si>
  <si>
    <t>TOTAL SCHEDULE NO. 7</t>
  </si>
  <si>
    <r>
      <t xml:space="preserve">Type Test Charges 
</t>
    </r>
    <r>
      <rPr>
        <sz val="10"/>
        <rFont val="Book Antiqua"/>
        <family val="1"/>
      </rPr>
      <t>[Total of this Schedule is included in Schedule - 1 above.]</t>
    </r>
  </si>
  <si>
    <t>7</t>
  </si>
  <si>
    <t>TOTAL SCHEDULE NO. 6</t>
  </si>
  <si>
    <t xml:space="preserve">Buy-back Charges (Scrap value)
</t>
  </si>
  <si>
    <t>GRAND TOTAL [1+2+3+4a+4b+5+6]</t>
  </si>
  <si>
    <t>Schedule 7</t>
  </si>
  <si>
    <t>As per lum-sum on Sch-7</t>
  </si>
  <si>
    <t>As per Percent on Sch-7</t>
  </si>
  <si>
    <t>Multipackage Discount</t>
  </si>
  <si>
    <t>Type tests Charges:</t>
  </si>
  <si>
    <t>SL. NO.</t>
  </si>
  <si>
    <t>Code</t>
  </si>
  <si>
    <t>Whether HSN in column ‘5’ is confirmed. If not  indicate applicable the HSN code *</t>
  </si>
  <si>
    <t>Whether  rate of GST in column ‘7’ is confirmed. If not  indicate applicable rate of GST *</t>
  </si>
  <si>
    <t>Description of Test</t>
  </si>
  <si>
    <t>Unit Test Charge</t>
  </si>
  <si>
    <t>Total Test Charges (Rs.)</t>
  </si>
  <si>
    <t>Revaluation of M column</t>
  </si>
  <si>
    <t>Tax Calculation</t>
  </si>
  <si>
    <t>Total Test Charges After Discount (Rs.)</t>
  </si>
  <si>
    <t>Total Test Charges After MPD (Rs.)</t>
  </si>
  <si>
    <t>13 = 10 x 11</t>
  </si>
  <si>
    <t>TOTAL TYPE TEST CHARGES</t>
  </si>
  <si>
    <t>Note         :</t>
  </si>
  <si>
    <t>Bidder should indicate the name of test laboratories where type tests are proposed to be conducted</t>
  </si>
  <si>
    <t xml:space="preserve">This letter of discount is optional. Bidder may / may not offer any discount. </t>
  </si>
  <si>
    <t>Letter of Discount</t>
  </si>
  <si>
    <t>LETTER OF DISCOUNT</t>
  </si>
  <si>
    <t>Contract Services</t>
  </si>
  <si>
    <t>Sector-29, (near IFFCO Chowk)</t>
  </si>
  <si>
    <t>Gurgaon (Haryana) - 122001</t>
  </si>
  <si>
    <t>Subject  :</t>
  </si>
  <si>
    <t>Dear Sir</t>
  </si>
  <si>
    <t>With reference to the subject tender, we hereby offer unconditional discount on the prices quoted by us as per details given here below :</t>
  </si>
  <si>
    <t>Eq Weightage of Rs/ %</t>
  </si>
  <si>
    <t>Final Discount Factor</t>
  </si>
  <si>
    <r>
      <t>Discount on lum-sum basis on total price quoted by us without Taxes &amp; Duties.</t>
    </r>
    <r>
      <rPr>
        <sz val="11"/>
        <rFont val="Book Antiqua"/>
        <family val="1"/>
      </rPr>
      <t xml:space="preserve"> [The discount shall be proportionately applicable on all the items of all the Schdules i.e. Sch-1 (without type test charges), Sch-2, Sch-3, Sch-4a, Sch-4b &amp; Sch-7] </t>
    </r>
    <r>
      <rPr>
        <b/>
        <sz val="11"/>
        <rFont val="Book Antiqua"/>
        <family val="1"/>
      </rPr>
      <t>In Rs.</t>
    </r>
  </si>
  <si>
    <r>
      <t>Discount on percent basis on total price quoted by us without Taxes &amp; Duties.</t>
    </r>
    <r>
      <rPr>
        <sz val="11"/>
        <rFont val="Book Antiqua"/>
        <family val="1"/>
      </rPr>
      <t xml:space="preserve"> [The discount shall be applicable on all the items of all the Schdules i.e. Sch-1 (without type test charges), Sch-2 , Sch-3, Sch-4a, Sch-4b &amp; Sch-7] </t>
    </r>
    <r>
      <rPr>
        <b/>
        <sz val="11"/>
        <rFont val="Book Antiqua"/>
        <family val="1"/>
      </rPr>
      <t>In Percent (%)</t>
    </r>
  </si>
  <si>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</si>
  <si>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 xml:space="preserve">Schedule-1 : Ex works prices </t>
  </si>
  <si>
    <t>In Rs.</t>
  </si>
  <si>
    <t>Schedule-1 : Ex-Works Price</t>
  </si>
  <si>
    <t>Schedule-2 : Freight &amp; Insurance</t>
  </si>
  <si>
    <t>Schedule-3 : Erection Charges</t>
  </si>
  <si>
    <t>Schedule-4 : Training Charges</t>
  </si>
  <si>
    <t>Schedule-4a : Training Charges</t>
  </si>
  <si>
    <t>Schedule-4b : Maintenance Charges during and after DLP</t>
  </si>
  <si>
    <t>Schedule-4b : Maintenance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</si>
  <si>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</si>
  <si>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</si>
  <si>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Schedule-1 : Ex works prices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</si>
  <si>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</si>
  <si>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</si>
  <si>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</si>
  <si>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</si>
  <si>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</si>
  <si>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</si>
  <si>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</si>
  <si>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</si>
  <si>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</si>
  <si>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</si>
  <si>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</si>
  <si>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</si>
  <si>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</si>
  <si>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</si>
  <si>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</si>
  <si>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</si>
  <si>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</si>
  <si>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</si>
  <si>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</si>
  <si>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</si>
  <si>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</si>
  <si>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</si>
  <si>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</si>
  <si>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</si>
  <si>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</si>
  <si>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</si>
  <si>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</si>
  <si>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</si>
  <si>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</si>
  <si>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</si>
  <si>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</si>
  <si>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</si>
  <si>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</si>
  <si>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</si>
  <si>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</si>
  <si>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</si>
  <si>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</si>
  <si>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</si>
  <si>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</si>
  <si>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</si>
  <si>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</si>
  <si>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 xml:space="preserve">Local Transportation, In-transit Insurance, loading and unloading </t>
  </si>
  <si>
    <t>Schedule 3</t>
  </si>
  <si>
    <t>Installation Charges.</t>
  </si>
  <si>
    <t>Schedule 4</t>
  </si>
  <si>
    <t>Training charges for training to be imparted. (Not Applicable)</t>
  </si>
  <si>
    <t>Schedule 4b</t>
  </si>
  <si>
    <t>Maintenance Charges during &amp; after Defect Liability Period. (Not Applicable)</t>
  </si>
  <si>
    <t>Schedule 5</t>
  </si>
  <si>
    <t>Taxes and Duties not included in Schedule 1</t>
  </si>
  <si>
    <t>Schedule 6</t>
  </si>
  <si>
    <t>But-back charges (scrap value)</t>
  </si>
  <si>
    <t>Grand Summary [Schedule 1 to 5]</t>
  </si>
  <si>
    <r>
      <t xml:space="preserve">Break-up of Type Test Charges for Type Tests to be conducted </t>
    </r>
    <r>
      <rPr>
        <b/>
        <sz val="11"/>
        <rFont val="Book Antiqua"/>
        <family val="1"/>
      </rPr>
      <t>(NOT APPLICABLE)</t>
    </r>
  </si>
  <si>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</si>
  <si>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 xml:space="preserve">We declare that as specified in Clause 11.5, Section –II:ITB, Vol.-I of the Bidding Documents, prices quoted by us in the Price Schedules in Second Envelope shall be on ‘Firm’ basis during the entire currency of contract and shall not be subject to price variation, what-so-ever during contract execution.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</si>
  <si>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</si>
  <si>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</si>
  <si>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</si>
  <si>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which are payable by the Employer under the Contract, shall be reimbursed by the Employer on production of satisfactory documentary evidence by the Contractor in accordance with the provisions of the Bidding Documents.</t>
    </r>
  </si>
  <si>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specified in Schedule No. 1,  Installation Services specified in Schedule No. 3, Charges for Training to be imparted  specified in Schedule No. 4a and Maintenance Charges during &amp; after Defect Laibility Period specified in Schedule No. 4b of the Price Schedule in this Second Envelope by the Indian Laws.</t>
  </si>
  <si>
    <t xml:space="preserve">We confirm that we have also registered/we shall also get registered in the GST Network with a GSTIN, in all the states where the project is located and the states from which we shall make our supply of goods. </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</si>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</sst>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0.0000%"/>
    <numFmt numFmtId="166" formatCode="[$-409]dd\-mmm\-yy;@"/>
    <numFmt numFmtId="167" formatCode="0.0"/>
    <numFmt numFmtId="168" formatCode="_(* #,##0_);_(* \(#,##0\);_(* \-??_);_(@_)"/>
    <numFmt numFmtId="169" formatCode="_(* #,##0.00_);_(* \(#,##0.00\);_(* \-??_);_(@_)"/>
    <numFmt numFmtId="170" formatCode="0.00_)"/>
    <numFmt numFmtId="171" formatCode="_(* #,##0_);_(* \(#,##0\);_(* &quot;-&quot;??_);_(@_)"/>
    <numFmt numFmtId="172" formatCode="&quot; &quot;@"/>
    <numFmt numFmtId="173" formatCode="0.000"/>
    <numFmt numFmtId="174" formatCode="_(* #,##0.0_);_(* \(#,##0.0\);_(* \-??_);_(@_)"/>
    <numFmt numFmtId="175" formatCode="0.0000000000%"/>
  </numFmts>
  <fonts count="60" x14ac:knownFonts="1">
    <font>
      <sz val="11"/>
      <name val="Book Antiqua"/>
      <family val="1"/>
    </font>
    <font>
      <sz val="11"/>
      <name val="Book Antiqua"/>
      <family val="1"/>
    </font>
    <font>
      <b/>
      <sz val="12"/>
      <name val="Book Antiqua"/>
      <family val="1"/>
    </font>
    <font>
      <sz val="12"/>
      <name val="Book Antiqua"/>
      <family val="1"/>
    </font>
    <font>
      <b/>
      <sz val="12"/>
      <color indexed="9"/>
      <name val="Book Antiqua"/>
      <family val="1"/>
    </font>
    <font>
      <sz val="12"/>
      <color indexed="9"/>
      <name val="Book Antiqua"/>
      <family val="1"/>
    </font>
    <font>
      <b/>
      <sz val="14"/>
      <name val="Book Antiqua"/>
      <family val="1"/>
    </font>
    <font>
      <b/>
      <i/>
      <sz val="12"/>
      <name val="Book Antiqua"/>
      <family val="1"/>
    </font>
    <font>
      <sz val="12"/>
      <color indexed="8"/>
      <name val="Book Antiqua"/>
      <family val="1"/>
    </font>
    <font>
      <sz val="10"/>
      <name val="Arial"/>
      <family val="2"/>
    </font>
    <font>
      <b/>
      <sz val="12"/>
      <name val="Arial"/>
      <family val="2"/>
    </font>
    <font>
      <b/>
      <sz val="12"/>
      <color rgb="FFFF0000"/>
      <name val="Arial"/>
      <family val="2"/>
    </font>
    <font>
      <sz val="12"/>
      <name val="Arial"/>
      <family val="2"/>
    </font>
    <font>
      <b/>
      <sz val="22"/>
      <color indexed="10"/>
      <name val="Book Antiqua"/>
      <family val="1"/>
    </font>
    <font>
      <b/>
      <sz val="12"/>
      <color indexed="16"/>
      <name val="Book Antiqua"/>
      <family val="1"/>
    </font>
    <font>
      <b/>
      <u/>
      <sz val="12"/>
      <name val="Book Antiqua"/>
      <family val="1"/>
    </font>
    <font>
      <b/>
      <sz val="12"/>
      <color indexed="12"/>
      <name val="Book Antiqua"/>
      <family val="1"/>
    </font>
    <font>
      <sz val="12"/>
      <color indexed="12"/>
      <name val="Book Antiqua"/>
      <family val="1"/>
    </font>
    <font>
      <b/>
      <sz val="12"/>
      <color indexed="12"/>
      <name val="Arial"/>
      <family val="2"/>
    </font>
    <font>
      <b/>
      <vertAlign val="superscript"/>
      <sz val="12"/>
      <color indexed="12"/>
      <name val="Book Antiqua"/>
      <family val="1"/>
    </font>
    <font>
      <sz val="10"/>
      <name val="Book Antiqua"/>
      <family val="1"/>
    </font>
    <font>
      <sz val="11"/>
      <color indexed="9"/>
      <name val="Book Antiqua"/>
      <family val="1"/>
    </font>
    <font>
      <b/>
      <sz val="12"/>
      <color indexed="10"/>
      <name val="Book Antiqua"/>
      <family val="1"/>
    </font>
    <font>
      <b/>
      <sz val="11"/>
      <name val="Book Antiqua"/>
      <family val="1"/>
    </font>
    <font>
      <b/>
      <sz val="11"/>
      <color indexed="10"/>
      <name val="Book Antiqua"/>
      <family val="1"/>
    </font>
    <font>
      <b/>
      <sz val="11"/>
      <color indexed="9"/>
      <name val="Book Antiqua"/>
      <family val="1"/>
    </font>
    <font>
      <sz val="11"/>
      <color indexed="8"/>
      <name val="Book Antiqua"/>
      <family val="1"/>
    </font>
    <font>
      <sz val="14"/>
      <name val="Book Antiqua"/>
      <family val="1"/>
    </font>
    <font>
      <b/>
      <sz val="12"/>
      <color indexed="8"/>
      <name val="Book Antiqua"/>
      <family val="1"/>
    </font>
    <font>
      <sz val="12"/>
      <color rgb="FFFF0000"/>
      <name val="Book Antiqua"/>
      <family val="1"/>
    </font>
    <font>
      <b/>
      <sz val="12"/>
      <color rgb="FFFF0000"/>
      <name val="Book Antiqua"/>
      <family val="1"/>
    </font>
    <font>
      <b/>
      <sz val="20"/>
      <name val="Book Antiqua"/>
      <family val="1"/>
    </font>
    <font>
      <sz val="20"/>
      <name val="Book Antiqua"/>
      <family val="1"/>
    </font>
    <font>
      <b/>
      <sz val="14"/>
      <color indexed="8"/>
      <name val="Book Antiqua"/>
      <family val="1"/>
    </font>
    <font>
      <sz val="12"/>
      <color indexed="56"/>
      <name val="Book Antiqua"/>
      <family val="1"/>
    </font>
    <font>
      <sz val="12"/>
      <color indexed="10"/>
      <name val="Book Antiqua"/>
      <family val="1"/>
    </font>
    <font>
      <i/>
      <sz val="11"/>
      <name val="Book Antiqua"/>
      <family val="1"/>
    </font>
    <font>
      <b/>
      <sz val="12"/>
      <name val="Times New Roman"/>
      <family val="1"/>
    </font>
    <font>
      <sz val="10"/>
      <name val="Arial"/>
      <family val="2"/>
    </font>
    <font>
      <sz val="12"/>
      <name val="Times New Roman"/>
      <family val="1"/>
    </font>
    <font>
      <sz val="12"/>
      <color indexed="9"/>
      <name val="Arial"/>
      <family val="2"/>
    </font>
    <font>
      <sz val="11"/>
      <name val="Calibri"/>
      <family val="2"/>
      <scheme val="minor"/>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b/>
      <sz val="11"/>
      <color indexed="8"/>
      <name val="Cambria"/>
      <family val="1"/>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trike/>
      <sz val="11"/>
      <name val="Book Antiqua"/>
      <family val="1"/>
    </font>
    <font>
      <sz val="12"/>
      <name val="Calibri"/>
      <family val="2"/>
      <scheme val="minor"/>
    </font>
    <font>
      <b/>
      <sz val="36"/>
      <name val="Book Antiqua"/>
      <family val="1"/>
    </font>
    <font>
      <sz val="12"/>
      <color rgb="FF000000"/>
      <name val="Book Antiqua"/>
      <family val="1"/>
    </font>
  </fonts>
  <fills count="18">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indexed="1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indexed="45"/>
        <bgColor indexed="64"/>
      </patternFill>
    </fill>
    <fill>
      <patternFill patternType="solid">
        <fgColor theme="1" tint="0.499984740745262"/>
        <bgColor indexed="64"/>
      </patternFill>
    </fill>
    <fill>
      <patternFill patternType="solid">
        <fgColor theme="2" tint="-9.9978637043366805E-2"/>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s>
  <cellStyleXfs count="16">
    <xf numFmtId="0" fontId="0" fillId="0" borderId="0"/>
    <xf numFmtId="164" fontId="9" fillId="0" borderId="0" applyFont="0" applyFill="0" applyBorder="0" applyAlignment="0" applyProtection="0"/>
    <xf numFmtId="0" fontId="1" fillId="0" borderId="0"/>
    <xf numFmtId="0" fontId="1" fillId="0" borderId="0" applyNumberFormat="0" applyFill="0" applyBorder="0" applyProtection="0">
      <alignment vertical="top"/>
    </xf>
    <xf numFmtId="0" fontId="9" fillId="0" borderId="0" applyNumberFormat="0" applyFont="0" applyFill="0" applyBorder="0" applyAlignment="0" applyProtection="0">
      <alignment vertical="top"/>
    </xf>
    <xf numFmtId="0" fontId="9" fillId="0" borderId="0"/>
    <xf numFmtId="0" fontId="20" fillId="0" borderId="0"/>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applyNumberFormat="0" applyFont="0" applyFill="0" applyBorder="0" applyAlignment="0" applyProtection="0">
      <alignment vertical="top"/>
    </xf>
    <xf numFmtId="0" fontId="9" fillId="0" borderId="0"/>
    <xf numFmtId="0" fontId="38" fillId="0" borderId="0" applyNumberFormat="0" applyFont="0" applyFill="0" applyBorder="0" applyAlignment="0" applyProtection="0">
      <alignment vertical="top"/>
    </xf>
    <xf numFmtId="0" fontId="38" fillId="0" borderId="0" applyNumberFormat="0" applyFont="0" applyFill="0" applyBorder="0" applyAlignment="0" applyProtection="0">
      <alignment vertical="top"/>
    </xf>
    <xf numFmtId="0" fontId="20" fillId="0" borderId="0"/>
    <xf numFmtId="0" fontId="1" fillId="0" borderId="0"/>
    <xf numFmtId="0" fontId="1" fillId="0" borderId="0"/>
  </cellStyleXfs>
  <cellXfs count="1040">
    <xf numFmtId="0" fontId="0" fillId="0" borderId="0" xfId="0"/>
    <xf numFmtId="0" fontId="2" fillId="0" borderId="1" xfId="0" applyFont="1" applyBorder="1" applyAlignment="1">
      <alignment horizontal="left" vertical="top"/>
    </xf>
    <xf numFmtId="10" fontId="2" fillId="0" borderId="1" xfId="0" applyNumberFormat="1" applyFont="1" applyBorder="1" applyAlignment="1">
      <alignment horizontal="left" vertical="top"/>
    </xf>
    <xf numFmtId="0" fontId="3"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xf>
    <xf numFmtId="0" fontId="4"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vertical="top"/>
    </xf>
    <xf numFmtId="0" fontId="3" fillId="0" borderId="0" xfId="0" applyFont="1" applyAlignment="1">
      <alignment vertical="top"/>
    </xf>
    <xf numFmtId="0" fontId="3" fillId="0" borderId="0" xfId="0" applyFont="1" applyAlignment="1">
      <alignment horizontal="center" vertical="top"/>
    </xf>
    <xf numFmtId="0" fontId="3" fillId="2" borderId="0" xfId="0" applyFont="1" applyFill="1" applyAlignment="1">
      <alignment horizontal="left" vertical="top"/>
    </xf>
    <xf numFmtId="0" fontId="3" fillId="2" borderId="0" xfId="0" applyFont="1" applyFill="1" applyAlignment="1">
      <alignment vertical="top"/>
    </xf>
    <xf numFmtId="0" fontId="3" fillId="0" borderId="0" xfId="0" applyFont="1" applyAlignment="1">
      <alignment horizontal="left" vertical="top"/>
    </xf>
    <xf numFmtId="10" fontId="3" fillId="0" borderId="0" xfId="0" applyNumberFormat="1" applyFont="1" applyAlignment="1">
      <alignment horizontal="left" vertical="top"/>
    </xf>
    <xf numFmtId="1" fontId="3" fillId="2" borderId="0" xfId="0" applyNumberFormat="1" applyFont="1" applyFill="1" applyAlignment="1">
      <alignment vertical="top"/>
    </xf>
    <xf numFmtId="2" fontId="3" fillId="0" borderId="0" xfId="0" applyNumberFormat="1" applyFont="1" applyAlignment="1">
      <alignment vertical="top"/>
    </xf>
    <xf numFmtId="0" fontId="5" fillId="0" borderId="0" xfId="0" applyFont="1" applyAlignment="1">
      <alignment horizontal="left" vertical="top"/>
    </xf>
    <xf numFmtId="10" fontId="3" fillId="0" borderId="0" xfId="0" applyNumberFormat="1" applyFont="1" applyAlignment="1">
      <alignment horizontal="center" vertical="top"/>
    </xf>
    <xf numFmtId="1" fontId="3" fillId="0" borderId="0" xfId="0" applyNumberFormat="1" applyFont="1" applyAlignment="1">
      <alignment vertical="top"/>
    </xf>
    <xf numFmtId="0" fontId="2" fillId="0" borderId="0" xfId="2" applyFont="1" applyAlignment="1" applyProtection="1">
      <alignment vertical="top"/>
      <protection hidden="1"/>
    </xf>
    <xf numFmtId="10" fontId="2" fillId="0" borderId="0" xfId="2" applyNumberFormat="1" applyFont="1" applyAlignment="1" applyProtection="1">
      <alignment vertical="top"/>
      <protection hidden="1"/>
    </xf>
    <xf numFmtId="0" fontId="3" fillId="0" borderId="0" xfId="2" applyFont="1" applyAlignment="1" applyProtection="1">
      <alignment vertical="top"/>
      <protection hidden="1"/>
    </xf>
    <xf numFmtId="0" fontId="2" fillId="0" borderId="0" xfId="2" applyFont="1" applyAlignment="1" applyProtection="1">
      <alignment horizontal="center" vertical="top"/>
      <protection hidden="1"/>
    </xf>
    <xf numFmtId="0" fontId="3" fillId="0" borderId="0" xfId="0" applyFont="1" applyAlignment="1" applyProtection="1">
      <alignment horizontal="left" vertical="top"/>
      <protection hidden="1"/>
    </xf>
    <xf numFmtId="0" fontId="3" fillId="0" borderId="0" xfId="2" applyFont="1" applyAlignment="1" applyProtection="1">
      <alignment horizontal="left" vertical="top"/>
      <protection hidden="1"/>
    </xf>
    <xf numFmtId="10" fontId="2" fillId="0" borderId="0" xfId="0" applyNumberFormat="1" applyFont="1" applyAlignment="1">
      <alignment horizontal="center" vertical="top"/>
    </xf>
    <xf numFmtId="2" fontId="3" fillId="0" borderId="0" xfId="0" applyNumberFormat="1" applyFont="1" applyAlignment="1">
      <alignment horizontal="center" vertical="top"/>
    </xf>
    <xf numFmtId="10" fontId="3" fillId="0" borderId="0" xfId="2" applyNumberFormat="1" applyFont="1" applyAlignment="1" applyProtection="1">
      <alignment vertical="top"/>
      <protection hidden="1"/>
    </xf>
    <xf numFmtId="2" fontId="2" fillId="0" borderId="0" xfId="0" applyNumberFormat="1" applyFont="1" applyAlignment="1">
      <alignment horizontal="center" vertical="top"/>
    </xf>
    <xf numFmtId="165" fontId="3" fillId="0" borderId="0" xfId="0" applyNumberFormat="1" applyFont="1" applyAlignment="1">
      <alignment horizontal="center" vertical="top"/>
    </xf>
    <xf numFmtId="0" fontId="3" fillId="0" borderId="0" xfId="2" applyFont="1" applyAlignment="1" applyProtection="1">
      <alignment horizontal="center" vertical="top"/>
      <protection hidden="1"/>
    </xf>
    <xf numFmtId="0" fontId="3" fillId="0" borderId="0" xfId="0" applyFont="1" applyAlignment="1" applyProtection="1">
      <alignment vertical="top"/>
      <protection hidden="1"/>
    </xf>
    <xf numFmtId="15" fontId="3" fillId="0" borderId="0" xfId="0" applyNumberFormat="1" applyFont="1" applyAlignment="1">
      <alignment vertical="top"/>
    </xf>
    <xf numFmtId="0" fontId="4" fillId="5" borderId="0" xfId="0" applyFont="1" applyFill="1" applyAlignment="1">
      <alignment horizontal="left" vertical="top" wrapText="1"/>
    </xf>
    <xf numFmtId="0" fontId="5" fillId="5" borderId="0" xfId="0" applyFont="1" applyFill="1" applyAlignment="1">
      <alignment horizontal="center" vertical="top" wrapText="1"/>
    </xf>
    <xf numFmtId="0" fontId="5" fillId="5" borderId="0" xfId="0" applyFont="1" applyFill="1" applyAlignment="1">
      <alignment vertical="top" wrapText="1"/>
    </xf>
    <xf numFmtId="0" fontId="5" fillId="5" borderId="0" xfId="0" applyFont="1" applyFill="1" applyAlignment="1">
      <alignment vertical="top"/>
    </xf>
    <xf numFmtId="0" fontId="3" fillId="5" borderId="0" xfId="0" applyFont="1" applyFill="1" applyAlignment="1">
      <alignment vertical="top"/>
    </xf>
    <xf numFmtId="0" fontId="3" fillId="5" borderId="0" xfId="0" applyFont="1" applyFill="1" applyAlignment="1">
      <alignment horizontal="center" vertical="top"/>
    </xf>
    <xf numFmtId="15" fontId="3" fillId="5" borderId="0" xfId="0" applyNumberFormat="1" applyFont="1" applyFill="1" applyAlignment="1">
      <alignment vertical="top"/>
    </xf>
    <xf numFmtId="0" fontId="3" fillId="0" borderId="0" xfId="0" applyFont="1" applyAlignment="1">
      <alignment horizontal="justify" vertical="top" wrapText="1"/>
    </xf>
    <xf numFmtId="10" fontId="3" fillId="0" borderId="0" xfId="0" applyNumberFormat="1" applyFont="1" applyAlignment="1">
      <alignment horizontal="justify" vertical="top" wrapText="1"/>
    </xf>
    <xf numFmtId="0" fontId="4"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vertical="top" wrapText="1"/>
    </xf>
    <xf numFmtId="0" fontId="2" fillId="0" borderId="0" xfId="0" applyFont="1" applyAlignment="1">
      <alignment vertical="top"/>
    </xf>
    <xf numFmtId="0" fontId="7" fillId="0" borderId="0" xfId="0" applyFont="1" applyAlignment="1">
      <alignment horizontal="right" vertical="top"/>
    </xf>
    <xf numFmtId="0" fontId="2" fillId="3" borderId="2" xfId="0" applyFont="1" applyFill="1" applyBorder="1" applyAlignment="1">
      <alignment horizontal="center" vertical="top" wrapText="1"/>
    </xf>
    <xf numFmtId="10" fontId="2" fillId="3" borderId="2" xfId="0" applyNumberFormat="1" applyFont="1" applyFill="1" applyBorder="1" applyAlignment="1">
      <alignment horizontal="center" vertical="top" wrapText="1"/>
    </xf>
    <xf numFmtId="0" fontId="2" fillId="3" borderId="2" xfId="0" applyFont="1" applyFill="1" applyBorder="1" applyAlignment="1">
      <alignment vertical="top" wrapText="1"/>
    </xf>
    <xf numFmtId="0" fontId="2" fillId="3" borderId="2" xfId="0" applyFont="1" applyFill="1" applyBorder="1" applyAlignment="1">
      <alignment horizontal="center" vertical="top"/>
    </xf>
    <xf numFmtId="0" fontId="2" fillId="0" borderId="0" xfId="0" applyFont="1" applyAlignment="1" applyProtection="1">
      <alignment horizontal="center" vertical="top" wrapText="1"/>
      <protection hidden="1"/>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3" fillId="3" borderId="5" xfId="0" applyFont="1" applyFill="1" applyBorder="1" applyAlignment="1">
      <alignment horizontal="center" vertical="top"/>
    </xf>
    <xf numFmtId="0" fontId="2" fillId="0" borderId="0" xfId="0" applyFont="1" applyAlignment="1" applyProtection="1">
      <alignment horizontal="center" vertical="top"/>
      <protection hidden="1"/>
    </xf>
    <xf numFmtId="0" fontId="3" fillId="0" borderId="8" xfId="0" applyFont="1" applyBorder="1" applyAlignment="1">
      <alignment horizontal="center" vertical="top" wrapText="1"/>
    </xf>
    <xf numFmtId="1" fontId="3" fillId="0" borderId="9" xfId="3" applyNumberFormat="1" applyFont="1" applyFill="1" applyBorder="1" applyAlignment="1" applyProtection="1">
      <alignment horizontal="center" vertical="top"/>
      <protection locked="0" hidden="1"/>
    </xf>
    <xf numFmtId="10" fontId="3" fillId="0" borderId="8" xfId="3" applyNumberFormat="1" applyFont="1" applyFill="1" applyBorder="1" applyAlignment="1" applyProtection="1">
      <alignment horizontal="center" vertical="top"/>
      <protection locked="0" hidden="1"/>
    </xf>
    <xf numFmtId="2" fontId="3" fillId="0" borderId="8" xfId="3" applyNumberFormat="1" applyFont="1" applyFill="1" applyBorder="1" applyAlignment="1" applyProtection="1">
      <alignment horizontal="right" vertical="top"/>
      <protection locked="0" hidden="1"/>
    </xf>
    <xf numFmtId="1" fontId="5" fillId="0" borderId="0" xfId="0" applyNumberFormat="1" applyFont="1" applyAlignment="1" applyProtection="1">
      <alignment vertical="top"/>
      <protection hidden="1"/>
    </xf>
    <xf numFmtId="0" fontId="5" fillId="0" borderId="0" xfId="0" applyFont="1" applyAlignment="1" applyProtection="1">
      <alignment vertical="top"/>
      <protection hidden="1"/>
    </xf>
    <xf numFmtId="9" fontId="3" fillId="0" borderId="2" xfId="0" applyNumberFormat="1" applyFont="1" applyBorder="1" applyAlignment="1">
      <alignment horizontal="center" vertical="top" wrapText="1"/>
    </xf>
    <xf numFmtId="0" fontId="3" fillId="7" borderId="11" xfId="0" applyFont="1" applyFill="1" applyBorder="1" applyAlignment="1">
      <alignment horizontal="center" vertical="top" wrapText="1"/>
    </xf>
    <xf numFmtId="0" fontId="3" fillId="7" borderId="1" xfId="0" applyFont="1" applyFill="1" applyBorder="1" applyAlignment="1">
      <alignment horizontal="center" vertical="top" wrapText="1"/>
    </xf>
    <xf numFmtId="39" fontId="2" fillId="7" borderId="8" xfId="1" applyNumberFormat="1" applyFont="1" applyFill="1" applyBorder="1" applyAlignment="1" applyProtection="1">
      <alignment horizontal="right" vertical="top"/>
    </xf>
    <xf numFmtId="0" fontId="3" fillId="7" borderId="12" xfId="0" applyFont="1" applyFill="1" applyBorder="1" applyAlignment="1">
      <alignment vertical="top"/>
    </xf>
    <xf numFmtId="2" fontId="5" fillId="0" borderId="0" xfId="0" applyNumberFormat="1" applyFont="1" applyAlignment="1">
      <alignment vertical="top"/>
    </xf>
    <xf numFmtId="39" fontId="2" fillId="8" borderId="2" xfId="1" applyNumberFormat="1" applyFont="1" applyFill="1" applyBorder="1" applyAlignment="1" applyProtection="1">
      <alignment horizontal="right" vertical="top"/>
    </xf>
    <xf numFmtId="0" fontId="3" fillId="8" borderId="2" xfId="0" applyFont="1" applyFill="1" applyBorder="1" applyAlignment="1">
      <alignment vertical="top"/>
    </xf>
    <xf numFmtId="2" fontId="2" fillId="0" borderId="0" xfId="0" applyNumberFormat="1" applyFont="1" applyAlignment="1">
      <alignment vertical="top"/>
    </xf>
    <xf numFmtId="0" fontId="2" fillId="0" borderId="0" xfId="0" applyFont="1" applyAlignment="1">
      <alignment horizontal="center" vertical="top"/>
    </xf>
    <xf numFmtId="0" fontId="3" fillId="0" borderId="0" xfId="0" applyFont="1" applyAlignment="1">
      <alignment horizontal="right" vertical="top"/>
    </xf>
    <xf numFmtId="0" fontId="3" fillId="8" borderId="0" xfId="4" applyNumberFormat="1" applyFont="1" applyFill="1" applyBorder="1" applyAlignment="1" applyProtection="1">
      <alignment horizontal="center" vertical="top"/>
    </xf>
    <xf numFmtId="0" fontId="2" fillId="0" borderId="0" xfId="0" applyFont="1" applyAlignment="1">
      <alignment horizontal="left" vertical="top"/>
    </xf>
    <xf numFmtId="0" fontId="2" fillId="0" borderId="0" xfId="0" applyFont="1" applyAlignment="1">
      <alignment horizontal="justify" vertical="top"/>
    </xf>
    <xf numFmtId="166" fontId="2" fillId="0" borderId="0" xfId="0" applyNumberFormat="1" applyFont="1" applyAlignment="1">
      <alignment vertical="top"/>
    </xf>
    <xf numFmtId="10" fontId="2" fillId="0" borderId="0" xfId="0" applyNumberFormat="1" applyFont="1" applyAlignment="1">
      <alignment horizontal="justify" vertical="top"/>
    </xf>
    <xf numFmtId="14" fontId="3" fillId="0" borderId="0" xfId="0" applyNumberFormat="1" applyFont="1" applyAlignment="1">
      <alignment horizontal="center" vertical="top"/>
    </xf>
    <xf numFmtId="0" fontId="2" fillId="0" borderId="0" xfId="0" applyFont="1" applyAlignment="1">
      <alignment horizontal="right" vertical="top"/>
    </xf>
    <xf numFmtId="10" fontId="5" fillId="0" borderId="0" xfId="0" applyNumberFormat="1" applyFont="1" applyAlignment="1">
      <alignment horizontal="center" vertical="top"/>
    </xf>
    <xf numFmtId="0" fontId="5" fillId="0" borderId="0" xfId="0" applyFont="1" applyAlignment="1" applyProtection="1">
      <alignment horizontal="center" vertical="top"/>
      <protection hidden="1"/>
    </xf>
    <xf numFmtId="10" fontId="5" fillId="0" borderId="0" xfId="0" applyNumberFormat="1" applyFont="1" applyAlignment="1" applyProtection="1">
      <alignment horizontal="center" vertical="top"/>
      <protection hidden="1"/>
    </xf>
    <xf numFmtId="0" fontId="4" fillId="0" borderId="0" xfId="0" applyFont="1" applyAlignment="1" applyProtection="1">
      <alignment horizontal="right" vertical="top"/>
      <protection hidden="1"/>
    </xf>
    <xf numFmtId="0" fontId="4" fillId="0" borderId="0" xfId="0" applyFont="1" applyAlignment="1" applyProtection="1">
      <alignment horizontal="left" vertical="top"/>
      <protection hidden="1"/>
    </xf>
    <xf numFmtId="10" fontId="4" fillId="0" borderId="0" xfId="0" applyNumberFormat="1" applyFont="1" applyAlignment="1" applyProtection="1">
      <alignment horizontal="left" vertical="top"/>
      <protection hidden="1"/>
    </xf>
    <xf numFmtId="0" fontId="4" fillId="0" borderId="0" xfId="0" applyFont="1" applyAlignment="1" applyProtection="1">
      <alignment horizontal="center" vertical="top"/>
      <protection hidden="1"/>
    </xf>
    <xf numFmtId="0" fontId="4" fillId="0" borderId="0" xfId="0" applyFont="1" applyAlignment="1" applyProtection="1">
      <alignment vertical="top"/>
      <protection hidden="1"/>
    </xf>
    <xf numFmtId="0" fontId="3" fillId="0" borderId="0" xfId="0" applyFont="1" applyAlignment="1" applyProtection="1">
      <alignment horizontal="right" vertical="top"/>
      <protection hidden="1"/>
    </xf>
    <xf numFmtId="0" fontId="5" fillId="0" borderId="0" xfId="0" applyFont="1" applyAlignment="1" applyProtection="1">
      <alignment horizontal="left" vertical="top"/>
      <protection hidden="1"/>
    </xf>
    <xf numFmtId="10" fontId="5" fillId="0" borderId="0" xfId="0" applyNumberFormat="1" applyFont="1" applyAlignment="1" applyProtection="1">
      <alignment horizontal="left" vertical="top"/>
      <protection hidden="1"/>
    </xf>
    <xf numFmtId="0" fontId="4" fillId="0" borderId="0" xfId="2" applyFont="1" applyAlignment="1" applyProtection="1">
      <alignment vertical="top"/>
      <protection hidden="1"/>
    </xf>
    <xf numFmtId="10" fontId="4" fillId="0" borderId="0" xfId="2" applyNumberFormat="1" applyFont="1" applyAlignment="1" applyProtection="1">
      <alignment vertical="top"/>
      <protection hidden="1"/>
    </xf>
    <xf numFmtId="0" fontId="5" fillId="0" borderId="0" xfId="2" applyFont="1" applyAlignment="1" applyProtection="1">
      <alignment vertical="top"/>
      <protection hidden="1"/>
    </xf>
    <xf numFmtId="0" fontId="4" fillId="0" borderId="0" xfId="2" applyFont="1" applyAlignment="1" applyProtection="1">
      <alignment horizontal="center" vertical="top"/>
      <protection hidden="1"/>
    </xf>
    <xf numFmtId="0" fontId="5" fillId="0" borderId="0" xfId="2" applyFont="1" applyAlignment="1" applyProtection="1">
      <alignment horizontal="left" vertical="top"/>
      <protection hidden="1"/>
    </xf>
    <xf numFmtId="10" fontId="5" fillId="0" borderId="0" xfId="2" applyNumberFormat="1" applyFont="1" applyAlignment="1" applyProtection="1">
      <alignment vertical="top"/>
      <protection hidden="1"/>
    </xf>
    <xf numFmtId="165" fontId="3" fillId="0" borderId="0" xfId="0" applyNumberFormat="1" applyFont="1" applyAlignment="1">
      <alignment vertical="top"/>
    </xf>
    <xf numFmtId="0" fontId="5" fillId="0" borderId="0" xfId="2" applyFont="1" applyAlignment="1" applyProtection="1">
      <alignment horizontal="center" vertical="top"/>
      <protection hidden="1"/>
    </xf>
    <xf numFmtId="0" fontId="4"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wrapText="1"/>
      <protection hidden="1"/>
    </xf>
    <xf numFmtId="0" fontId="4" fillId="0" borderId="0" xfId="0" applyFont="1" applyAlignment="1" applyProtection="1">
      <alignment vertical="top" wrapText="1"/>
      <protection hidden="1"/>
    </xf>
    <xf numFmtId="0" fontId="3" fillId="0" borderId="0" xfId="0" applyFont="1" applyAlignment="1" applyProtection="1">
      <alignment horizontal="center" vertical="top" wrapText="1"/>
      <protection hidden="1"/>
    </xf>
    <xf numFmtId="10" fontId="4" fillId="0" borderId="0" xfId="0" applyNumberFormat="1" applyFont="1" applyAlignment="1" applyProtection="1">
      <alignment horizontal="center" vertical="top"/>
      <protection hidden="1"/>
    </xf>
    <xf numFmtId="0" fontId="3" fillId="0" borderId="0" xfId="0" applyFont="1" applyAlignment="1" applyProtection="1">
      <alignment horizontal="center" vertical="top"/>
      <protection hidden="1"/>
    </xf>
    <xf numFmtId="167" fontId="4" fillId="0" borderId="0" xfId="4" applyNumberFormat="1" applyFont="1" applyFill="1" applyBorder="1" applyAlignment="1" applyProtection="1">
      <alignment horizontal="center" vertical="top" wrapText="1"/>
      <protection hidden="1"/>
    </xf>
    <xf numFmtId="10" fontId="4" fillId="0" borderId="0" xfId="4" applyNumberFormat="1" applyFont="1" applyFill="1" applyBorder="1" applyAlignment="1" applyProtection="1">
      <alignment horizontal="center" vertical="top" wrapText="1"/>
      <protection hidden="1"/>
    </xf>
    <xf numFmtId="0" fontId="4" fillId="0" borderId="0" xfId="4" applyFont="1" applyFill="1" applyBorder="1" applyAlignment="1" applyProtection="1">
      <alignment vertical="top"/>
      <protection hidden="1"/>
    </xf>
    <xf numFmtId="0" fontId="5" fillId="0" borderId="0" xfId="4" applyNumberFormat="1"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right" vertical="top" wrapText="1"/>
      <protection hidden="1"/>
    </xf>
    <xf numFmtId="2"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horizontal="right" vertical="top"/>
      <protection hidden="1"/>
    </xf>
    <xf numFmtId="2" fontId="2" fillId="0" borderId="0" xfId="0" applyNumberFormat="1" applyFont="1" applyAlignment="1" applyProtection="1">
      <alignment horizontal="center" vertical="top"/>
      <protection hidden="1"/>
    </xf>
    <xf numFmtId="167" fontId="5" fillId="0" borderId="0" xfId="4" applyNumberFormat="1" applyFont="1" applyFill="1" applyBorder="1" applyAlignment="1" applyProtection="1">
      <alignment horizontal="center" vertical="top" wrapText="1"/>
      <protection hidden="1"/>
    </xf>
    <xf numFmtId="10" fontId="5" fillId="0" borderId="0" xfId="4" applyNumberFormat="1" applyFont="1" applyFill="1" applyBorder="1" applyAlignment="1" applyProtection="1">
      <alignment horizontal="center" vertical="top" wrapText="1"/>
      <protection hidden="1"/>
    </xf>
    <xf numFmtId="0" fontId="5" fillId="0" borderId="0" xfId="4" applyFont="1" applyFill="1" applyBorder="1" applyAlignment="1" applyProtection="1">
      <alignment vertical="top" wrapText="1"/>
      <protection hidden="1"/>
    </xf>
    <xf numFmtId="168"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wrapText="1"/>
      <protection hidden="1"/>
    </xf>
    <xf numFmtId="0" fontId="3" fillId="0" borderId="0" xfId="0" applyFont="1" applyAlignment="1" applyProtection="1">
      <alignment vertical="top" wrapText="1"/>
      <protection hidden="1"/>
    </xf>
    <xf numFmtId="168" fontId="3" fillId="0" borderId="0" xfId="0" applyNumberFormat="1" applyFont="1" applyAlignment="1" applyProtection="1">
      <alignment horizontal="right" vertical="top" wrapText="1"/>
      <protection hidden="1"/>
    </xf>
    <xf numFmtId="2" fontId="3" fillId="0" borderId="0" xfId="0" applyNumberFormat="1" applyFont="1" applyAlignment="1" applyProtection="1">
      <alignment vertical="top" wrapText="1"/>
      <protection hidden="1"/>
    </xf>
    <xf numFmtId="0" fontId="5" fillId="0" borderId="0" xfId="4" applyNumberFormat="1" applyFont="1" applyFill="1" applyBorder="1" applyAlignment="1" applyProtection="1">
      <alignment vertical="top"/>
      <protection hidden="1"/>
    </xf>
    <xf numFmtId="169" fontId="5" fillId="0" borderId="0" xfId="0" applyNumberFormat="1" applyFont="1" applyAlignment="1" applyProtection="1">
      <alignment horizontal="right" vertical="top" wrapText="1"/>
      <protection hidden="1"/>
    </xf>
    <xf numFmtId="2" fontId="5" fillId="0" borderId="0" xfId="0" applyNumberFormat="1" applyFont="1" applyAlignment="1" applyProtection="1">
      <alignment vertical="top"/>
      <protection hidden="1"/>
    </xf>
    <xf numFmtId="2" fontId="3" fillId="0" borderId="0" xfId="0" applyNumberFormat="1" applyFont="1" applyAlignment="1" applyProtection="1">
      <alignment vertical="top"/>
      <protection hidden="1"/>
    </xf>
    <xf numFmtId="0" fontId="5" fillId="0" borderId="0" xfId="4" applyFont="1" applyFill="1" applyBorder="1" applyAlignment="1" applyProtection="1">
      <alignment horizontal="center" vertical="top" wrapText="1"/>
      <protection hidden="1"/>
    </xf>
    <xf numFmtId="2" fontId="5" fillId="0" borderId="0" xfId="1" applyNumberFormat="1" applyFont="1" applyFill="1" applyBorder="1" applyAlignment="1" applyProtection="1">
      <alignment horizontal="right" vertical="top" wrapText="1"/>
      <protection hidden="1"/>
    </xf>
    <xf numFmtId="168" fontId="3" fillId="0" borderId="0" xfId="1" applyNumberFormat="1" applyFont="1" applyFill="1" applyBorder="1" applyAlignment="1" applyProtection="1">
      <alignment horizontal="center" vertical="top"/>
      <protection hidden="1"/>
    </xf>
    <xf numFmtId="170" fontId="5" fillId="0" borderId="0" xfId="4" quotePrefix="1" applyNumberFormat="1" applyFont="1" applyFill="1" applyBorder="1" applyAlignment="1" applyProtection="1">
      <alignment vertical="top" wrapText="1"/>
      <protection hidden="1"/>
    </xf>
    <xf numFmtId="170" fontId="5" fillId="0" borderId="0" xfId="4" applyNumberFormat="1" applyFont="1" applyFill="1" applyBorder="1" applyAlignment="1" applyProtection="1">
      <alignment vertical="top" wrapText="1"/>
      <protection hidden="1"/>
    </xf>
    <xf numFmtId="0" fontId="4" fillId="0" borderId="0" xfId="4" applyFont="1" applyFill="1" applyBorder="1" applyAlignment="1" applyProtection="1">
      <alignment vertical="top" wrapText="1"/>
      <protection hidden="1"/>
    </xf>
    <xf numFmtId="167" fontId="5" fillId="0" borderId="0" xfId="4" applyNumberFormat="1" applyFont="1" applyFill="1" applyBorder="1" applyAlignment="1" applyProtection="1">
      <alignment vertical="top" wrapText="1"/>
      <protection hidden="1"/>
    </xf>
    <xf numFmtId="2" fontId="3" fillId="0" borderId="0" xfId="1"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vertical="top" wrapText="1"/>
      <protection hidden="1"/>
    </xf>
    <xf numFmtId="3" fontId="5" fillId="0" borderId="0" xfId="4" applyNumberFormat="1" applyFont="1" applyFill="1" applyBorder="1" applyAlignment="1" applyProtection="1">
      <alignment vertical="top" wrapText="1"/>
      <protection hidden="1"/>
    </xf>
    <xf numFmtId="0" fontId="5" fillId="0" borderId="0" xfId="4" applyFont="1" applyFill="1" applyBorder="1" applyAlignment="1" applyProtection="1">
      <alignment horizontal="right" vertical="top" wrapText="1"/>
      <protection hidden="1"/>
    </xf>
    <xf numFmtId="0" fontId="4" fillId="0" borderId="0" xfId="4" applyFont="1" applyFill="1" applyBorder="1" applyAlignment="1" applyProtection="1">
      <alignment horizontal="center" vertical="top" wrapText="1"/>
      <protection hidden="1"/>
    </xf>
    <xf numFmtId="0" fontId="5" fillId="0" borderId="0" xfId="4" applyNumberFormat="1" applyFont="1" applyFill="1" applyBorder="1" applyAlignment="1" applyProtection="1">
      <alignment horizontal="center" vertical="top"/>
      <protection hidden="1"/>
    </xf>
    <xf numFmtId="10" fontId="5" fillId="0" borderId="0" xfId="4" applyNumberFormat="1" applyFont="1" applyFill="1" applyBorder="1" applyAlignment="1" applyProtection="1">
      <alignment horizontal="center" vertical="top"/>
      <protection hidden="1"/>
    </xf>
    <xf numFmtId="0" fontId="5" fillId="0" borderId="0" xfId="4" applyNumberFormat="1" applyFont="1" applyFill="1" applyBorder="1" applyAlignment="1" applyProtection="1">
      <alignment horizontal="right" vertical="top"/>
      <protection hidden="1"/>
    </xf>
    <xf numFmtId="0" fontId="3" fillId="0" borderId="2" xfId="5" quotePrefix="1" applyFont="1" applyBorder="1" applyAlignment="1" applyProtection="1">
      <alignment horizontal="left" vertical="center"/>
      <protection hidden="1"/>
    </xf>
    <xf numFmtId="0" fontId="10" fillId="0" borderId="2" xfId="5" applyFont="1" applyBorder="1" applyAlignment="1" applyProtection="1">
      <alignment vertical="center"/>
      <protection hidden="1"/>
    </xf>
    <xf numFmtId="0" fontId="11" fillId="0" borderId="0" xfId="5" applyFont="1" applyAlignment="1" applyProtection="1">
      <alignment vertical="center"/>
      <protection hidden="1"/>
    </xf>
    <xf numFmtId="0" fontId="12" fillId="0" borderId="0" xfId="5" applyFont="1" applyAlignment="1" applyProtection="1">
      <alignment vertical="center"/>
      <protection hidden="1"/>
    </xf>
    <xf numFmtId="0" fontId="12" fillId="0" borderId="0" xfId="5" applyFont="1" applyProtection="1">
      <protection hidden="1"/>
    </xf>
    <xf numFmtId="0" fontId="16" fillId="0" borderId="18" xfId="5" applyFont="1" applyBorder="1" applyAlignment="1" applyProtection="1">
      <alignment horizontal="center" vertical="center"/>
      <protection hidden="1"/>
    </xf>
    <xf numFmtId="0" fontId="12" fillId="0" borderId="0" xfId="5" applyFont="1"/>
    <xf numFmtId="0" fontId="12" fillId="0" borderId="0" xfId="5" quotePrefix="1" applyFont="1" applyAlignment="1">
      <alignment horizontal="left"/>
    </xf>
    <xf numFmtId="0" fontId="3" fillId="0" borderId="21" xfId="5" applyFont="1" applyBorder="1" applyAlignment="1" applyProtection="1">
      <alignment vertical="center"/>
      <protection hidden="1"/>
    </xf>
    <xf numFmtId="0" fontId="3" fillId="0" borderId="0" xfId="5" applyFont="1" applyAlignment="1" applyProtection="1">
      <alignment vertical="center"/>
      <protection hidden="1"/>
    </xf>
    <xf numFmtId="0" fontId="3" fillId="0" borderId="22" xfId="5" applyFont="1" applyBorder="1" applyAlignment="1" applyProtection="1">
      <alignment vertical="center"/>
      <protection hidden="1"/>
    </xf>
    <xf numFmtId="0" fontId="3" fillId="0" borderId="23" xfId="5" applyFont="1" applyBorder="1" applyAlignment="1" applyProtection="1">
      <alignment vertical="center"/>
      <protection hidden="1"/>
    </xf>
    <xf numFmtId="0" fontId="3" fillId="0" borderId="1" xfId="5" applyFont="1" applyBorder="1" applyAlignment="1" applyProtection="1">
      <alignment vertical="center"/>
      <protection hidden="1"/>
    </xf>
    <xf numFmtId="0" fontId="3" fillId="0" borderId="9" xfId="5" applyFont="1" applyBorder="1" applyAlignment="1" applyProtection="1">
      <alignment vertical="center"/>
      <protection hidden="1"/>
    </xf>
    <xf numFmtId="0" fontId="2" fillId="0" borderId="22" xfId="5" applyFont="1" applyBorder="1" applyAlignment="1" applyProtection="1">
      <alignment vertical="center"/>
      <protection hidden="1"/>
    </xf>
    <xf numFmtId="0" fontId="18" fillId="0" borderId="0" xfId="5" applyFont="1" applyAlignment="1" applyProtection="1">
      <alignment vertical="center"/>
      <protection hidden="1"/>
    </xf>
    <xf numFmtId="0" fontId="3" fillId="0" borderId="10" xfId="5" applyFont="1" applyBorder="1" applyAlignment="1" applyProtection="1">
      <alignment vertical="center"/>
      <protection hidden="1"/>
    </xf>
    <xf numFmtId="0" fontId="16" fillId="0" borderId="0" xfId="0" applyFont="1" applyAlignment="1" applyProtection="1">
      <alignment horizontal="center" vertical="center" wrapText="1"/>
      <protection hidden="1"/>
    </xf>
    <xf numFmtId="0" fontId="10" fillId="0" borderId="0" xfId="0" applyFont="1" applyProtection="1">
      <protection hidden="1"/>
    </xf>
    <xf numFmtId="0" fontId="3" fillId="0" borderId="0" xfId="0" applyFont="1" applyProtection="1">
      <protection hidden="1"/>
    </xf>
    <xf numFmtId="0" fontId="3" fillId="0" borderId="0" xfId="0" applyFont="1" applyAlignment="1" applyProtection="1">
      <alignment vertical="center"/>
      <protection hidden="1"/>
    </xf>
    <xf numFmtId="0" fontId="12" fillId="0" borderId="0" xfId="0" applyFont="1" applyProtection="1">
      <protection hidden="1"/>
    </xf>
    <xf numFmtId="0" fontId="3" fillId="0" borderId="0" xfId="0" applyFont="1" applyAlignment="1" applyProtection="1">
      <alignment horizontal="justify" vertical="center"/>
      <protection hidden="1"/>
    </xf>
    <xf numFmtId="0" fontId="12" fillId="0" borderId="0" xfId="0" applyFont="1" applyAlignment="1" applyProtection="1">
      <alignment vertical="top" wrapText="1"/>
      <protection hidden="1"/>
    </xf>
    <xf numFmtId="167" fontId="2"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16" fillId="0" borderId="0" xfId="0" applyFont="1" applyAlignment="1" applyProtection="1">
      <alignment horizontal="justify" vertical="center"/>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justify"/>
      <protection hidden="1"/>
    </xf>
    <xf numFmtId="167" fontId="2" fillId="0" borderId="0" xfId="0" quotePrefix="1" applyNumberFormat="1" applyFont="1" applyAlignment="1" applyProtection="1">
      <alignment horizontal="left" vertical="top" wrapText="1"/>
      <protection hidden="1"/>
    </xf>
    <xf numFmtId="0" fontId="16" fillId="0" borderId="0" xfId="6" applyFont="1" applyAlignment="1" applyProtection="1">
      <alignment horizontal="center" vertical="center" wrapText="1"/>
      <protection hidden="1"/>
    </xf>
    <xf numFmtId="0" fontId="3" fillId="0" borderId="0" xfId="6" applyFont="1" applyAlignment="1" applyProtection="1">
      <alignment vertical="center"/>
      <protection hidden="1"/>
    </xf>
    <xf numFmtId="0" fontId="5" fillId="0" borderId="0" xfId="6" applyFont="1" applyAlignment="1" applyProtection="1">
      <alignment vertical="center"/>
      <protection hidden="1"/>
    </xf>
    <xf numFmtId="0" fontId="3" fillId="0" borderId="0" xfId="6" applyFont="1" applyProtection="1">
      <protection hidden="1"/>
    </xf>
    <xf numFmtId="0" fontId="3" fillId="0" borderId="0" xfId="6" applyFont="1" applyAlignment="1" applyProtection="1">
      <alignment horizontal="center"/>
      <protection hidden="1"/>
    </xf>
    <xf numFmtId="0" fontId="5" fillId="0" borderId="0" xfId="6" applyFont="1" applyProtection="1">
      <protection hidden="1"/>
    </xf>
    <xf numFmtId="0" fontId="2" fillId="0" borderId="0" xfId="6" applyFont="1" applyAlignment="1" applyProtection="1">
      <alignment horizontal="center" vertical="center"/>
      <protection hidden="1"/>
    </xf>
    <xf numFmtId="0" fontId="3" fillId="0" borderId="0" xfId="6" applyFont="1" applyAlignment="1" applyProtection="1">
      <alignment horizontal="justify" vertical="center"/>
      <protection hidden="1"/>
    </xf>
    <xf numFmtId="0" fontId="3" fillId="0" borderId="6" xfId="6" applyFont="1" applyBorder="1" applyAlignment="1" applyProtection="1">
      <alignment vertical="center" wrapText="1"/>
      <protection hidden="1"/>
    </xf>
    <xf numFmtId="0" fontId="3" fillId="0" borderId="26" xfId="6" applyFont="1" applyBorder="1" applyAlignment="1" applyProtection="1">
      <alignment vertical="center" wrapText="1"/>
      <protection hidden="1"/>
    </xf>
    <xf numFmtId="0" fontId="3" fillId="0" borderId="0" xfId="6" applyFont="1" applyAlignment="1" applyProtection="1">
      <alignment horizontal="center" vertical="center"/>
      <protection hidden="1"/>
    </xf>
    <xf numFmtId="0" fontId="8" fillId="0" borderId="0" xfId="6" applyFont="1" applyAlignment="1" applyProtection="1">
      <alignment horizontal="center" vertical="center"/>
      <protection hidden="1"/>
    </xf>
    <xf numFmtId="0" fontId="3" fillId="0" borderId="4" xfId="6" applyFont="1" applyBorder="1" applyAlignment="1" applyProtection="1">
      <alignment vertical="center" wrapText="1"/>
      <protection hidden="1"/>
    </xf>
    <xf numFmtId="0" fontId="3" fillId="0" borderId="0" xfId="6" applyFont="1" applyAlignment="1" applyProtection="1">
      <alignment vertical="center" wrapText="1"/>
      <protection hidden="1"/>
    </xf>
    <xf numFmtId="0" fontId="3" fillId="0" borderId="6" xfId="6" applyFont="1" applyBorder="1" applyAlignment="1" applyProtection="1">
      <alignment vertical="center"/>
      <protection hidden="1"/>
    </xf>
    <xf numFmtId="0" fontId="3" fillId="0" borderId="4" xfId="6" applyFont="1" applyBorder="1" applyAlignment="1" applyProtection="1">
      <alignment vertical="center"/>
      <protection hidden="1"/>
    </xf>
    <xf numFmtId="0" fontId="3" fillId="0" borderId="23" xfId="6" applyFont="1" applyBorder="1" applyAlignment="1" applyProtection="1">
      <alignment vertical="center"/>
      <protection hidden="1"/>
    </xf>
    <xf numFmtId="0" fontId="3" fillId="0" borderId="9" xfId="6" applyFont="1" applyBorder="1" applyAlignment="1" applyProtection="1">
      <alignment vertical="center"/>
      <protection hidden="1"/>
    </xf>
    <xf numFmtId="0" fontId="3" fillId="0" borderId="21" xfId="6" applyFont="1" applyBorder="1" applyAlignment="1" applyProtection="1">
      <alignment vertical="center"/>
      <protection hidden="1"/>
    </xf>
    <xf numFmtId="0" fontId="3" fillId="0" borderId="22" xfId="6" applyFont="1" applyBorder="1" applyAlignment="1" applyProtection="1">
      <alignment vertical="center"/>
      <protection hidden="1"/>
    </xf>
    <xf numFmtId="0" fontId="3" fillId="0" borderId="14" xfId="6" applyFont="1" applyBorder="1" applyAlignment="1" applyProtection="1">
      <alignment vertical="center"/>
      <protection hidden="1"/>
    </xf>
    <xf numFmtId="0" fontId="3" fillId="0" borderId="16" xfId="6" applyFont="1" applyBorder="1" applyAlignment="1" applyProtection="1">
      <alignment vertical="center"/>
      <protection hidden="1"/>
    </xf>
    <xf numFmtId="0" fontId="3" fillId="0" borderId="18" xfId="6" applyFont="1" applyBorder="1" applyAlignment="1" applyProtection="1">
      <alignment vertical="center"/>
      <protection hidden="1"/>
    </xf>
    <xf numFmtId="0" fontId="3" fillId="0" borderId="20" xfId="6" applyFont="1" applyBorder="1" applyAlignment="1" applyProtection="1">
      <alignment vertical="center"/>
      <protection hidden="1"/>
    </xf>
    <xf numFmtId="0" fontId="3" fillId="0" borderId="27" xfId="6" applyFont="1" applyBorder="1" applyAlignment="1" applyProtection="1">
      <alignment vertical="center"/>
      <protection hidden="1"/>
    </xf>
    <xf numFmtId="0" fontId="3" fillId="0" borderId="28" xfId="6" applyFont="1" applyBorder="1" applyAlignment="1" applyProtection="1">
      <alignment vertical="center"/>
      <protection hidden="1"/>
    </xf>
    <xf numFmtId="0" fontId="3" fillId="0" borderId="6" xfId="6" applyFont="1" applyBorder="1" applyAlignment="1" applyProtection="1">
      <alignment horizontal="left" vertical="center"/>
      <protection hidden="1"/>
    </xf>
    <xf numFmtId="0" fontId="3" fillId="0" borderId="4" xfId="6" applyFont="1" applyBorder="1" applyAlignment="1" applyProtection="1">
      <alignment horizontal="left" vertical="center"/>
      <protection hidden="1"/>
    </xf>
    <xf numFmtId="0" fontId="3" fillId="0" borderId="0" xfId="6" applyFont="1" applyAlignment="1" applyProtection="1">
      <alignment horizontal="left" vertical="center"/>
      <protection hidden="1"/>
    </xf>
    <xf numFmtId="1" fontId="3" fillId="9" borderId="13" xfId="6" applyNumberFormat="1" applyFont="1" applyFill="1" applyBorder="1" applyAlignment="1" applyProtection="1">
      <alignment horizontal="center" vertical="center"/>
      <protection locked="0"/>
    </xf>
    <xf numFmtId="166" fontId="3" fillId="9" borderId="13" xfId="6" applyNumberFormat="1" applyFont="1" applyFill="1" applyBorder="1" applyAlignment="1" applyProtection="1">
      <alignment horizontal="center" vertical="center"/>
      <protection locked="0"/>
    </xf>
    <xf numFmtId="0" fontId="22" fillId="0" borderId="0" xfId="6" applyFont="1" applyAlignment="1" applyProtection="1">
      <alignment horizontal="center" vertical="center"/>
      <protection hidden="1"/>
    </xf>
    <xf numFmtId="0" fontId="23" fillId="0" borderId="1" xfId="0" applyFont="1" applyBorder="1" applyAlignment="1">
      <alignment horizontal="left" vertical="top"/>
    </xf>
    <xf numFmtId="0" fontId="23" fillId="0" borderId="1" xfId="0" applyFont="1" applyBorder="1" applyAlignment="1">
      <alignment horizontal="justify" vertical="top"/>
    </xf>
    <xf numFmtId="0" fontId="23" fillId="0" borderId="1" xfId="0" applyFont="1" applyBorder="1" applyAlignment="1">
      <alignment horizontal="center" vertical="top"/>
    </xf>
    <xf numFmtId="0" fontId="23" fillId="0" borderId="1" xfId="0" applyFont="1" applyBorder="1" applyAlignment="1">
      <alignment vertical="top"/>
    </xf>
    <xf numFmtId="0" fontId="23" fillId="0" borderId="1" xfId="0" applyFont="1" applyBorder="1" applyAlignment="1">
      <alignment horizontal="right" vertical="top"/>
    </xf>
    <xf numFmtId="0" fontId="21"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0" fillId="0" borderId="0" xfId="0" applyAlignment="1">
      <alignment horizontal="justify" vertical="top"/>
    </xf>
    <xf numFmtId="0" fontId="23" fillId="0" borderId="0" xfId="0" applyFont="1" applyAlignment="1">
      <alignment vertical="top" wrapText="1"/>
    </xf>
    <xf numFmtId="0" fontId="24" fillId="0" borderId="0" xfId="0" applyFont="1" applyAlignment="1">
      <alignment vertical="top"/>
    </xf>
    <xf numFmtId="0" fontId="21" fillId="0" borderId="0" xfId="0" applyFont="1" applyAlignment="1">
      <alignment horizontal="center" vertical="top"/>
    </xf>
    <xf numFmtId="0" fontId="21" fillId="0" borderId="0" xfId="0" applyFont="1" applyAlignment="1">
      <alignment horizontal="left" vertical="top"/>
    </xf>
    <xf numFmtId="0" fontId="25" fillId="0" borderId="0" xfId="0" applyFont="1" applyAlignment="1">
      <alignment vertical="top"/>
    </xf>
    <xf numFmtId="0" fontId="0" fillId="0" borderId="0" xfId="3" applyNumberFormat="1" applyFont="1" applyFill="1" applyBorder="1" applyAlignment="1" applyProtection="1">
      <alignment horizontal="center" vertical="top"/>
    </xf>
    <xf numFmtId="0" fontId="0" fillId="0" borderId="0" xfId="3" applyNumberFormat="1" applyFont="1" applyFill="1" applyBorder="1" applyAlignment="1" applyProtection="1">
      <alignment horizontal="justify" vertical="top" wrapText="1"/>
    </xf>
    <xf numFmtId="0" fontId="0" fillId="0" borderId="0" xfId="3" applyNumberFormat="1" applyFont="1" applyFill="1" applyBorder="1" applyProtection="1">
      <alignment vertical="top"/>
    </xf>
    <xf numFmtId="0" fontId="23" fillId="0" borderId="0" xfId="2" applyFont="1" applyAlignment="1" applyProtection="1">
      <alignment vertical="top"/>
      <protection hidden="1"/>
    </xf>
    <xf numFmtId="0" fontId="23" fillId="0" borderId="0" xfId="2" applyFont="1" applyAlignment="1" applyProtection="1">
      <alignment horizontal="center" vertical="top"/>
      <protection hidden="1"/>
    </xf>
    <xf numFmtId="0" fontId="0" fillId="0" borderId="0" xfId="2" applyFont="1" applyAlignment="1" applyProtection="1">
      <alignment horizontal="justify" vertical="top"/>
      <protection hidden="1"/>
    </xf>
    <xf numFmtId="0" fontId="0" fillId="0" borderId="0" xfId="2" applyFont="1" applyAlignment="1" applyProtection="1">
      <alignment horizontal="center" vertical="top"/>
      <protection hidden="1"/>
    </xf>
    <xf numFmtId="0" fontId="0" fillId="0" borderId="0" xfId="0" applyAlignment="1" applyProtection="1">
      <alignment horizontal="left" vertical="top"/>
      <protection hidden="1"/>
    </xf>
    <xf numFmtId="0" fontId="21" fillId="0" borderId="0" xfId="2" applyFont="1" applyAlignment="1" applyProtection="1">
      <alignment vertical="top"/>
      <protection hidden="1"/>
    </xf>
    <xf numFmtId="0" fontId="0" fillId="0" borderId="0" xfId="2" applyFont="1" applyAlignment="1" applyProtection="1">
      <alignment horizontal="left" vertical="top"/>
      <protection hidden="1"/>
    </xf>
    <xf numFmtId="0" fontId="0" fillId="0" borderId="0" xfId="2" applyFont="1" applyAlignment="1">
      <alignment horizontal="left" vertical="top"/>
    </xf>
    <xf numFmtId="0" fontId="21" fillId="5" borderId="0" xfId="2" applyFont="1" applyFill="1" applyAlignment="1" applyProtection="1">
      <alignment vertical="top"/>
      <protection hidden="1"/>
    </xf>
    <xf numFmtId="0" fontId="0" fillId="5" borderId="0" xfId="0" applyFill="1" applyAlignment="1">
      <alignment vertical="top"/>
    </xf>
    <xf numFmtId="0" fontId="21" fillId="5" borderId="0" xfId="0" applyFont="1" applyFill="1" applyAlignment="1">
      <alignment vertical="top"/>
    </xf>
    <xf numFmtId="0" fontId="23" fillId="0" borderId="0" xfId="2" applyFont="1" applyAlignment="1" applyProtection="1">
      <alignment horizontal="justify" vertical="top"/>
      <protection hidden="1"/>
    </xf>
    <xf numFmtId="0" fontId="21" fillId="0" borderId="0" xfId="0" applyFont="1" applyAlignment="1" applyProtection="1">
      <alignment vertical="top"/>
      <protection hidden="1"/>
    </xf>
    <xf numFmtId="0" fontId="23" fillId="3" borderId="2" xfId="3" applyNumberFormat="1" applyFont="1" applyFill="1" applyBorder="1" applyAlignment="1" applyProtection="1">
      <alignment horizontal="center" vertical="top" wrapText="1"/>
    </xf>
    <xf numFmtId="0" fontId="23" fillId="3" borderId="2" xfId="3" applyNumberFormat="1" applyFont="1" applyFill="1" applyBorder="1" applyAlignment="1" applyProtection="1">
      <alignment horizontal="justify" vertical="top" wrapText="1"/>
    </xf>
    <xf numFmtId="0" fontId="23" fillId="3" borderId="2" xfId="3" applyNumberFormat="1" applyFont="1" applyFill="1" applyBorder="1" applyAlignment="1" applyProtection="1">
      <alignment horizontal="center" vertical="top"/>
    </xf>
    <xf numFmtId="0" fontId="23" fillId="3" borderId="2" xfId="0" applyFont="1" applyFill="1" applyBorder="1" applyAlignment="1">
      <alignment horizontal="center" vertical="top"/>
    </xf>
    <xf numFmtId="0" fontId="25" fillId="0" borderId="0" xfId="0" applyFont="1" applyAlignment="1">
      <alignment horizontal="center" vertical="top"/>
    </xf>
    <xf numFmtId="0" fontId="26" fillId="0" borderId="0" xfId="0" applyFont="1" applyAlignment="1">
      <alignment horizontal="center" vertical="top"/>
    </xf>
    <xf numFmtId="0" fontId="0" fillId="11" borderId="0" xfId="0" applyFill="1" applyAlignment="1">
      <alignment horizontal="center" vertical="top" wrapText="1"/>
    </xf>
    <xf numFmtId="0" fontId="23" fillId="11" borderId="0" xfId="4" applyFont="1" applyFill="1" applyBorder="1" applyAlignment="1" applyProtection="1">
      <alignment horizontal="justify" vertical="top" wrapText="1"/>
    </xf>
    <xf numFmtId="0" fontId="23" fillId="11" borderId="0" xfId="4" applyFont="1" applyFill="1" applyBorder="1" applyAlignment="1" applyProtection="1">
      <alignment horizontal="center" vertical="top" wrapText="1"/>
    </xf>
    <xf numFmtId="2" fontId="0" fillId="11" borderId="0" xfId="0" applyNumberFormat="1" applyFill="1" applyAlignment="1">
      <alignment horizontal="right" vertical="top"/>
    </xf>
    <xf numFmtId="164" fontId="0" fillId="11" borderId="0" xfId="1" applyFont="1" applyFill="1" applyBorder="1" applyAlignment="1" applyProtection="1">
      <alignment horizontal="right" vertical="top"/>
    </xf>
    <xf numFmtId="0" fontId="0" fillId="0" borderId="0" xfId="0" applyAlignment="1">
      <alignment horizontal="right" vertical="top"/>
    </xf>
    <xf numFmtId="0" fontId="23" fillId="0" borderId="0" xfId="0" applyFont="1" applyAlignment="1">
      <alignment horizontal="center" vertical="top"/>
    </xf>
    <xf numFmtId="166" fontId="23" fillId="0" borderId="0" xfId="0" applyNumberFormat="1" applyFont="1" applyAlignment="1">
      <alignment horizontal="justify" vertical="top"/>
    </xf>
    <xf numFmtId="14" fontId="0" fillId="0" borderId="0" xfId="0" applyNumberFormat="1" applyAlignment="1">
      <alignment horizontal="center" vertical="top"/>
    </xf>
    <xf numFmtId="0" fontId="23" fillId="0" borderId="0" xfId="0" applyFont="1" applyAlignment="1">
      <alignment vertical="top"/>
    </xf>
    <xf numFmtId="0" fontId="21" fillId="0" borderId="0" xfId="0" applyFont="1" applyAlignment="1">
      <alignment horizontal="justify" vertical="top"/>
    </xf>
    <xf numFmtId="0" fontId="0" fillId="0" borderId="0" xfId="0" applyAlignment="1">
      <alignment horizontal="justify" vertical="top" wrapText="1"/>
    </xf>
    <xf numFmtId="0" fontId="0" fillId="0" borderId="0" xfId="3" applyNumberFormat="1" applyFont="1" applyFill="1" applyBorder="1" applyAlignment="1" applyProtection="1">
      <alignment horizontal="center" vertical="top"/>
      <protection hidden="1"/>
    </xf>
    <xf numFmtId="0" fontId="0" fillId="0" borderId="0" xfId="3" applyNumberFormat="1" applyFont="1" applyFill="1" applyBorder="1" applyAlignment="1" applyProtection="1">
      <alignment horizontal="justify" vertical="top"/>
      <protection hidden="1"/>
    </xf>
    <xf numFmtId="0" fontId="0" fillId="0" borderId="0" xfId="3" applyNumberFormat="1" applyFont="1" applyFill="1" applyBorder="1" applyAlignment="1" applyProtection="1">
      <alignment horizontal="justify" vertical="top" wrapText="1"/>
      <protection hidden="1"/>
    </xf>
    <xf numFmtId="0" fontId="0" fillId="0" borderId="0" xfId="3" applyNumberFormat="1" applyFont="1" applyFill="1" applyBorder="1" applyProtection="1">
      <alignment vertical="top"/>
      <protection hidden="1"/>
    </xf>
    <xf numFmtId="1" fontId="2" fillId="0" borderId="1" xfId="0" applyNumberFormat="1" applyFont="1" applyBorder="1" applyAlignment="1">
      <alignment horizontal="left" vertical="top"/>
    </xf>
    <xf numFmtId="167" fontId="2" fillId="0" borderId="1" xfId="0" applyNumberFormat="1" applyFont="1" applyBorder="1" applyAlignment="1">
      <alignment horizontal="left" vertical="top"/>
    </xf>
    <xf numFmtId="1" fontId="2" fillId="0" borderId="1" xfId="0" applyNumberFormat="1" applyFont="1" applyBorder="1" applyAlignment="1">
      <alignment horizontal="center" vertical="center"/>
    </xf>
    <xf numFmtId="0" fontId="2" fillId="0" borderId="1" xfId="0" applyFont="1" applyBorder="1" applyAlignment="1">
      <alignment horizontal="justify" vertical="top"/>
    </xf>
    <xf numFmtId="0" fontId="2" fillId="0" borderId="1" xfId="0" applyFont="1" applyBorder="1" applyAlignment="1">
      <alignment horizontal="right" vertical="top"/>
    </xf>
    <xf numFmtId="1" fontId="3" fillId="0" borderId="0" xfId="0" applyNumberFormat="1" applyFont="1" applyAlignment="1">
      <alignment horizontal="center" vertical="top"/>
    </xf>
    <xf numFmtId="167" fontId="3" fillId="0" borderId="0" xfId="0" applyNumberFormat="1" applyFont="1" applyAlignment="1">
      <alignment horizontal="center" vertical="top"/>
    </xf>
    <xf numFmtId="1" fontId="3" fillId="0" borderId="0" xfId="0" applyNumberFormat="1" applyFont="1" applyAlignment="1">
      <alignment horizontal="center" vertical="center"/>
    </xf>
    <xf numFmtId="0" fontId="3" fillId="0" borderId="0" xfId="0" applyFont="1" applyAlignment="1">
      <alignment horizontal="justify" vertical="top"/>
    </xf>
    <xf numFmtId="1" fontId="3" fillId="0" borderId="0" xfId="3" applyNumberFormat="1" applyFont="1" applyFill="1" applyBorder="1" applyAlignment="1" applyProtection="1">
      <alignment horizontal="center" vertical="top"/>
    </xf>
    <xf numFmtId="167" fontId="3" fillId="0" borderId="0" xfId="3" applyNumberFormat="1" applyFont="1" applyFill="1" applyBorder="1" applyAlignment="1" applyProtection="1">
      <alignment horizontal="center" vertical="top"/>
    </xf>
    <xf numFmtId="1" fontId="3" fillId="0" borderId="0" xfId="3" applyNumberFormat="1" applyFont="1" applyFill="1" applyBorder="1" applyAlignment="1" applyProtection="1">
      <alignment horizontal="center" vertical="center"/>
    </xf>
    <xf numFmtId="0" fontId="3" fillId="0" borderId="0" xfId="3" applyNumberFormat="1" applyFont="1" applyFill="1" applyBorder="1" applyAlignment="1" applyProtection="1">
      <alignment horizontal="center" vertical="top"/>
    </xf>
    <xf numFmtId="0" fontId="3" fillId="0" borderId="0" xfId="3" applyNumberFormat="1" applyFont="1" applyFill="1" applyBorder="1" applyAlignment="1" applyProtection="1">
      <alignment horizontal="justify" vertical="top" wrapText="1"/>
    </xf>
    <xf numFmtId="0" fontId="3" fillId="0" borderId="0" xfId="3" applyNumberFormat="1" applyFont="1" applyFill="1" applyBorder="1" applyProtection="1">
      <alignment vertical="top"/>
    </xf>
    <xf numFmtId="1" fontId="2" fillId="0" borderId="0" xfId="2" applyNumberFormat="1" applyFont="1" applyAlignment="1" applyProtection="1">
      <alignment horizontal="left" vertical="top"/>
      <protection hidden="1"/>
    </xf>
    <xf numFmtId="167" fontId="2" fillId="0" borderId="0" xfId="2" applyNumberFormat="1" applyFont="1" applyAlignment="1" applyProtection="1">
      <alignment horizontal="left" vertical="top"/>
      <protection hidden="1"/>
    </xf>
    <xf numFmtId="1" fontId="2" fillId="0" borderId="0" xfId="2" applyNumberFormat="1" applyFont="1" applyAlignment="1" applyProtection="1">
      <alignment horizontal="center" vertical="center"/>
      <protection hidden="1"/>
    </xf>
    <xf numFmtId="0" fontId="2" fillId="0" borderId="0" xfId="2" applyFont="1" applyAlignment="1" applyProtection="1">
      <alignment horizontal="left" vertical="top"/>
      <protection hidden="1"/>
    </xf>
    <xf numFmtId="0" fontId="3" fillId="0" borderId="0" xfId="2" applyFont="1" applyAlignment="1" applyProtection="1">
      <alignment horizontal="justify" vertical="top"/>
      <protection hidden="1"/>
    </xf>
    <xf numFmtId="0" fontId="2" fillId="0" borderId="0" xfId="3" applyNumberFormat="1" applyFont="1" applyFill="1" applyBorder="1" applyAlignment="1" applyProtection="1">
      <alignment vertical="top" wrapText="1"/>
    </xf>
    <xf numFmtId="1" fontId="2" fillId="0" borderId="0" xfId="3" applyNumberFormat="1" applyFont="1" applyFill="1" applyBorder="1" applyAlignment="1" applyProtection="1">
      <alignment horizontal="center" vertical="center" wrapText="1"/>
    </xf>
    <xf numFmtId="0" fontId="3" fillId="0" borderId="0" xfId="2" applyFont="1" applyAlignment="1">
      <alignment vertical="top"/>
    </xf>
    <xf numFmtId="1" fontId="3" fillId="0" borderId="0" xfId="2" applyNumberFormat="1" applyFont="1" applyAlignment="1" applyProtection="1">
      <alignment horizontal="left" vertical="top"/>
      <protection hidden="1"/>
    </xf>
    <xf numFmtId="167" fontId="3" fillId="0" borderId="0" xfId="2" applyNumberFormat="1" applyFont="1" applyAlignment="1" applyProtection="1">
      <alignment horizontal="left" vertical="top"/>
      <protection hidden="1"/>
    </xf>
    <xf numFmtId="167" fontId="3" fillId="0" borderId="0" xfId="2" applyNumberFormat="1" applyFont="1" applyAlignment="1" applyProtection="1">
      <alignment vertical="top"/>
      <protection hidden="1"/>
    </xf>
    <xf numFmtId="1" fontId="3" fillId="0" borderId="0" xfId="2" applyNumberFormat="1" applyFont="1" applyAlignment="1" applyProtection="1">
      <alignment horizontal="center" vertical="center"/>
      <protection hidden="1"/>
    </xf>
    <xf numFmtId="1" fontId="3" fillId="0" borderId="0" xfId="2" applyNumberFormat="1" applyFont="1" applyAlignment="1" applyProtection="1">
      <alignment horizontal="center" vertical="top"/>
      <protection hidden="1"/>
    </xf>
    <xf numFmtId="167" fontId="3" fillId="0" borderId="0" xfId="2" applyNumberFormat="1" applyFont="1" applyAlignment="1" applyProtection="1">
      <alignment horizontal="center" vertical="top"/>
      <protection hidden="1"/>
    </xf>
    <xf numFmtId="0" fontId="3" fillId="0" borderId="0" xfId="2" applyFont="1" applyAlignment="1">
      <alignment horizontal="justify" vertical="top"/>
    </xf>
    <xf numFmtId="0" fontId="3" fillId="0" borderId="0" xfId="2" applyFont="1" applyAlignment="1">
      <alignment horizontal="center" vertical="top"/>
    </xf>
    <xf numFmtId="0" fontId="8" fillId="5" borderId="0" xfId="0" applyFont="1" applyFill="1" applyAlignment="1">
      <alignment vertical="top"/>
    </xf>
    <xf numFmtId="0" fontId="5" fillId="5" borderId="0" xfId="0" applyFont="1" applyFill="1" applyAlignment="1">
      <alignment horizontal="center" vertical="top"/>
    </xf>
    <xf numFmtId="0" fontId="8" fillId="0" borderId="0" xfId="0" applyFont="1" applyAlignment="1">
      <alignment vertical="top"/>
    </xf>
    <xf numFmtId="0" fontId="4" fillId="0" borderId="0" xfId="0" applyFont="1" applyAlignment="1">
      <alignment horizontal="center" vertical="top"/>
    </xf>
    <xf numFmtId="1" fontId="2" fillId="3" borderId="2" xfId="3" applyNumberFormat="1" applyFont="1" applyFill="1" applyBorder="1" applyAlignment="1" applyProtection="1">
      <alignment horizontal="center" vertical="top" wrapText="1"/>
    </xf>
    <xf numFmtId="0" fontId="2" fillId="3" borderId="2" xfId="3" applyNumberFormat="1" applyFont="1" applyFill="1" applyBorder="1" applyAlignment="1" applyProtection="1">
      <alignment horizontal="center" vertical="top" wrapText="1"/>
    </xf>
    <xf numFmtId="167" fontId="2" fillId="3" borderId="2" xfId="3" applyNumberFormat="1" applyFont="1" applyFill="1" applyBorder="1" applyAlignment="1" applyProtection="1">
      <alignment horizontal="center" vertical="top" wrapText="1"/>
    </xf>
    <xf numFmtId="1" fontId="23" fillId="3" borderId="2" xfId="0" applyNumberFormat="1" applyFont="1" applyFill="1" applyBorder="1" applyAlignment="1">
      <alignment horizontal="center" vertical="top" wrapText="1"/>
    </xf>
    <xf numFmtId="0" fontId="23" fillId="3" borderId="2" xfId="0" applyFont="1" applyFill="1" applyBorder="1" applyAlignment="1">
      <alignment horizontal="center" vertical="top" wrapText="1"/>
    </xf>
    <xf numFmtId="0" fontId="2" fillId="3" borderId="2" xfId="3" applyNumberFormat="1" applyFont="1" applyFill="1" applyBorder="1" applyAlignment="1" applyProtection="1">
      <alignment horizontal="center" vertical="top"/>
    </xf>
    <xf numFmtId="0" fontId="4" fillId="0" borderId="0" xfId="3" applyNumberFormat="1" applyFont="1" applyFill="1" applyBorder="1" applyAlignment="1" applyProtection="1">
      <alignment horizontal="center" vertical="top" wrapText="1"/>
      <protection hidden="1"/>
    </xf>
    <xf numFmtId="1" fontId="2"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xf>
    <xf numFmtId="1" fontId="7" fillId="3" borderId="2" xfId="0" applyNumberFormat="1" applyFont="1" applyFill="1" applyBorder="1" applyAlignment="1">
      <alignment horizontal="center" vertical="center" wrapText="1"/>
    </xf>
    <xf numFmtId="1" fontId="23" fillId="3" borderId="2" xfId="0" applyNumberFormat="1" applyFont="1" applyFill="1" applyBorder="1" applyAlignment="1">
      <alignment horizontal="center" vertical="center" wrapText="1"/>
    </xf>
    <xf numFmtId="0" fontId="23"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8" fillId="0" borderId="0" xfId="0" applyFont="1" applyAlignment="1">
      <alignment vertical="center"/>
    </xf>
    <xf numFmtId="0" fontId="5" fillId="0" borderId="0" xfId="0" applyFont="1" applyAlignment="1">
      <alignment vertical="center"/>
    </xf>
    <xf numFmtId="0" fontId="4" fillId="0" borderId="0" xfId="0" applyFont="1" applyAlignment="1" applyProtection="1">
      <alignment horizontal="center" vertical="center"/>
      <protection hidden="1"/>
    </xf>
    <xf numFmtId="0" fontId="5" fillId="0" borderId="0" xfId="0" applyFont="1" applyAlignment="1">
      <alignment horizontal="center" vertical="center"/>
    </xf>
    <xf numFmtId="0" fontId="3" fillId="0" borderId="0" xfId="0" applyFont="1" applyAlignment="1">
      <alignment vertical="center"/>
    </xf>
    <xf numFmtId="1" fontId="3" fillId="0" borderId="2" xfId="0" applyNumberFormat="1" applyFont="1" applyBorder="1" applyAlignment="1">
      <alignment horizontal="center" vertical="top" wrapText="1"/>
    </xf>
    <xf numFmtId="9" fontId="3" fillId="0" borderId="2" xfId="0" applyNumberFormat="1" applyFont="1" applyBorder="1" applyAlignment="1">
      <alignment horizontal="center" vertical="top"/>
    </xf>
    <xf numFmtId="10" fontId="3" fillId="0" borderId="2" xfId="3" applyNumberFormat="1" applyFont="1" applyFill="1" applyBorder="1" applyAlignment="1" applyProtection="1">
      <alignment horizontal="center" vertical="top"/>
      <protection locked="0" hidden="1"/>
    </xf>
    <xf numFmtId="1" fontId="3" fillId="0" borderId="2" xfId="0" applyNumberFormat="1" applyFont="1" applyBorder="1" applyAlignment="1">
      <alignment horizontal="justify" vertical="top" wrapText="1"/>
    </xf>
    <xf numFmtId="1" fontId="3" fillId="0" borderId="2" xfId="3" applyNumberFormat="1" applyFont="1" applyFill="1" applyBorder="1" applyAlignment="1" applyProtection="1">
      <alignment horizontal="right" vertical="top"/>
      <protection locked="0"/>
    </xf>
    <xf numFmtId="2" fontId="3" fillId="0" borderId="2" xfId="3" applyNumberFormat="1" applyFont="1" applyFill="1" applyBorder="1" applyAlignment="1" applyProtection="1">
      <alignment horizontal="right" vertical="top"/>
    </xf>
    <xf numFmtId="2" fontId="3" fillId="0" borderId="2" xfId="3" applyNumberFormat="1" applyFont="1" applyFill="1" applyBorder="1" applyProtection="1">
      <alignment vertical="top"/>
    </xf>
    <xf numFmtId="0" fontId="8" fillId="0" borderId="0" xfId="3" applyNumberFormat="1" applyFont="1" applyFill="1" applyBorder="1" applyProtection="1">
      <alignment vertical="top"/>
    </xf>
    <xf numFmtId="0" fontId="3" fillId="0" borderId="0" xfId="3" applyNumberFormat="1" applyFont="1" applyFill="1" applyBorder="1" applyAlignment="1" applyProtection="1">
      <alignment vertical="top" wrapText="1"/>
    </xf>
    <xf numFmtId="170" fontId="28" fillId="12" borderId="2" xfId="0" applyNumberFormat="1" applyFont="1" applyFill="1" applyBorder="1" applyAlignment="1">
      <alignment horizontal="justify" vertical="top" wrapText="1"/>
    </xf>
    <xf numFmtId="0" fontId="3" fillId="12" borderId="2" xfId="0" applyFont="1" applyFill="1" applyBorder="1" applyAlignment="1">
      <alignment horizontal="center" vertical="top" wrapText="1"/>
    </xf>
    <xf numFmtId="0" fontId="3" fillId="12" borderId="2" xfId="0" applyFont="1" applyFill="1" applyBorder="1" applyAlignment="1">
      <alignment horizontal="center" vertical="top"/>
    </xf>
    <xf numFmtId="2" fontId="3" fillId="12" borderId="2" xfId="3" applyNumberFormat="1" applyFont="1" applyFill="1" applyBorder="1" applyAlignment="1" applyProtection="1">
      <alignment horizontal="right" vertical="top"/>
    </xf>
    <xf numFmtId="2" fontId="2" fillId="12" borderId="2" xfId="3" applyNumberFormat="1" applyFont="1" applyFill="1" applyBorder="1" applyAlignment="1" applyProtection="1">
      <alignment horizontal="right" vertical="top"/>
    </xf>
    <xf numFmtId="0" fontId="5" fillId="12" borderId="2" xfId="0" applyFont="1" applyFill="1" applyBorder="1" applyAlignment="1">
      <alignment vertical="top"/>
    </xf>
    <xf numFmtId="1" fontId="3" fillId="12" borderId="0" xfId="0" applyNumberFormat="1" applyFont="1" applyFill="1" applyAlignment="1">
      <alignment horizontal="center" vertical="top" wrapText="1"/>
    </xf>
    <xf numFmtId="167" fontId="3" fillId="12" borderId="0" xfId="0" applyNumberFormat="1" applyFont="1" applyFill="1" applyAlignment="1">
      <alignment horizontal="center" vertical="top" wrapText="1"/>
    </xf>
    <xf numFmtId="1" fontId="3" fillId="12" borderId="0" xfId="0" applyNumberFormat="1" applyFont="1" applyFill="1" applyAlignment="1">
      <alignment horizontal="center" vertical="center" wrapText="1"/>
    </xf>
    <xf numFmtId="0" fontId="3" fillId="12" borderId="0" xfId="0" applyFont="1" applyFill="1" applyAlignment="1">
      <alignment horizontal="center" vertical="top" wrapText="1"/>
    </xf>
    <xf numFmtId="2" fontId="2" fillId="12" borderId="2" xfId="3" applyNumberFormat="1" applyFont="1" applyFill="1" applyBorder="1" applyProtection="1">
      <alignment vertical="top"/>
    </xf>
    <xf numFmtId="1" fontId="3" fillId="0" borderId="0" xfId="0" applyNumberFormat="1" applyFont="1" applyAlignment="1">
      <alignment horizontal="right" vertical="top"/>
    </xf>
    <xf numFmtId="2" fontId="3" fillId="0" borderId="0" xfId="3" applyNumberFormat="1" applyFont="1" applyFill="1" applyBorder="1" applyAlignment="1" applyProtection="1">
      <alignment horizontal="right" vertical="top"/>
    </xf>
    <xf numFmtId="2" fontId="2" fillId="0" borderId="0" xfId="3" applyNumberFormat="1" applyFont="1" applyFill="1" applyBorder="1" applyAlignment="1" applyProtection="1">
      <alignment horizontal="right" vertical="top"/>
    </xf>
    <xf numFmtId="0" fontId="3" fillId="0" borderId="0" xfId="0" applyFont="1" applyAlignment="1">
      <alignment vertical="top" wrapText="1"/>
    </xf>
    <xf numFmtId="167" fontId="2" fillId="0" borderId="0" xfId="0" applyNumberFormat="1" applyFont="1" applyAlignment="1">
      <alignment horizontal="center" vertical="top"/>
    </xf>
    <xf numFmtId="0" fontId="2" fillId="0" borderId="0" xfId="0" applyFont="1" applyAlignment="1">
      <alignment horizontal="center" vertical="top" wrapText="1"/>
    </xf>
    <xf numFmtId="1" fontId="5" fillId="0" borderId="0" xfId="0" applyNumberFormat="1" applyFont="1" applyAlignment="1">
      <alignment horizontal="center" vertical="top"/>
    </xf>
    <xf numFmtId="167" fontId="5" fillId="0" borderId="0" xfId="0" applyNumberFormat="1" applyFont="1" applyAlignment="1">
      <alignment horizontal="center" vertical="top"/>
    </xf>
    <xf numFmtId="1" fontId="5" fillId="0" borderId="0" xfId="0" applyNumberFormat="1" applyFont="1" applyAlignment="1">
      <alignment horizontal="center" vertical="center"/>
    </xf>
    <xf numFmtId="0" fontId="5" fillId="0" borderId="0" xfId="0" applyFont="1" applyAlignment="1">
      <alignment horizontal="justify" vertical="top"/>
    </xf>
    <xf numFmtId="1" fontId="2" fillId="0" borderId="0" xfId="0" applyNumberFormat="1" applyFont="1" applyAlignment="1">
      <alignment horizontal="center" vertical="top"/>
    </xf>
    <xf numFmtId="1" fontId="2" fillId="0" borderId="0" xfId="0" applyNumberFormat="1" applyFont="1" applyAlignment="1">
      <alignment horizontal="center" vertical="center"/>
    </xf>
    <xf numFmtId="166" fontId="2" fillId="0" borderId="0" xfId="0" applyNumberFormat="1" applyFont="1" applyAlignment="1" applyProtection="1">
      <alignment horizontal="justify" vertical="top"/>
      <protection hidden="1"/>
    </xf>
    <xf numFmtId="1" fontId="2" fillId="0" borderId="0" xfId="7" applyNumberFormat="1" applyFont="1" applyFill="1" applyBorder="1" applyAlignment="1" applyProtection="1">
      <alignment horizontal="center" vertical="top" wrapText="1"/>
      <protection hidden="1"/>
    </xf>
    <xf numFmtId="167" fontId="2" fillId="0" borderId="0" xfId="7" applyNumberFormat="1" applyFont="1" applyFill="1" applyBorder="1" applyAlignment="1" applyProtection="1">
      <alignment horizontal="center" vertical="top" wrapText="1"/>
      <protection hidden="1"/>
    </xf>
    <xf numFmtId="1" fontId="2" fillId="0" borderId="0" xfId="7" applyNumberFormat="1" applyFont="1" applyFill="1" applyBorder="1" applyAlignment="1" applyProtection="1">
      <alignment horizontal="center" vertical="center" wrapText="1"/>
      <protection hidden="1"/>
    </xf>
    <xf numFmtId="0" fontId="2" fillId="0" borderId="0" xfId="7"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justify" vertical="top" wrapText="1"/>
      <protection hidden="1"/>
    </xf>
    <xf numFmtId="171" fontId="3" fillId="0" borderId="0" xfId="1" applyNumberFormat="1" applyFont="1" applyFill="1" applyBorder="1" applyAlignment="1" applyProtection="1">
      <alignment horizontal="center" vertical="top" wrapText="1"/>
      <protection hidden="1"/>
    </xf>
    <xf numFmtId="0" fontId="3" fillId="0" borderId="0" xfId="8" applyNumberFormat="1" applyFont="1" applyFill="1" applyBorder="1" applyAlignment="1" applyProtection="1">
      <alignment horizontal="center" vertical="top"/>
      <protection hidden="1"/>
    </xf>
    <xf numFmtId="2" fontId="3" fillId="0" borderId="0" xfId="3" applyNumberFormat="1" applyFont="1" applyFill="1" applyBorder="1" applyAlignment="1" applyProtection="1">
      <alignment horizontal="right" vertical="top"/>
      <protection hidden="1"/>
    </xf>
    <xf numFmtId="2" fontId="5" fillId="0" borderId="0" xfId="3" applyNumberFormat="1" applyFont="1" applyFill="1" applyBorder="1" applyAlignment="1" applyProtection="1">
      <alignment horizontal="right" vertical="top"/>
      <protection hidden="1"/>
    </xf>
    <xf numFmtId="4" fontId="5" fillId="0" borderId="0" xfId="3" applyNumberFormat="1" applyFont="1" applyFill="1" applyBorder="1" applyProtection="1">
      <alignment vertical="top"/>
      <protection hidden="1"/>
    </xf>
    <xf numFmtId="2" fontId="4" fillId="0" borderId="0" xfId="3" applyNumberFormat="1" applyFont="1" applyFill="1" applyBorder="1" applyAlignment="1" applyProtection="1">
      <alignment horizontal="right" vertical="top"/>
      <protection hidden="1"/>
    </xf>
    <xf numFmtId="1" fontId="5" fillId="0" borderId="0" xfId="3" applyNumberFormat="1" applyFont="1" applyFill="1" applyBorder="1" applyAlignment="1" applyProtection="1">
      <alignment horizontal="center" vertical="top"/>
      <protection hidden="1"/>
    </xf>
    <xf numFmtId="167" fontId="5" fillId="0" borderId="0" xfId="3" applyNumberFormat="1" applyFont="1" applyFill="1" applyBorder="1" applyAlignment="1" applyProtection="1">
      <alignment horizontal="center" vertical="top"/>
      <protection hidden="1"/>
    </xf>
    <xf numFmtId="1" fontId="5" fillId="0" borderId="0" xfId="3" applyNumberFormat="1" applyFont="1" applyFill="1" applyBorder="1" applyAlignment="1" applyProtection="1">
      <alignment horizontal="center" vertical="center"/>
      <protection hidden="1"/>
    </xf>
    <xf numFmtId="0" fontId="5" fillId="0" borderId="0" xfId="3" applyNumberFormat="1" applyFont="1" applyFill="1" applyBorder="1" applyAlignment="1" applyProtection="1">
      <alignment horizontal="center" vertical="top"/>
      <protection hidden="1"/>
    </xf>
    <xf numFmtId="0" fontId="5" fillId="0" borderId="0" xfId="0" applyFont="1" applyAlignment="1" applyProtection="1">
      <alignment horizontal="justify" vertical="top" wrapText="1"/>
      <protection hidden="1"/>
    </xf>
    <xf numFmtId="0" fontId="4" fillId="0" borderId="0" xfId="3" applyNumberFormat="1" applyFont="1" applyFill="1" applyBorder="1" applyAlignment="1" applyProtection="1">
      <alignment horizontal="justify" vertical="top" wrapText="1"/>
      <protection hidden="1"/>
    </xf>
    <xf numFmtId="1" fontId="3" fillId="0" borderId="0" xfId="3" applyNumberFormat="1" applyFont="1" applyFill="1" applyBorder="1" applyAlignment="1" applyProtection="1">
      <alignment horizontal="center" vertical="top"/>
      <protection hidden="1"/>
    </xf>
    <xf numFmtId="167" fontId="3" fillId="0" borderId="0" xfId="3" applyNumberFormat="1" applyFont="1" applyFill="1" applyBorder="1" applyAlignment="1" applyProtection="1">
      <alignment horizontal="center" vertical="top"/>
      <protection hidden="1"/>
    </xf>
    <xf numFmtId="1" fontId="3" fillId="0" borderId="0" xfId="3" applyNumberFormat="1" applyFont="1" applyFill="1" applyBorder="1" applyAlignment="1" applyProtection="1">
      <alignment horizontal="center" vertical="center"/>
      <protection hidden="1"/>
    </xf>
    <xf numFmtId="0" fontId="3" fillId="0" borderId="0" xfId="3" applyNumberFormat="1" applyFont="1" applyFill="1" applyBorder="1" applyAlignment="1" applyProtection="1">
      <alignment horizontal="center" vertical="top"/>
      <protection hidden="1"/>
    </xf>
    <xf numFmtId="0" fontId="3" fillId="0" borderId="0" xfId="3" applyNumberFormat="1" applyFont="1" applyFill="1" applyBorder="1" applyAlignment="1" applyProtection="1">
      <alignment horizontal="justify" vertical="top" wrapText="1"/>
      <protection hidden="1"/>
    </xf>
    <xf numFmtId="0" fontId="3" fillId="0" borderId="0" xfId="3" applyNumberFormat="1" applyFont="1" applyFill="1" applyBorder="1" applyProtection="1">
      <alignment vertical="top"/>
      <protection hidden="1"/>
    </xf>
    <xf numFmtId="1" fontId="2" fillId="0" borderId="0" xfId="0" applyNumberFormat="1" applyFont="1" applyAlignment="1" applyProtection="1">
      <alignment horizontal="center" vertical="top"/>
      <protection hidden="1"/>
    </xf>
    <xf numFmtId="167" fontId="2" fillId="0" borderId="0" xfId="0" applyNumberFormat="1" applyFont="1" applyAlignment="1" applyProtection="1">
      <alignment horizontal="center" vertical="top"/>
      <protection hidden="1"/>
    </xf>
    <xf numFmtId="1" fontId="2" fillId="0" borderId="0" xfId="0" applyNumberFormat="1" applyFont="1" applyAlignment="1" applyProtection="1">
      <alignment horizontal="center" vertical="center"/>
      <protection hidden="1"/>
    </xf>
    <xf numFmtId="0" fontId="2" fillId="0" borderId="0" xfId="0" applyFont="1" applyAlignment="1" applyProtection="1">
      <alignment horizontal="justify" vertical="top"/>
      <protection hidden="1"/>
    </xf>
    <xf numFmtId="0" fontId="2" fillId="0" borderId="0" xfId="0" applyFont="1" applyAlignment="1" applyProtection="1">
      <alignment vertical="top"/>
      <protection hidden="1"/>
    </xf>
    <xf numFmtId="0" fontId="2" fillId="0" borderId="0" xfId="0" applyFont="1" applyAlignment="1" applyProtection="1">
      <alignment horizontal="right" vertical="top"/>
      <protection hidden="1"/>
    </xf>
    <xf numFmtId="0" fontId="2" fillId="0" borderId="1" xfId="0" applyFont="1" applyBorder="1" applyAlignment="1" applyProtection="1">
      <alignment horizontal="left" vertical="center"/>
      <protection hidden="1"/>
    </xf>
    <xf numFmtId="0" fontId="2" fillId="0" borderId="1" xfId="0" applyFont="1" applyBorder="1" applyAlignment="1" applyProtection="1">
      <alignment horizontal="justify" vertical="center"/>
      <protection hidden="1"/>
    </xf>
    <xf numFmtId="0" fontId="2" fillId="0" borderId="1" xfId="0"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0" fontId="2" fillId="0" borderId="1" xfId="0" applyFont="1" applyBorder="1" applyAlignment="1" applyProtection="1">
      <alignment horizontal="right" vertical="center"/>
      <protection hidden="1"/>
    </xf>
    <xf numFmtId="0" fontId="3" fillId="0" borderId="0" xfId="9" applyNumberFormat="1" applyFont="1" applyFill="1" applyBorder="1" applyAlignment="1" applyProtection="1">
      <alignment vertical="center"/>
      <protection hidden="1"/>
    </xf>
    <xf numFmtId="0" fontId="3" fillId="0" borderId="0" xfId="9" applyNumberFormat="1" applyFont="1" applyFill="1" applyBorder="1" applyAlignment="1" applyProtection="1">
      <alignment vertical="top"/>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center" vertical="center"/>
      <protection hidden="1"/>
    </xf>
    <xf numFmtId="0" fontId="3" fillId="0" borderId="0" xfId="3" applyNumberFormat="1" applyFont="1" applyFill="1" applyBorder="1" applyAlignment="1" applyProtection="1">
      <alignment vertical="center"/>
      <protection hidden="1"/>
    </xf>
    <xf numFmtId="0" fontId="3" fillId="0" borderId="0" xfId="3" applyNumberFormat="1" applyFont="1" applyFill="1" applyBorder="1" applyAlignment="1" applyProtection="1">
      <alignment vertical="center" wrapText="1"/>
      <protection hidden="1"/>
    </xf>
    <xf numFmtId="0" fontId="2" fillId="0" borderId="0" xfId="2" applyFont="1" applyAlignment="1" applyProtection="1">
      <alignment vertical="center"/>
      <protection hidden="1"/>
    </xf>
    <xf numFmtId="0" fontId="3" fillId="0" borderId="0" xfId="2" applyFont="1" applyAlignment="1" applyProtection="1">
      <alignment vertical="center"/>
      <protection hidden="1"/>
    </xf>
    <xf numFmtId="0" fontId="3" fillId="0" borderId="0" xfId="0" applyFont="1" applyAlignment="1" applyProtection="1">
      <alignment horizontal="left" vertical="center" indent="1"/>
      <protection hidden="1"/>
    </xf>
    <xf numFmtId="0" fontId="3" fillId="0" borderId="0" xfId="2" applyFont="1" applyAlignment="1" applyProtection="1">
      <alignment horizontal="left" vertical="center" indent="1"/>
      <protection hidden="1"/>
    </xf>
    <xf numFmtId="0" fontId="3" fillId="0" borderId="0" xfId="9" applyFont="1" applyAlignment="1" applyProtection="1">
      <alignment vertical="center"/>
      <protection hidden="1"/>
    </xf>
    <xf numFmtId="0" fontId="3" fillId="0" borderId="0" xfId="9" applyFont="1" applyAlignment="1" applyProtection="1">
      <alignment vertical="center" wrapText="1"/>
      <protection hidden="1"/>
    </xf>
    <xf numFmtId="0" fontId="6" fillId="5" borderId="0" xfId="9" applyFont="1" applyFill="1" applyAlignment="1" applyProtection="1">
      <alignment vertical="center"/>
      <protection hidden="1"/>
    </xf>
    <xf numFmtId="0" fontId="3" fillId="5" borderId="0" xfId="9" applyNumberFormat="1" applyFont="1" applyFill="1" applyBorder="1" applyAlignment="1" applyProtection="1">
      <alignment vertical="center"/>
      <protection hidden="1"/>
    </xf>
    <xf numFmtId="0" fontId="3" fillId="5" borderId="0" xfId="9" applyNumberFormat="1" applyFont="1" applyFill="1" applyBorder="1" applyAlignment="1" applyProtection="1">
      <alignment vertical="top"/>
      <protection hidden="1"/>
    </xf>
    <xf numFmtId="0" fontId="2" fillId="0" borderId="0" xfId="9" applyFont="1" applyAlignment="1" applyProtection="1">
      <alignment vertical="center"/>
      <protection hidden="1"/>
    </xf>
    <xf numFmtId="1" fontId="2" fillId="3" borderId="2" xfId="0" applyNumberFormat="1" applyFont="1" applyFill="1" applyBorder="1" applyAlignment="1">
      <alignment horizontal="center" vertical="top" wrapText="1"/>
    </xf>
    <xf numFmtId="1"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6" borderId="0" xfId="9" applyFont="1" applyFill="1" applyAlignment="1" applyProtection="1">
      <alignment vertical="center"/>
      <protection hidden="1"/>
    </xf>
    <xf numFmtId="1" fontId="3" fillId="0" borderId="2" xfId="3" applyNumberFormat="1" applyFont="1" applyFill="1" applyBorder="1" applyAlignment="1" applyProtection="1">
      <alignment horizontal="center" vertical="top"/>
      <protection locked="0"/>
    </xf>
    <xf numFmtId="1" fontId="3" fillId="0" borderId="2" xfId="0" applyNumberFormat="1" applyFont="1" applyBorder="1" applyAlignment="1">
      <alignment horizontal="left" vertical="top" wrapText="1"/>
    </xf>
    <xf numFmtId="0" fontId="2" fillId="0" borderId="0" xfId="9" applyFont="1" applyAlignment="1" applyProtection="1">
      <alignment horizontal="center" vertical="center" wrapText="1"/>
      <protection hidden="1"/>
    </xf>
    <xf numFmtId="0" fontId="3" fillId="0" borderId="0" xfId="9" applyNumberFormat="1" applyFont="1" applyFill="1" applyBorder="1" applyAlignment="1" applyProtection="1">
      <alignment vertical="center" wrapText="1"/>
      <protection hidden="1"/>
    </xf>
    <xf numFmtId="0" fontId="3" fillId="0" borderId="2" xfId="9" applyNumberFormat="1" applyFont="1" applyFill="1" applyBorder="1" applyAlignment="1" applyProtection="1">
      <alignment vertical="center" wrapText="1"/>
      <protection hidden="1"/>
    </xf>
    <xf numFmtId="0" fontId="30" fillId="0" borderId="0" xfId="0" applyFont="1" applyAlignment="1">
      <alignment vertical="top"/>
    </xf>
    <xf numFmtId="0" fontId="2" fillId="0" borderId="0" xfId="9" applyFont="1" applyBorder="1" applyAlignment="1" applyProtection="1">
      <alignment horizontal="left" vertical="center"/>
      <protection hidden="1"/>
    </xf>
    <xf numFmtId="0" fontId="3" fillId="0" borderId="0" xfId="9" applyFont="1" applyBorder="1" applyAlignment="1" applyProtection="1">
      <alignment horizontal="justify" vertical="center" wrapText="1"/>
      <protection hidden="1"/>
    </xf>
    <xf numFmtId="0" fontId="2" fillId="0" borderId="0" xfId="0" applyFont="1" applyAlignment="1" applyProtection="1">
      <alignment horizontal="justify" vertical="center"/>
      <protection hidden="1"/>
    </xf>
    <xf numFmtId="166" fontId="2" fillId="0" borderId="0" xfId="0" applyNumberFormat="1" applyFont="1" applyAlignment="1" applyProtection="1">
      <alignment horizontal="justify" vertical="center"/>
      <protection hidden="1"/>
    </xf>
    <xf numFmtId="14" fontId="3"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right" vertical="center"/>
      <protection hidden="1"/>
    </xf>
    <xf numFmtId="0" fontId="23" fillId="0" borderId="1" xfId="0" applyFont="1" applyBorder="1" applyAlignment="1" applyProtection="1">
      <alignment horizontal="left" vertical="center"/>
      <protection hidden="1"/>
    </xf>
    <xf numFmtId="0" fontId="23" fillId="0" borderId="1" xfId="0" applyFont="1" applyBorder="1" applyAlignment="1" applyProtection="1">
      <alignment horizontal="justify" vertical="center"/>
      <protection hidden="1"/>
    </xf>
    <xf numFmtId="0" fontId="23" fillId="0" borderId="1" xfId="0" applyFont="1" applyBorder="1" applyAlignment="1" applyProtection="1">
      <alignment horizontal="center" vertical="center"/>
      <protection hidden="1"/>
    </xf>
    <xf numFmtId="0" fontId="23" fillId="0" borderId="1" xfId="0" applyFont="1" applyBorder="1" applyAlignment="1" applyProtection="1">
      <alignment vertical="center"/>
      <protection hidden="1"/>
    </xf>
    <xf numFmtId="0" fontId="23" fillId="0" borderId="1" xfId="0" applyFont="1" applyBorder="1" applyAlignment="1" applyProtection="1">
      <alignment horizontal="right" vertical="center"/>
      <protection hidden="1"/>
    </xf>
    <xf numFmtId="0" fontId="20" fillId="0" borderId="0" xfId="9" applyNumberFormat="1" applyFont="1" applyFill="1" applyBorder="1" applyAlignment="1" applyProtection="1">
      <alignment vertical="center"/>
      <protection hidden="1"/>
    </xf>
    <xf numFmtId="0" fontId="20" fillId="0" borderId="0" xfId="9" applyNumberFormat="1" applyFont="1" applyFill="1" applyBorder="1" applyAlignment="1" applyProtection="1">
      <alignment vertical="top"/>
      <protection hidden="1"/>
    </xf>
    <xf numFmtId="0" fontId="0" fillId="0" borderId="0" xfId="0" applyAlignment="1" applyProtection="1">
      <alignment horizontal="left" vertical="center"/>
      <protection hidden="1"/>
    </xf>
    <xf numFmtId="0" fontId="0" fillId="0" borderId="0" xfId="0" applyAlignment="1" applyProtection="1">
      <alignment horizontal="justify"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0" fillId="0" borderId="0" xfId="3" applyNumberFormat="1" applyFont="1" applyFill="1" applyBorder="1" applyAlignment="1" applyProtection="1">
      <alignment vertical="center"/>
      <protection hidden="1"/>
    </xf>
    <xf numFmtId="0" fontId="0" fillId="0" borderId="0" xfId="3" applyNumberFormat="1" applyFont="1" applyFill="1" applyBorder="1" applyAlignment="1" applyProtection="1">
      <alignment vertical="center" wrapText="1"/>
      <protection hidden="1"/>
    </xf>
    <xf numFmtId="0" fontId="23" fillId="0" borderId="0" xfId="2" applyFont="1" applyAlignment="1" applyProtection="1">
      <alignment vertical="center"/>
      <protection hidden="1"/>
    </xf>
    <xf numFmtId="0" fontId="0" fillId="0" borderId="0" xfId="2" applyFont="1" applyAlignment="1" applyProtection="1">
      <alignment vertical="center"/>
      <protection hidden="1"/>
    </xf>
    <xf numFmtId="0" fontId="0" fillId="0" borderId="0" xfId="0" applyAlignment="1" applyProtection="1">
      <alignment horizontal="left" vertical="center" indent="1"/>
      <protection hidden="1"/>
    </xf>
    <xf numFmtId="0" fontId="0" fillId="0" borderId="0" xfId="2" applyFont="1" applyAlignment="1" applyProtection="1">
      <alignment horizontal="left" vertical="center" indent="1"/>
      <protection hidden="1"/>
    </xf>
    <xf numFmtId="0" fontId="0" fillId="0" borderId="0" xfId="2" applyFont="1" applyAlignment="1" applyProtection="1">
      <alignment vertical="top"/>
      <protection hidden="1"/>
    </xf>
    <xf numFmtId="0" fontId="27" fillId="5" borderId="0" xfId="9" applyFont="1" applyFill="1" applyAlignment="1" applyProtection="1">
      <alignment vertical="center" wrapText="1"/>
      <protection hidden="1"/>
    </xf>
    <xf numFmtId="0" fontId="27" fillId="5" borderId="0" xfId="9" applyFont="1" applyFill="1" applyAlignment="1" applyProtection="1">
      <alignment vertical="center"/>
      <protection hidden="1"/>
    </xf>
    <xf numFmtId="0" fontId="20" fillId="5" borderId="0" xfId="9" applyNumberFormat="1" applyFont="1" applyFill="1" applyBorder="1" applyAlignment="1" applyProtection="1">
      <alignment vertical="center"/>
      <protection hidden="1"/>
    </xf>
    <xf numFmtId="0" fontId="20" fillId="5" borderId="0" xfId="9" applyNumberFormat="1" applyFont="1" applyFill="1" applyBorder="1" applyAlignment="1" applyProtection="1">
      <alignment vertical="top"/>
      <protection hidden="1"/>
    </xf>
    <xf numFmtId="0" fontId="20" fillId="6" borderId="0" xfId="9" applyNumberFormat="1" applyFont="1" applyFill="1" applyBorder="1" applyAlignment="1" applyProtection="1">
      <alignment vertical="center"/>
      <protection hidden="1"/>
    </xf>
    <xf numFmtId="0" fontId="20" fillId="6" borderId="0" xfId="9" applyNumberFormat="1" applyFont="1" applyFill="1" applyBorder="1" applyAlignment="1" applyProtection="1">
      <alignment vertical="top"/>
      <protection hidden="1"/>
    </xf>
    <xf numFmtId="9" fontId="0" fillId="0" borderId="2" xfId="0" applyNumberFormat="1" applyBorder="1" applyAlignment="1">
      <alignment horizontal="center" vertical="top"/>
    </xf>
    <xf numFmtId="0" fontId="31" fillId="0" borderId="0" xfId="9" applyFont="1" applyAlignment="1" applyProtection="1">
      <alignment horizontal="center" vertical="center" wrapText="1"/>
      <protection hidden="1"/>
    </xf>
    <xf numFmtId="0" fontId="32" fillId="0" borderId="0" xfId="9" applyNumberFormat="1" applyFont="1" applyFill="1" applyBorder="1" applyAlignment="1" applyProtection="1">
      <alignment vertical="center" wrapText="1"/>
      <protection hidden="1"/>
    </xf>
    <xf numFmtId="0" fontId="4" fillId="12" borderId="2" xfId="0" applyFont="1" applyFill="1" applyBorder="1" applyAlignment="1">
      <alignment vertical="top"/>
    </xf>
    <xf numFmtId="0" fontId="23" fillId="0" borderId="0" xfId="0" applyFont="1" applyAlignment="1" applyProtection="1">
      <alignment horizontal="justify" vertical="center"/>
      <protection hidden="1"/>
    </xf>
    <xf numFmtId="166" fontId="23" fillId="0" borderId="0" xfId="0" applyNumberFormat="1" applyFont="1" applyAlignment="1" applyProtection="1">
      <alignment horizontal="justify" vertical="center"/>
      <protection hidden="1"/>
    </xf>
    <xf numFmtId="14" fontId="0" fillId="0" borderId="0" xfId="0" applyNumberFormat="1" applyAlignment="1" applyProtection="1">
      <alignment horizontal="left" vertical="center"/>
      <protection hidden="1"/>
    </xf>
    <xf numFmtId="0" fontId="23"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23" fillId="0" borderId="1"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center" vertical="center"/>
    </xf>
    <xf numFmtId="0" fontId="23" fillId="0" borderId="1" xfId="0" applyFont="1" applyBorder="1" applyAlignment="1">
      <alignment horizontal="right" vertical="center"/>
    </xf>
    <xf numFmtId="0" fontId="5" fillId="0" borderId="0" xfId="5" applyFont="1" applyAlignment="1" applyProtection="1">
      <alignment vertical="top"/>
      <protection hidden="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center" vertical="center"/>
    </xf>
    <xf numFmtId="0" fontId="1" fillId="0" borderId="0" xfId="0" applyFont="1" applyAlignment="1">
      <alignment vertical="center"/>
    </xf>
    <xf numFmtId="0" fontId="21" fillId="0" borderId="0" xfId="0" applyFont="1" applyAlignment="1" applyProtection="1">
      <alignment vertical="center"/>
      <protection hidden="1"/>
    </xf>
    <xf numFmtId="0" fontId="25" fillId="0" borderId="0" xfId="5" applyFont="1" applyAlignment="1" applyProtection="1">
      <alignment vertical="center"/>
      <protection hidden="1"/>
    </xf>
    <xf numFmtId="0" fontId="25" fillId="0" borderId="0" xfId="5" applyFont="1" applyAlignment="1" applyProtection="1">
      <alignment horizontal="center" vertical="center"/>
      <protection hidden="1"/>
    </xf>
    <xf numFmtId="0" fontId="1" fillId="0" borderId="0" xfId="5" applyFont="1" applyAlignment="1" applyProtection="1">
      <alignment vertical="center"/>
      <protection hidden="1"/>
    </xf>
    <xf numFmtId="0" fontId="1" fillId="0" borderId="0" xfId="5" applyFont="1" applyAlignment="1" applyProtection="1">
      <alignment horizontal="left" vertical="center" indent="1"/>
      <protection hidden="1"/>
    </xf>
    <xf numFmtId="0" fontId="23" fillId="0" borderId="0" xfId="3" applyNumberFormat="1" applyFont="1" applyFill="1" applyBorder="1" applyAlignment="1" applyProtection="1">
      <alignment horizontal="left" vertical="center"/>
    </xf>
    <xf numFmtId="0" fontId="1" fillId="0" borderId="0" xfId="10" applyFont="1" applyAlignment="1" applyProtection="1">
      <alignment horizontal="left" vertical="center" indent="1"/>
      <protection hidden="1"/>
    </xf>
    <xf numFmtId="0" fontId="23" fillId="0" borderId="0" xfId="10" applyFont="1" applyAlignment="1" applyProtection="1">
      <alignment vertical="top"/>
      <protection hidden="1"/>
    </xf>
    <xf numFmtId="0" fontId="1" fillId="0" borderId="0" xfId="5" applyFont="1" applyAlignment="1" applyProtection="1">
      <alignment vertical="top"/>
      <protection hidden="1"/>
    </xf>
    <xf numFmtId="0" fontId="23" fillId="0" borderId="13" xfId="5" applyFont="1" applyBorder="1" applyAlignment="1" applyProtection="1">
      <alignment horizontal="center" vertical="center" wrapText="1"/>
      <protection hidden="1"/>
    </xf>
    <xf numFmtId="172" fontId="23" fillId="0" borderId="13" xfId="5" applyNumberFormat="1" applyFont="1" applyBorder="1" applyAlignment="1" applyProtection="1">
      <alignment horizontal="center" vertical="center"/>
      <protection hidden="1"/>
    </xf>
    <xf numFmtId="0" fontId="4" fillId="0" borderId="0" xfId="5" applyFont="1" applyAlignment="1" applyProtection="1">
      <alignment vertical="top"/>
      <protection hidden="1"/>
    </xf>
    <xf numFmtId="0" fontId="1" fillId="0" borderId="17" xfId="5" applyFont="1" applyBorder="1" applyAlignment="1" applyProtection="1">
      <alignment horizontal="center" vertical="center"/>
      <protection hidden="1"/>
    </xf>
    <xf numFmtId="0" fontId="34" fillId="0" borderId="0" xfId="5" applyFont="1" applyAlignment="1" applyProtection="1">
      <alignment vertical="top"/>
      <protection hidden="1"/>
    </xf>
    <xf numFmtId="2" fontId="4" fillId="0" borderId="0" xfId="5" applyNumberFormat="1" applyFont="1" applyAlignment="1" applyProtection="1">
      <alignment vertical="top"/>
      <protection hidden="1"/>
    </xf>
    <xf numFmtId="0" fontId="35" fillId="0" borderId="0" xfId="5" applyFont="1" applyAlignment="1" applyProtection="1">
      <alignment vertical="top"/>
      <protection hidden="1"/>
    </xf>
    <xf numFmtId="173" fontId="5" fillId="0" borderId="0" xfId="5" applyNumberFormat="1" applyFont="1" applyAlignment="1" applyProtection="1">
      <alignment vertical="top"/>
      <protection hidden="1"/>
    </xf>
    <xf numFmtId="2" fontId="4" fillId="11" borderId="0" xfId="5" applyNumberFormat="1" applyFont="1" applyFill="1" applyAlignment="1" applyProtection="1">
      <alignment vertical="top"/>
      <protection hidden="1"/>
    </xf>
    <xf numFmtId="0" fontId="23" fillId="0" borderId="0" xfId="5" applyFont="1" applyAlignment="1" applyProtection="1">
      <alignment vertical="center" wrapText="1"/>
      <protection hidden="1"/>
    </xf>
    <xf numFmtId="4" fontId="23" fillId="0" borderId="0" xfId="5" applyNumberFormat="1" applyFont="1" applyAlignment="1" applyProtection="1">
      <alignment vertical="center"/>
      <protection hidden="1"/>
    </xf>
    <xf numFmtId="0" fontId="23" fillId="0" borderId="0" xfId="5" applyFont="1" applyAlignment="1" applyProtection="1">
      <alignment horizontal="left" vertical="top" wrapText="1"/>
      <protection hidden="1"/>
    </xf>
    <xf numFmtId="0" fontId="1" fillId="0" borderId="0" xfId="5" applyFont="1" applyAlignment="1" applyProtection="1">
      <alignment horizontal="left" vertical="center" wrapText="1"/>
      <protection hidden="1"/>
    </xf>
    <xf numFmtId="0" fontId="23" fillId="0" borderId="0" xfId="0" applyFont="1" applyAlignment="1">
      <alignment horizontal="right" vertical="center"/>
    </xf>
    <xf numFmtId="0" fontId="23" fillId="0" borderId="0" xfId="0" applyFont="1" applyAlignment="1">
      <alignment horizontal="justify" vertical="center"/>
    </xf>
    <xf numFmtId="166" fontId="23" fillId="0" borderId="0" xfId="0" applyNumberFormat="1" applyFont="1" applyAlignment="1">
      <alignment horizontal="left" vertical="center" indent="1"/>
    </xf>
    <xf numFmtId="0" fontId="23" fillId="0" borderId="0" xfId="5" applyFont="1" applyAlignment="1" applyProtection="1">
      <alignment horizontal="left" vertical="center" indent="1"/>
      <protection hidden="1"/>
    </xf>
    <xf numFmtId="0" fontId="21" fillId="0" borderId="0" xfId="0" applyFont="1" applyAlignment="1" applyProtection="1">
      <alignment horizontal="right" vertical="center"/>
      <protection hidden="1"/>
    </xf>
    <xf numFmtId="0" fontId="23" fillId="0" borderId="0" xfId="0" applyFont="1" applyAlignment="1">
      <alignment horizontal="left" vertical="center" indent="1"/>
    </xf>
    <xf numFmtId="0" fontId="21" fillId="0" borderId="0" xfId="0" applyFont="1" applyAlignment="1" applyProtection="1">
      <alignment horizontal="center" vertical="center"/>
      <protection hidden="1"/>
    </xf>
    <xf numFmtId="0" fontId="21" fillId="0" borderId="0" xfId="0" applyFont="1" applyAlignment="1" applyProtection="1">
      <alignment horizontal="justify" vertical="center"/>
      <protection hidden="1"/>
    </xf>
    <xf numFmtId="0" fontId="25" fillId="0" borderId="0" xfId="0" applyFont="1" applyAlignment="1" applyProtection="1">
      <alignment horizontal="right" vertical="center"/>
      <protection hidden="1"/>
    </xf>
    <xf numFmtId="0" fontId="21" fillId="0" borderId="0" xfId="5" applyFont="1" applyAlignment="1" applyProtection="1">
      <alignment vertical="center"/>
      <protection hidden="1"/>
    </xf>
    <xf numFmtId="0" fontId="21" fillId="0" borderId="0" xfId="5" applyFont="1" applyAlignment="1" applyProtection="1">
      <alignment horizontal="right" vertical="center"/>
      <protection hidden="1"/>
    </xf>
    <xf numFmtId="0" fontId="21" fillId="0" borderId="0" xfId="5" applyFont="1" applyAlignment="1" applyProtection="1">
      <alignment horizontal="left" vertical="center"/>
      <protection hidden="1"/>
    </xf>
    <xf numFmtId="0" fontId="3" fillId="0" borderId="0" xfId="5" applyFont="1" applyAlignment="1" applyProtection="1">
      <alignment vertical="top"/>
      <protection hidden="1"/>
    </xf>
    <xf numFmtId="0" fontId="1" fillId="0" borderId="0" xfId="0" applyFont="1" applyAlignment="1" applyProtection="1">
      <alignment horizontal="left" vertical="center"/>
      <protection hidden="1"/>
    </xf>
    <xf numFmtId="0" fontId="1" fillId="0" borderId="0" xfId="0" applyFont="1" applyAlignment="1" applyProtection="1">
      <alignment horizontal="justify" vertical="center"/>
      <protection hidden="1"/>
    </xf>
    <xf numFmtId="0" fontId="1" fillId="0" borderId="0" xfId="0" applyFont="1" applyAlignment="1" applyProtection="1">
      <alignment vertical="center"/>
      <protection hidden="1"/>
    </xf>
    <xf numFmtId="0" fontId="2" fillId="0" borderId="0" xfId="5" applyFont="1" applyAlignment="1" applyProtection="1">
      <alignment horizontal="center" vertical="top"/>
      <protection hidden="1"/>
    </xf>
    <xf numFmtId="0" fontId="23" fillId="0" borderId="0" xfId="5" applyFont="1" applyAlignment="1" applyProtection="1">
      <alignment vertical="center"/>
      <protection hidden="1"/>
    </xf>
    <xf numFmtId="0" fontId="23" fillId="0" borderId="1" xfId="5" applyFont="1" applyBorder="1" applyAlignment="1" applyProtection="1">
      <alignment vertical="top"/>
      <protection hidden="1"/>
    </xf>
    <xf numFmtId="0" fontId="23" fillId="0" borderId="13" xfId="5" applyFont="1" applyBorder="1" applyAlignment="1" applyProtection="1">
      <alignment horizontal="justify" vertical="top" wrapText="1"/>
      <protection hidden="1"/>
    </xf>
    <xf numFmtId="0" fontId="23" fillId="0" borderId="13" xfId="5" applyFont="1" applyBorder="1" applyAlignment="1" applyProtection="1">
      <alignment horizontal="right" vertical="center" wrapText="1" indent="5"/>
      <protection hidden="1"/>
    </xf>
    <xf numFmtId="4" fontId="23" fillId="0" borderId="13" xfId="5" applyNumberFormat="1" applyFont="1" applyBorder="1" applyAlignment="1" applyProtection="1">
      <alignment vertical="center"/>
      <protection hidden="1"/>
    </xf>
    <xf numFmtId="0" fontId="1" fillId="0" borderId="8" xfId="5" applyFont="1" applyBorder="1" applyAlignment="1" applyProtection="1">
      <alignment horizontal="center" vertical="center"/>
      <protection hidden="1"/>
    </xf>
    <xf numFmtId="0" fontId="1" fillId="0" borderId="8" xfId="5" applyFont="1" applyBorder="1" applyAlignment="1" applyProtection="1">
      <alignment vertical="center"/>
      <protection hidden="1"/>
    </xf>
    <xf numFmtId="0" fontId="0" fillId="0" borderId="8" xfId="5" applyFont="1" applyBorder="1" applyAlignment="1" applyProtection="1">
      <alignment horizontal="justify" vertical="top" wrapText="1"/>
      <protection hidden="1"/>
    </xf>
    <xf numFmtId="4" fontId="23" fillId="0" borderId="13" xfId="5" applyNumberFormat="1" applyFont="1" applyBorder="1" applyAlignment="1" applyProtection="1">
      <alignment horizontal="right" vertical="center"/>
      <protection hidden="1"/>
    </xf>
    <xf numFmtId="4" fontId="23" fillId="0" borderId="13" xfId="5" applyNumberFormat="1" applyFont="1" applyBorder="1" applyAlignment="1" applyProtection="1">
      <alignment vertical="center" wrapText="1"/>
      <protection hidden="1"/>
    </xf>
    <xf numFmtId="0" fontId="1" fillId="0" borderId="0" xfId="5" applyFont="1" applyAlignment="1" applyProtection="1">
      <alignment horizontal="center" vertical="center"/>
      <protection hidden="1"/>
    </xf>
    <xf numFmtId="0" fontId="23" fillId="0" borderId="0" xfId="5" applyFont="1" applyAlignment="1" applyProtection="1">
      <alignment horizontal="left" vertical="center" wrapText="1"/>
      <protection hidden="1"/>
    </xf>
    <xf numFmtId="0" fontId="23" fillId="0" borderId="0" xfId="5" applyFont="1" applyAlignment="1" applyProtection="1">
      <alignment horizontal="right" vertical="center" wrapText="1"/>
      <protection hidden="1"/>
    </xf>
    <xf numFmtId="0" fontId="23" fillId="0" borderId="0" xfId="0" applyFont="1" applyAlignment="1" applyProtection="1">
      <alignment horizontal="right" vertical="center"/>
      <protection hidden="1"/>
    </xf>
    <xf numFmtId="166" fontId="23" fillId="0" borderId="0" xfId="0" applyNumberFormat="1" applyFont="1" applyAlignment="1" applyProtection="1">
      <alignment horizontal="left" vertical="center" indent="1"/>
      <protection hidden="1"/>
    </xf>
    <xf numFmtId="0" fontId="23" fillId="0" borderId="0" xfId="0" applyFont="1" applyAlignment="1" applyProtection="1">
      <alignment horizontal="left" vertical="center" indent="1"/>
      <protection hidden="1"/>
    </xf>
    <xf numFmtId="0" fontId="1" fillId="0" borderId="0" xfId="0" applyFont="1" applyAlignment="1" applyProtection="1">
      <alignment horizontal="right" vertical="center"/>
      <protection hidden="1"/>
    </xf>
    <xf numFmtId="0" fontId="1" fillId="0" borderId="0" xfId="0" applyFont="1" applyAlignment="1" applyProtection="1">
      <alignment horizontal="center" vertical="center"/>
      <protection hidden="1"/>
    </xf>
    <xf numFmtId="0" fontId="1" fillId="0" borderId="0" xfId="5" applyFont="1" applyAlignment="1" applyProtection="1">
      <alignment horizontal="right" vertical="center"/>
      <protection hidden="1"/>
    </xf>
    <xf numFmtId="0" fontId="1" fillId="0" borderId="0" xfId="5" applyFont="1" applyAlignment="1" applyProtection="1">
      <alignment horizontal="left" vertical="center"/>
      <protection hidden="1"/>
    </xf>
    <xf numFmtId="0" fontId="3" fillId="0" borderId="0" xfId="5" applyFont="1" applyAlignment="1" applyProtection="1">
      <alignment horizontal="right"/>
      <protection hidden="1"/>
    </xf>
    <xf numFmtId="0" fontId="1" fillId="0" borderId="8" xfId="5" applyFont="1" applyBorder="1" applyAlignment="1" applyProtection="1">
      <alignment horizontal="justify" vertical="top" wrapText="1"/>
      <protection hidden="1"/>
    </xf>
    <xf numFmtId="0" fontId="24" fillId="0" borderId="0" xfId="0" applyFont="1" applyAlignment="1" applyProtection="1">
      <alignment vertical="center"/>
      <protection hidden="1"/>
    </xf>
    <xf numFmtId="0" fontId="1" fillId="0" borderId="0" xfId="0" applyFont="1" applyProtection="1">
      <protection hidden="1"/>
    </xf>
    <xf numFmtId="0" fontId="21" fillId="0" borderId="0" xfId="0" applyFont="1" applyProtection="1">
      <protection hidden="1"/>
    </xf>
    <xf numFmtId="0" fontId="21" fillId="0" borderId="0" xfId="0" applyFont="1" applyAlignment="1" applyProtection="1">
      <alignment horizontal="left" vertical="center"/>
      <protection hidden="1"/>
    </xf>
    <xf numFmtId="10" fontId="21" fillId="0" borderId="0" xfId="0" applyNumberFormat="1" applyFont="1" applyAlignment="1" applyProtection="1">
      <alignment horizontal="center" vertical="center"/>
      <protection hidden="1"/>
    </xf>
    <xf numFmtId="0" fontId="23" fillId="0" borderId="0" xfId="2" applyFont="1" applyAlignment="1" applyProtection="1">
      <alignment horizontal="left" vertical="center"/>
      <protection hidden="1"/>
    </xf>
    <xf numFmtId="0" fontId="23" fillId="0" borderId="0" xfId="2" applyFont="1" applyAlignment="1" applyProtection="1">
      <alignment horizontal="center" vertical="center"/>
      <protection hidden="1"/>
    </xf>
    <xf numFmtId="0" fontId="0" fillId="0" borderId="0" xfId="5" applyFont="1" applyAlignment="1" applyProtection="1">
      <alignment vertical="center"/>
      <protection hidden="1"/>
    </xf>
    <xf numFmtId="0" fontId="1" fillId="0" borderId="0" xfId="2" applyAlignment="1" applyProtection="1">
      <alignment vertical="center"/>
      <protection hidden="1"/>
    </xf>
    <xf numFmtId="0" fontId="1" fillId="0" borderId="0" xfId="3" applyNumberFormat="1" applyFill="1" applyBorder="1" applyAlignment="1" applyProtection="1">
      <alignment vertical="center"/>
      <protection hidden="1"/>
    </xf>
    <xf numFmtId="0" fontId="23" fillId="0" borderId="0" xfId="3" applyNumberFormat="1" applyFont="1" applyFill="1" applyBorder="1" applyAlignment="1" applyProtection="1">
      <alignment horizontal="justify" vertical="center"/>
      <protection hidden="1"/>
    </xf>
    <xf numFmtId="0" fontId="1" fillId="0" borderId="0" xfId="5" applyFont="1" applyAlignment="1" applyProtection="1">
      <alignment horizontal="left" vertical="top"/>
      <protection hidden="1"/>
    </xf>
    <xf numFmtId="165" fontId="21" fillId="0" borderId="0" xfId="0" applyNumberFormat="1" applyFont="1" applyAlignment="1" applyProtection="1">
      <alignment horizontal="center" vertical="center"/>
      <protection hidden="1"/>
    </xf>
    <xf numFmtId="0" fontId="25" fillId="0" borderId="0" xfId="0" applyFont="1" applyAlignment="1" applyProtection="1">
      <alignment vertical="center"/>
      <protection hidden="1"/>
    </xf>
    <xf numFmtId="0" fontId="23" fillId="3" borderId="2" xfId="0" applyFont="1" applyFill="1" applyBorder="1" applyAlignment="1" applyProtection="1">
      <alignment horizontal="left" vertical="top" wrapText="1"/>
      <protection hidden="1"/>
    </xf>
    <xf numFmtId="0" fontId="2" fillId="3" borderId="32" xfId="0" applyFont="1" applyFill="1" applyBorder="1" applyAlignment="1">
      <alignment horizontal="center" vertical="top" wrapText="1"/>
    </xf>
    <xf numFmtId="0" fontId="23" fillId="3" borderId="33" xfId="0" applyFont="1" applyFill="1" applyBorder="1" applyAlignment="1">
      <alignment horizontal="left" vertical="top" wrapText="1"/>
    </xf>
    <xf numFmtId="0" fontId="37" fillId="3" borderId="2" xfId="0" applyFont="1" applyFill="1" applyBorder="1" applyAlignment="1">
      <alignment horizontal="center" vertical="top" wrapText="1"/>
    </xf>
    <xf numFmtId="0" fontId="23" fillId="3" borderId="2" xfId="0" applyFont="1" applyFill="1" applyBorder="1" applyAlignment="1" applyProtection="1">
      <alignment horizontal="center" vertical="center" wrapText="1"/>
      <protection hidden="1"/>
    </xf>
    <xf numFmtId="168" fontId="23" fillId="3" borderId="2" xfId="0" applyNumberFormat="1" applyFont="1" applyFill="1" applyBorder="1" applyAlignment="1" applyProtection="1">
      <alignment horizontal="center" vertical="center" wrapText="1"/>
      <protection hidden="1"/>
    </xf>
    <xf numFmtId="0" fontId="29" fillId="13" borderId="2" xfId="0" applyFont="1" applyFill="1" applyBorder="1" applyAlignment="1">
      <alignment vertical="top" wrapText="1"/>
    </xf>
    <xf numFmtId="0" fontId="23" fillId="3" borderId="4" xfId="0" applyFont="1" applyFill="1" applyBorder="1" applyAlignment="1" applyProtection="1">
      <alignment horizontal="center" vertical="center" wrapText="1"/>
      <protection hidden="1"/>
    </xf>
    <xf numFmtId="0" fontId="37" fillId="3" borderId="4" xfId="0" applyFont="1" applyFill="1" applyBorder="1" applyAlignment="1">
      <alignment horizontal="center" vertical="top" wrapText="1"/>
    </xf>
    <xf numFmtId="0" fontId="21" fillId="0" borderId="0" xfId="0" applyFont="1" applyAlignment="1" applyProtection="1">
      <alignment horizontal="center"/>
      <protection hidden="1"/>
    </xf>
    <xf numFmtId="168" fontId="25" fillId="0" borderId="0" xfId="0" applyNumberFormat="1" applyFont="1" applyAlignment="1" applyProtection="1">
      <alignment horizontal="center" vertical="center" wrapText="1"/>
      <protection hidden="1"/>
    </xf>
    <xf numFmtId="0" fontId="1" fillId="0" borderId="0" xfId="0" applyFont="1" applyAlignment="1" applyProtection="1">
      <alignment horizontal="center"/>
      <protection hidden="1"/>
    </xf>
    <xf numFmtId="0" fontId="23" fillId="14" borderId="4" xfId="0" applyFont="1" applyFill="1" applyBorder="1" applyAlignment="1" applyProtection="1">
      <alignment horizontal="center" vertical="center" wrapText="1"/>
      <protection hidden="1"/>
    </xf>
    <xf numFmtId="0" fontId="39" fillId="11" borderId="2" xfId="11" applyNumberFormat="1" applyFont="1" applyFill="1" applyBorder="1" applyAlignment="1" applyProtection="1">
      <alignment horizontal="center" vertical="top" wrapText="1"/>
    </xf>
    <xf numFmtId="0" fontId="0" fillId="0" borderId="2" xfId="0" applyBorder="1" applyAlignment="1">
      <alignment horizontal="center" vertical="center"/>
    </xf>
    <xf numFmtId="1" fontId="3" fillId="0" borderId="8" xfId="3" applyNumberFormat="1" applyFont="1" applyFill="1" applyBorder="1" applyAlignment="1" applyProtection="1">
      <alignment horizontal="center" vertical="top"/>
      <protection locked="0" hidden="1"/>
    </xf>
    <xf numFmtId="0" fontId="39" fillId="11" borderId="2" xfId="11" applyNumberFormat="1" applyFont="1" applyFill="1" applyBorder="1" applyAlignment="1" applyProtection="1">
      <alignment vertical="top" wrapText="1"/>
    </xf>
    <xf numFmtId="0" fontId="3" fillId="0" borderId="2" xfId="0" applyFont="1" applyBorder="1" applyAlignment="1">
      <alignment horizontal="center" vertical="top"/>
    </xf>
    <xf numFmtId="3" fontId="3" fillId="0" borderId="2" xfId="1" applyNumberFormat="1" applyFont="1" applyFill="1" applyBorder="1" applyAlignment="1" applyProtection="1">
      <alignment horizontal="center" vertical="top"/>
    </xf>
    <xf numFmtId="0" fontId="3" fillId="0" borderId="2" xfId="0" applyFont="1" applyBorder="1" applyAlignment="1" applyProtection="1">
      <alignment vertical="top"/>
      <protection locked="0"/>
    </xf>
    <xf numFmtId="2" fontId="0" fillId="0" borderId="2" xfId="3" applyNumberFormat="1" applyFont="1" applyFill="1" applyBorder="1" applyAlignment="1" applyProtection="1">
      <alignment horizontal="right" vertical="top"/>
    </xf>
    <xf numFmtId="2" fontId="12" fillId="0" borderId="2" xfId="0" applyNumberFormat="1" applyFont="1" applyBorder="1" applyAlignment="1">
      <alignment vertical="top"/>
    </xf>
    <xf numFmtId="0" fontId="40" fillId="0" borderId="0" xfId="0" applyFont="1" applyAlignment="1">
      <alignment vertical="top"/>
    </xf>
    <xf numFmtId="0" fontId="12" fillId="0" borderId="0" xfId="0" applyFont="1" applyAlignment="1">
      <alignment vertical="top"/>
    </xf>
    <xf numFmtId="0" fontId="23" fillId="12" borderId="2" xfId="0" applyFont="1" applyFill="1" applyBorder="1" applyAlignment="1">
      <alignment horizontal="left" vertical="top" wrapText="1"/>
    </xf>
    <xf numFmtId="4" fontId="23" fillId="12" borderId="2" xfId="1" applyNumberFormat="1" applyFont="1" applyFill="1" applyBorder="1" applyAlignment="1" applyProtection="1">
      <alignment vertical="top" wrapText="1"/>
    </xf>
    <xf numFmtId="0" fontId="40" fillId="12" borderId="2" xfId="0" applyFont="1" applyFill="1" applyBorder="1" applyAlignment="1">
      <alignment vertical="top"/>
    </xf>
    <xf numFmtId="0" fontId="23" fillId="12" borderId="2" xfId="0" applyFont="1" applyFill="1" applyBorder="1" applyAlignment="1" applyProtection="1">
      <alignment horizontal="left" vertical="center" wrapText="1"/>
      <protection hidden="1"/>
    </xf>
    <xf numFmtId="2" fontId="21" fillId="0" borderId="0" xfId="2" applyNumberFormat="1" applyFont="1" applyAlignment="1" applyProtection="1">
      <alignment vertical="center"/>
      <protection hidden="1"/>
    </xf>
    <xf numFmtId="0" fontId="24" fillId="0" borderId="0" xfId="2" applyFont="1" applyAlignment="1" applyProtection="1">
      <alignment horizontal="center" vertical="center" wrapText="1"/>
      <protection hidden="1"/>
    </xf>
    <xf numFmtId="0" fontId="41" fillId="0" borderId="0" xfId="0" applyFont="1" applyAlignment="1">
      <alignment horizontal="right" vertical="top"/>
    </xf>
    <xf numFmtId="0" fontId="21" fillId="0" borderId="0" xfId="0" applyFont="1" applyAlignment="1" applyProtection="1">
      <alignment horizontal="right"/>
      <protection hidden="1"/>
    </xf>
    <xf numFmtId="2" fontId="21" fillId="0" borderId="0" xfId="0" applyNumberFormat="1" applyFont="1" applyProtection="1">
      <protection hidden="1"/>
    </xf>
    <xf numFmtId="0" fontId="23" fillId="0" borderId="0" xfId="2" applyFont="1" applyAlignment="1" applyProtection="1">
      <alignment horizontal="left" vertical="top"/>
      <protection hidden="1"/>
    </xf>
    <xf numFmtId="0" fontId="1" fillId="0" borderId="0" xfId="2" applyAlignment="1" applyProtection="1">
      <alignment horizontal="left" vertical="center"/>
      <protection hidden="1"/>
    </xf>
    <xf numFmtId="0" fontId="24" fillId="0" borderId="0" xfId="2" applyFont="1" applyAlignment="1" applyProtection="1">
      <alignment vertical="center" wrapText="1"/>
      <protection hidden="1"/>
    </xf>
    <xf numFmtId="0" fontId="21" fillId="0" borderId="0" xfId="2" applyFont="1" applyAlignment="1" applyProtection="1">
      <alignment horizontal="left" vertical="center"/>
      <protection hidden="1"/>
    </xf>
    <xf numFmtId="0" fontId="21" fillId="0" borderId="0" xfId="2" applyFont="1" applyAlignment="1" applyProtection="1">
      <alignment vertical="center"/>
      <protection hidden="1"/>
    </xf>
    <xf numFmtId="0" fontId="23" fillId="0" borderId="0" xfId="0" applyFont="1" applyAlignment="1" applyProtection="1">
      <alignment horizontal="center" vertical="center"/>
      <protection hidden="1"/>
    </xf>
    <xf numFmtId="0" fontId="23" fillId="0" borderId="0" xfId="0" applyFont="1" applyAlignment="1" applyProtection="1">
      <alignment vertical="center"/>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horizontal="center" vertical="center" wrapText="1"/>
      <protection hidden="1"/>
    </xf>
    <xf numFmtId="174" fontId="23" fillId="0" borderId="0" xfId="1" applyNumberFormat="1" applyFont="1" applyFill="1" applyBorder="1" applyAlignment="1" applyProtection="1">
      <alignment horizontal="left" vertical="center" wrapText="1" indent="1"/>
      <protection hidden="1"/>
    </xf>
    <xf numFmtId="0" fontId="23" fillId="0" borderId="0" xfId="0" applyFont="1" applyAlignment="1" applyProtection="1">
      <alignment vertical="center" wrapText="1"/>
      <protection hidden="1"/>
    </xf>
    <xf numFmtId="174" fontId="1" fillId="0" borderId="0" xfId="1" applyNumberFormat="1" applyFont="1" applyFill="1" applyBorder="1" applyAlignment="1" applyProtection="1">
      <alignment horizontal="right" vertical="center" wrapText="1" indent="1"/>
      <protection hidden="1"/>
    </xf>
    <xf numFmtId="0" fontId="1" fillId="0" borderId="0" xfId="0" applyFont="1" applyAlignment="1" applyProtection="1">
      <alignment vertical="center" wrapText="1"/>
      <protection hidden="1"/>
    </xf>
    <xf numFmtId="2" fontId="1" fillId="0" borderId="0" xfId="2" applyNumberFormat="1" applyAlignment="1" applyProtection="1">
      <alignment horizontal="right" vertical="center"/>
      <protection hidden="1"/>
    </xf>
    <xf numFmtId="2" fontId="1" fillId="0" borderId="0" xfId="2" applyNumberFormat="1" applyAlignment="1" applyProtection="1">
      <alignment vertical="center"/>
      <protection hidden="1"/>
    </xf>
    <xf numFmtId="174" fontId="1" fillId="0" borderId="0" xfId="1" applyNumberFormat="1" applyFont="1" applyFill="1" applyBorder="1" applyAlignment="1" applyProtection="1">
      <alignment horizontal="left" vertical="center" wrapText="1"/>
      <protection hidden="1"/>
    </xf>
    <xf numFmtId="167" fontId="23" fillId="0" borderId="0" xfId="2" applyNumberFormat="1" applyFont="1" applyAlignment="1" applyProtection="1">
      <alignment horizontal="center" vertical="center"/>
      <protection hidden="1"/>
    </xf>
    <xf numFmtId="174" fontId="23" fillId="0" borderId="0" xfId="1" applyNumberFormat="1" applyFont="1" applyFill="1" applyBorder="1" applyAlignment="1" applyProtection="1">
      <alignment horizontal="right" vertical="center" wrapText="1" indent="1"/>
      <protection hidden="1"/>
    </xf>
    <xf numFmtId="174" fontId="23" fillId="0" borderId="0" xfId="1" applyNumberFormat="1" applyFont="1" applyFill="1" applyBorder="1" applyAlignment="1" applyProtection="1">
      <alignment horizontal="left" vertical="center" wrapText="1"/>
      <protection hidden="1"/>
    </xf>
    <xf numFmtId="0" fontId="23" fillId="0" borderId="0" xfId="0" applyFont="1" applyProtection="1">
      <protection hidden="1"/>
    </xf>
    <xf numFmtId="0" fontId="1" fillId="0" borderId="0" xfId="2" applyAlignment="1" applyProtection="1">
      <alignment horizontal="left" vertical="center" wrapText="1"/>
      <protection hidden="1"/>
    </xf>
    <xf numFmtId="0" fontId="1" fillId="0" borderId="0" xfId="2" applyAlignment="1" applyProtection="1">
      <alignment horizontal="right" vertical="center" wrapText="1"/>
      <protection hidden="1"/>
    </xf>
    <xf numFmtId="0" fontId="1" fillId="0" borderId="0" xfId="0" applyFont="1" applyAlignment="1" applyProtection="1">
      <alignment horizontal="left" vertical="center" wrapText="1"/>
      <protection hidden="1"/>
    </xf>
    <xf numFmtId="174" fontId="1" fillId="0" borderId="0" xfId="1" applyNumberFormat="1" applyFont="1" applyFill="1" applyBorder="1" applyAlignment="1" applyProtection="1">
      <alignment horizontal="right" vertical="center" wrapText="1"/>
      <protection hidden="1"/>
    </xf>
    <xf numFmtId="0" fontId="25" fillId="0" borderId="0" xfId="0" applyFont="1" applyAlignment="1" applyProtection="1">
      <alignment horizontal="left" vertical="center" wrapText="1"/>
      <protection hidden="1"/>
    </xf>
    <xf numFmtId="0" fontId="25" fillId="0" borderId="0" xfId="0" applyFont="1" applyAlignment="1" applyProtection="1">
      <alignment horizontal="center" vertical="center" wrapText="1"/>
      <protection hidden="1"/>
    </xf>
    <xf numFmtId="0" fontId="42" fillId="0" borderId="0" xfId="12" applyNumberFormat="1" applyFont="1" applyFill="1" applyBorder="1" applyAlignment="1" applyProtection="1">
      <alignment horizontal="center" vertical="center"/>
      <protection hidden="1"/>
    </xf>
    <xf numFmtId="0" fontId="42" fillId="0" borderId="0" xfId="12" applyNumberFormat="1" applyFont="1" applyFill="1" applyBorder="1" applyAlignment="1" applyProtection="1">
      <alignment horizontal="center" vertical="top"/>
      <protection hidden="1"/>
    </xf>
    <xf numFmtId="0" fontId="43" fillId="0" borderId="0" xfId="12" applyNumberFormat="1" applyFont="1" applyFill="1" applyBorder="1" applyAlignment="1" applyProtection="1">
      <alignment horizontal="center" vertical="top"/>
      <protection hidden="1"/>
    </xf>
    <xf numFmtId="0" fontId="44" fillId="0" borderId="0" xfId="12" applyNumberFormat="1" applyFont="1" applyFill="1" applyBorder="1" applyAlignment="1" applyProtection="1">
      <alignment horizontal="center" vertical="top"/>
      <protection hidden="1"/>
    </xf>
    <xf numFmtId="0" fontId="10" fillId="0" borderId="0" xfId="12" applyNumberFormat="1" applyFont="1" applyFill="1" applyBorder="1" applyAlignment="1" applyProtection="1">
      <alignment horizontal="center" vertical="top"/>
      <protection hidden="1"/>
    </xf>
    <xf numFmtId="0" fontId="45" fillId="0" borderId="0" xfId="12" applyNumberFormat="1" applyFont="1" applyFill="1" applyBorder="1" applyAlignment="1" applyProtection="1">
      <alignment vertical="center"/>
      <protection hidden="1"/>
    </xf>
    <xf numFmtId="0" fontId="45" fillId="0" borderId="0" xfId="12" applyNumberFormat="1" applyFont="1" applyFill="1" applyBorder="1" applyAlignment="1" applyProtection="1">
      <alignment vertical="top"/>
      <protection hidden="1"/>
    </xf>
    <xf numFmtId="0" fontId="46" fillId="0" borderId="0" xfId="12" applyNumberFormat="1" applyFont="1" applyFill="1" applyBorder="1" applyAlignment="1" applyProtection="1">
      <alignment vertical="top"/>
      <protection hidden="1"/>
    </xf>
    <xf numFmtId="0" fontId="47" fillId="0" borderId="0" xfId="12" applyNumberFormat="1" applyFont="1" applyFill="1" applyBorder="1" applyAlignment="1" applyProtection="1">
      <alignment vertical="top"/>
      <protection hidden="1"/>
    </xf>
    <xf numFmtId="0" fontId="48" fillId="0" borderId="0" xfId="12" applyNumberFormat="1" applyFont="1" applyFill="1" applyBorder="1" applyAlignment="1" applyProtection="1">
      <alignment vertical="top"/>
      <protection hidden="1"/>
    </xf>
    <xf numFmtId="0" fontId="38" fillId="0" borderId="0" xfId="12" applyNumberFormat="1" applyFont="1" applyFill="1" applyBorder="1" applyAlignment="1" applyProtection="1">
      <alignment vertical="top"/>
      <protection hidden="1"/>
    </xf>
    <xf numFmtId="0" fontId="1" fillId="0" borderId="0" xfId="0" applyFont="1" applyAlignment="1" applyProtection="1">
      <alignment horizontal="left" vertical="center" indent="1"/>
      <protection hidden="1"/>
    </xf>
    <xf numFmtId="0" fontId="1" fillId="0" borderId="0" xfId="2" applyAlignment="1" applyProtection="1">
      <alignment horizontal="left" vertical="center" indent="1"/>
      <protection hidden="1"/>
    </xf>
    <xf numFmtId="0" fontId="1" fillId="0" borderId="0" xfId="12" applyFont="1" applyAlignment="1" applyProtection="1">
      <alignment vertical="top"/>
      <protection hidden="1"/>
    </xf>
    <xf numFmtId="0" fontId="1" fillId="0" borderId="0" xfId="12" applyFont="1" applyAlignment="1" applyProtection="1">
      <alignment vertical="center"/>
      <protection hidden="1"/>
    </xf>
    <xf numFmtId="0" fontId="1" fillId="0" borderId="0" xfId="12" applyFont="1" applyAlignment="1" applyProtection="1">
      <alignment vertical="center" wrapText="1"/>
      <protection hidden="1"/>
    </xf>
    <xf numFmtId="0" fontId="45" fillId="0" borderId="0" xfId="12" applyNumberFormat="1" applyFont="1" applyFill="1" applyBorder="1" applyAlignment="1" applyProtection="1">
      <alignment horizontal="left" vertical="top" wrapText="1"/>
      <protection hidden="1"/>
    </xf>
    <xf numFmtId="0" fontId="45" fillId="0" borderId="0" xfId="12" applyNumberFormat="1" applyFont="1" applyFill="1" applyBorder="1" applyAlignment="1" applyProtection="1">
      <alignment vertical="top" wrapText="1"/>
      <protection hidden="1"/>
    </xf>
    <xf numFmtId="0" fontId="1" fillId="0" borderId="0" xfId="12" applyNumberFormat="1" applyFont="1" applyFill="1" applyBorder="1" applyAlignment="1" applyProtection="1">
      <alignment vertical="center"/>
      <protection hidden="1"/>
    </xf>
    <xf numFmtId="0" fontId="1" fillId="0" borderId="2" xfId="12" applyFont="1" applyBorder="1" applyAlignment="1" applyProtection="1">
      <alignment horizontal="center" vertical="top"/>
      <protection hidden="1"/>
    </xf>
    <xf numFmtId="4" fontId="1" fillId="9" borderId="2" xfId="12" applyNumberFormat="1" applyFont="1" applyFill="1" applyBorder="1" applyAlignment="1" applyProtection="1">
      <alignment horizontal="right" vertical="center"/>
      <protection locked="0"/>
    </xf>
    <xf numFmtId="2" fontId="45" fillId="0" borderId="0" xfId="12" applyNumberFormat="1" applyFont="1" applyFill="1" applyBorder="1" applyAlignment="1" applyProtection="1">
      <alignment vertical="center"/>
      <protection hidden="1"/>
    </xf>
    <xf numFmtId="175" fontId="49" fillId="0" borderId="0" xfId="12" applyNumberFormat="1" applyFont="1" applyFill="1" applyBorder="1" applyAlignment="1" applyProtection="1">
      <alignment vertical="center"/>
      <protection hidden="1"/>
    </xf>
    <xf numFmtId="10" fontId="1" fillId="9" borderId="2" xfId="12" applyNumberFormat="1" applyFont="1" applyFill="1" applyBorder="1" applyAlignment="1" applyProtection="1">
      <alignment horizontal="right" vertical="center"/>
      <protection locked="0"/>
    </xf>
    <xf numFmtId="10" fontId="45" fillId="0" borderId="0" xfId="12" applyNumberFormat="1" applyFont="1" applyFill="1" applyBorder="1" applyAlignment="1" applyProtection="1">
      <alignment vertical="top"/>
      <protection hidden="1"/>
    </xf>
    <xf numFmtId="0" fontId="50" fillId="0" borderId="0" xfId="12" applyNumberFormat="1" applyFont="1" applyFill="1" applyBorder="1" applyAlignment="1" applyProtection="1">
      <alignment vertical="top"/>
      <protection hidden="1"/>
    </xf>
    <xf numFmtId="0" fontId="1" fillId="0" borderId="13" xfId="12" applyFont="1" applyBorder="1" applyAlignment="1" applyProtection="1">
      <alignment horizontal="center" vertical="top"/>
      <protection hidden="1"/>
    </xf>
    <xf numFmtId="0" fontId="50" fillId="0" borderId="29" xfId="12" applyNumberFormat="1" applyFont="1" applyFill="1" applyBorder="1" applyAlignment="1" applyProtection="1">
      <alignment horizontal="right" vertical="top"/>
      <protection hidden="1"/>
    </xf>
    <xf numFmtId="0" fontId="49" fillId="0" borderId="0" xfId="12" applyNumberFormat="1" applyFont="1" applyFill="1" applyBorder="1" applyAlignment="1" applyProtection="1">
      <alignment vertical="center"/>
      <protection hidden="1"/>
    </xf>
    <xf numFmtId="0" fontId="49" fillId="0" borderId="0" xfId="12" applyNumberFormat="1" applyFont="1" applyFill="1" applyBorder="1" applyAlignment="1" applyProtection="1">
      <alignment vertical="top"/>
      <protection hidden="1"/>
    </xf>
    <xf numFmtId="0" fontId="51" fillId="0" borderId="0" xfId="12" applyNumberFormat="1" applyFont="1" applyFill="1" applyBorder="1" applyAlignment="1" applyProtection="1">
      <alignment vertical="top"/>
      <protection hidden="1"/>
    </xf>
    <xf numFmtId="0" fontId="52" fillId="0" borderId="0" xfId="12" applyNumberFormat="1" applyFont="1" applyFill="1" applyBorder="1" applyAlignment="1" applyProtection="1">
      <alignment vertical="top"/>
      <protection hidden="1"/>
    </xf>
    <xf numFmtId="0" fontId="53" fillId="0" borderId="0" xfId="12" applyNumberFormat="1" applyFont="1" applyFill="1" applyBorder="1" applyAlignment="1" applyProtection="1">
      <alignment vertical="top"/>
      <protection hidden="1"/>
    </xf>
    <xf numFmtId="0" fontId="23" fillId="0" borderId="17" xfId="12" applyFont="1" applyBorder="1" applyAlignment="1" applyProtection="1">
      <alignment horizontal="center" vertical="center" wrapText="1"/>
      <protection hidden="1"/>
    </xf>
    <xf numFmtId="0" fontId="0" fillId="0" borderId="18" xfId="12" applyNumberFormat="1" applyFont="1" applyFill="1" applyBorder="1" applyAlignment="1" applyProtection="1">
      <alignment horizontal="left" vertical="center" indent="3"/>
      <protection hidden="1"/>
    </xf>
    <xf numFmtId="0" fontId="50" fillId="0" borderId="19" xfId="12" applyNumberFormat="1" applyFont="1" applyFill="1" applyBorder="1" applyAlignment="1" applyProtection="1">
      <alignment vertical="top"/>
      <protection hidden="1"/>
    </xf>
    <xf numFmtId="0" fontId="1" fillId="0" borderId="19" xfId="12" applyFont="1" applyBorder="1" applyAlignment="1" applyProtection="1">
      <alignment horizontal="center" vertical="center"/>
      <protection hidden="1"/>
    </xf>
    <xf numFmtId="0" fontId="1" fillId="0" borderId="20" xfId="12" applyFont="1" applyBorder="1" applyAlignment="1" applyProtection="1">
      <alignment horizontal="right" vertical="center"/>
      <protection hidden="1"/>
    </xf>
    <xf numFmtId="4" fontId="1" fillId="9" borderId="34" xfId="12" applyNumberFormat="1" applyFont="1" applyFill="1" applyBorder="1" applyAlignment="1" applyProtection="1">
      <alignment horizontal="right" vertical="center" wrapText="1"/>
      <protection locked="0"/>
    </xf>
    <xf numFmtId="2" fontId="49" fillId="0" borderId="0" xfId="12" applyNumberFormat="1" applyFont="1" applyFill="1" applyBorder="1" applyAlignment="1" applyProtection="1">
      <alignment vertical="center"/>
      <protection hidden="1"/>
    </xf>
    <xf numFmtId="175" fontId="49" fillId="0" borderId="0" xfId="12" applyNumberFormat="1" applyFont="1" applyFill="1" applyBorder="1" applyAlignment="1" applyProtection="1">
      <alignment vertical="top"/>
      <protection hidden="1"/>
    </xf>
    <xf numFmtId="0" fontId="54" fillId="0" borderId="0" xfId="12" applyNumberFormat="1" applyFont="1" applyFill="1" applyBorder="1" applyAlignment="1" applyProtection="1">
      <alignment horizontal="left" vertical="center" indent="3"/>
      <protection hidden="1"/>
    </xf>
    <xf numFmtId="175" fontId="49" fillId="0" borderId="2" xfId="12" applyNumberFormat="1" applyFont="1" applyFill="1" applyBorder="1" applyAlignment="1" applyProtection="1">
      <alignment vertical="top"/>
      <protection hidden="1"/>
    </xf>
    <xf numFmtId="0" fontId="1" fillId="0" borderId="18" xfId="12" applyNumberFormat="1" applyFont="1" applyFill="1" applyBorder="1" applyAlignment="1" applyProtection="1">
      <alignment horizontal="left" vertical="center" indent="3"/>
      <protection hidden="1"/>
    </xf>
    <xf numFmtId="0" fontId="23" fillId="0" borderId="8" xfId="12" applyFont="1" applyBorder="1" applyAlignment="1" applyProtection="1">
      <alignment horizontal="center" vertical="center" wrapText="1"/>
      <protection hidden="1"/>
    </xf>
    <xf numFmtId="0" fontId="0" fillId="0" borderId="30" xfId="12" applyNumberFormat="1" applyFont="1" applyFill="1" applyBorder="1" applyAlignment="1" applyProtection="1">
      <alignment horizontal="left" vertical="center" indent="3"/>
      <protection hidden="1"/>
    </xf>
    <xf numFmtId="0" fontId="50" fillId="0" borderId="35" xfId="12" applyNumberFormat="1" applyFont="1" applyFill="1" applyBorder="1" applyAlignment="1" applyProtection="1">
      <alignment vertical="top"/>
      <protection hidden="1"/>
    </xf>
    <xf numFmtId="0" fontId="1" fillId="0" borderId="31" xfId="12" applyFont="1" applyBorder="1" applyAlignment="1" applyProtection="1">
      <alignment horizontal="right" vertical="center"/>
      <protection hidden="1"/>
    </xf>
    <xf numFmtId="0" fontId="23" fillId="16" borderId="17" xfId="12" applyFont="1" applyFill="1" applyBorder="1" applyAlignment="1" applyProtection="1">
      <alignment horizontal="center" vertical="center" wrapText="1"/>
      <protection hidden="1"/>
    </xf>
    <xf numFmtId="0" fontId="23" fillId="0" borderId="0" xfId="12" applyFont="1" applyAlignment="1" applyProtection="1">
      <alignment horizontal="center" vertical="center" wrapText="1"/>
      <protection hidden="1"/>
    </xf>
    <xf numFmtId="0" fontId="1" fillId="0" borderId="19" xfId="12" applyFont="1" applyBorder="1" applyAlignment="1" applyProtection="1">
      <alignment horizontal="right" vertical="center"/>
      <protection hidden="1"/>
    </xf>
    <xf numFmtId="10" fontId="1" fillId="9" borderId="34" xfId="12" applyNumberFormat="1" applyFont="1" applyFill="1" applyBorder="1" applyAlignment="1" applyProtection="1">
      <alignment horizontal="right" vertical="center" wrapText="1"/>
      <protection locked="0"/>
    </xf>
    <xf numFmtId="10" fontId="49" fillId="0" borderId="0" xfId="12" applyNumberFormat="1" applyFont="1" applyFill="1" applyBorder="1" applyAlignment="1" applyProtection="1">
      <alignment vertical="top"/>
      <protection hidden="1"/>
    </xf>
    <xf numFmtId="0" fontId="1" fillId="0" borderId="35" xfId="12" applyFont="1" applyBorder="1" applyAlignment="1" applyProtection="1">
      <alignment horizontal="right" vertical="center"/>
      <protection hidden="1"/>
    </xf>
    <xf numFmtId="0" fontId="1" fillId="0" borderId="10" xfId="12" applyFont="1" applyBorder="1" applyAlignment="1" applyProtection="1">
      <alignment vertical="center"/>
      <protection hidden="1"/>
    </xf>
    <xf numFmtId="0" fontId="1" fillId="0" borderId="0" xfId="12" applyFont="1" applyBorder="1" applyAlignment="1" applyProtection="1">
      <alignment horizontal="center" vertical="center"/>
      <protection hidden="1"/>
    </xf>
    <xf numFmtId="0" fontId="23" fillId="0" borderId="0" xfId="12" applyFont="1" applyBorder="1" applyAlignment="1" applyProtection="1">
      <alignment horizontal="center" vertical="center" wrapText="1"/>
      <protection hidden="1"/>
    </xf>
    <xf numFmtId="0" fontId="1" fillId="0" borderId="0" xfId="12" applyNumberFormat="1" applyFont="1" applyFill="1" applyBorder="1" applyAlignment="1" applyProtection="1">
      <alignment horizontal="left" vertical="center" indent="6"/>
      <protection hidden="1"/>
    </xf>
    <xf numFmtId="0" fontId="1" fillId="0" borderId="0" xfId="12" applyFont="1" applyBorder="1" applyAlignment="1" applyProtection="1">
      <alignment horizontal="justify" vertical="center"/>
      <protection hidden="1"/>
    </xf>
    <xf numFmtId="0" fontId="1" fillId="0" borderId="0" xfId="12" applyNumberFormat="1" applyFont="1" applyFill="1" applyBorder="1" applyAlignment="1" applyProtection="1">
      <alignment vertical="center" wrapText="1"/>
      <protection hidden="1"/>
    </xf>
    <xf numFmtId="0" fontId="0" fillId="0" borderId="0" xfId="0" applyProtection="1">
      <protection hidden="1"/>
    </xf>
    <xf numFmtId="0" fontId="1" fillId="0" borderId="0" xfId="13" applyFont="1" applyAlignment="1" applyProtection="1">
      <alignment vertical="center"/>
      <protection hidden="1"/>
    </xf>
    <xf numFmtId="167" fontId="1" fillId="0" borderId="0" xfId="0" applyNumberFormat="1" applyFont="1" applyAlignment="1" applyProtection="1">
      <alignment horizontal="center" vertical="center"/>
      <protection hidden="1"/>
    </xf>
    <xf numFmtId="0" fontId="20" fillId="0" borderId="0" xfId="13" applyProtection="1">
      <protection hidden="1"/>
    </xf>
    <xf numFmtId="166" fontId="23" fillId="0" borderId="0" xfId="13" applyNumberFormat="1" applyFont="1" applyAlignment="1" applyProtection="1">
      <alignment vertical="center"/>
      <protection hidden="1"/>
    </xf>
    <xf numFmtId="0" fontId="23" fillId="0" borderId="0" xfId="13" applyFont="1" applyAlignment="1" applyProtection="1">
      <alignment horizontal="right" vertical="center"/>
      <protection hidden="1"/>
    </xf>
    <xf numFmtId="0" fontId="23" fillId="0" borderId="0" xfId="13" applyFont="1" applyAlignment="1" applyProtection="1">
      <alignment horizontal="left" vertical="center" indent="2"/>
      <protection hidden="1"/>
    </xf>
    <xf numFmtId="0" fontId="1" fillId="0" borderId="0" xfId="13" applyFont="1" applyAlignment="1" applyProtection="1">
      <alignment horizontal="left" vertical="center" indent="1"/>
      <protection hidden="1"/>
    </xf>
    <xf numFmtId="0" fontId="23" fillId="0" borderId="1" xfId="13" applyFont="1" applyBorder="1" applyAlignment="1">
      <alignment vertical="center"/>
    </xf>
    <xf numFmtId="0" fontId="1" fillId="0" borderId="1" xfId="13" applyFont="1" applyBorder="1" applyAlignment="1">
      <alignment vertical="center"/>
    </xf>
    <xf numFmtId="0" fontId="23" fillId="0" borderId="1" xfId="13" applyFont="1" applyBorder="1" applyAlignment="1">
      <alignment horizontal="right" vertical="center"/>
    </xf>
    <xf numFmtId="0" fontId="1" fillId="0" borderId="0" xfId="13" applyFont="1" applyAlignment="1">
      <alignment vertical="center"/>
    </xf>
    <xf numFmtId="0" fontId="1" fillId="0" borderId="0" xfId="13" applyFont="1"/>
    <xf numFmtId="0" fontId="21" fillId="0" borderId="0" xfId="13" applyFont="1"/>
    <xf numFmtId="0" fontId="21" fillId="0" borderId="0" xfId="13" applyFont="1" applyAlignment="1">
      <alignment horizontal="center" vertical="center"/>
    </xf>
    <xf numFmtId="0" fontId="23" fillId="0" borderId="0" xfId="13" applyFont="1" applyAlignment="1">
      <alignment horizontal="center" vertical="center"/>
    </xf>
    <xf numFmtId="0" fontId="1" fillId="0" borderId="0" xfId="13" applyFont="1" applyAlignment="1">
      <alignment horizontal="left" vertical="center"/>
    </xf>
    <xf numFmtId="0" fontId="21" fillId="0" borderId="0" xfId="13" applyFont="1" applyAlignment="1">
      <alignment horizontal="center"/>
    </xf>
    <xf numFmtId="166" fontId="1" fillId="0" borderId="0" xfId="13" applyNumberFormat="1" applyFont="1" applyAlignment="1">
      <alignment horizontal="left" vertical="center"/>
    </xf>
    <xf numFmtId="0" fontId="1" fillId="0" borderId="0" xfId="14" applyAlignment="1">
      <alignment horizontal="left" vertical="center"/>
    </xf>
    <xf numFmtId="0" fontId="23" fillId="0" borderId="0" xfId="14" applyFont="1" applyAlignment="1">
      <alignment horizontal="left" vertical="center"/>
    </xf>
    <xf numFmtId="0" fontId="1" fillId="0" borderId="0" xfId="13" applyFont="1" applyAlignment="1">
      <alignment horizontal="justify" vertical="center"/>
    </xf>
    <xf numFmtId="0" fontId="1" fillId="0" borderId="0" xfId="15" applyAlignment="1">
      <alignment horizontal="left" vertical="center"/>
    </xf>
    <xf numFmtId="0" fontId="1" fillId="0" borderId="0" xfId="13" applyFont="1" applyAlignment="1">
      <alignment vertical="top"/>
    </xf>
    <xf numFmtId="167" fontId="1" fillId="0" borderId="0" xfId="13" applyNumberFormat="1" applyFont="1" applyAlignment="1">
      <alignment horizontal="center" vertical="top"/>
    </xf>
    <xf numFmtId="0" fontId="1" fillId="0" borderId="0" xfId="13" applyFont="1" applyAlignment="1">
      <alignment horizontal="justify"/>
    </xf>
    <xf numFmtId="0" fontId="0" fillId="0" borderId="0" xfId="13" quotePrefix="1" applyFont="1" applyAlignment="1">
      <alignment horizontal="justify"/>
    </xf>
    <xf numFmtId="4" fontId="23" fillId="0" borderId="0" xfId="13" applyNumberFormat="1" applyFont="1" applyAlignment="1">
      <alignment vertical="center"/>
    </xf>
    <xf numFmtId="0" fontId="23" fillId="0" borderId="0" xfId="13" applyFont="1" applyAlignment="1">
      <alignment horizontal="justify" vertical="center"/>
    </xf>
    <xf numFmtId="167" fontId="1" fillId="0" borderId="0" xfId="13" applyNumberFormat="1" applyFont="1" applyAlignment="1">
      <alignment horizontal="center" vertical="center"/>
    </xf>
    <xf numFmtId="0" fontId="21" fillId="0" borderId="0" xfId="13" applyFont="1" applyAlignment="1">
      <alignment vertical="center"/>
    </xf>
    <xf numFmtId="0" fontId="0" fillId="0" borderId="0" xfId="13" applyFont="1" applyAlignment="1">
      <alignment vertical="top"/>
    </xf>
    <xf numFmtId="0" fontId="1" fillId="0" borderId="0" xfId="13" applyFont="1" applyAlignment="1">
      <alignment horizontal="center" vertical="top"/>
    </xf>
    <xf numFmtId="0" fontId="1" fillId="0" borderId="0" xfId="0" applyFont="1" applyAlignment="1">
      <alignment horizontal="center" vertical="center" wrapText="1"/>
    </xf>
    <xf numFmtId="0" fontId="1" fillId="0" borderId="0" xfId="0" applyFont="1"/>
    <xf numFmtId="167" fontId="1" fillId="0" borderId="0" xfId="0" applyNumberFormat="1" applyFont="1" applyAlignment="1">
      <alignment horizontal="center" vertical="center"/>
    </xf>
    <xf numFmtId="0" fontId="1" fillId="0" borderId="0" xfId="0" applyFont="1" applyAlignment="1">
      <alignment horizontal="right" vertical="center"/>
    </xf>
    <xf numFmtId="166" fontId="23" fillId="0" borderId="0" xfId="13" applyNumberFormat="1" applyFont="1" applyAlignment="1">
      <alignment vertical="center"/>
    </xf>
    <xf numFmtId="0" fontId="23" fillId="0" borderId="0" xfId="13" applyFont="1" applyAlignment="1">
      <alignment horizontal="right" vertical="center"/>
    </xf>
    <xf numFmtId="0" fontId="23" fillId="0" borderId="0" xfId="13" applyFont="1" applyAlignment="1">
      <alignment horizontal="left" vertical="center" indent="2"/>
    </xf>
    <xf numFmtId="0" fontId="23" fillId="0" borderId="0" xfId="13" applyFont="1" applyAlignment="1">
      <alignment horizontal="left" vertical="center" indent="1"/>
    </xf>
    <xf numFmtId="0" fontId="1" fillId="0" borderId="0" xfId="13" applyFont="1" applyAlignment="1">
      <alignment horizontal="left" vertical="center" indent="1"/>
    </xf>
    <xf numFmtId="0" fontId="1" fillId="0" borderId="0" xfId="0" applyFont="1" applyAlignment="1">
      <alignment horizontal="left" vertical="center" indent="2"/>
    </xf>
    <xf numFmtId="0" fontId="23" fillId="0" borderId="0" xfId="0" applyFont="1" applyAlignment="1">
      <alignment horizontal="left" vertical="center"/>
    </xf>
    <xf numFmtId="0" fontId="1" fillId="9" borderId="19" xfId="0" applyFont="1" applyFill="1" applyBorder="1" applyAlignment="1" applyProtection="1">
      <alignment horizontal="left" vertical="center"/>
      <protection locked="0"/>
    </xf>
    <xf numFmtId="0" fontId="23" fillId="0" borderId="0" xfId="0" applyFont="1" applyAlignment="1">
      <alignment horizontal="justify" vertical="top"/>
    </xf>
    <xf numFmtId="2" fontId="23" fillId="7" borderId="6" xfId="5" applyNumberFormat="1" applyFont="1" applyFill="1" applyBorder="1" applyAlignment="1" applyProtection="1">
      <alignment vertical="center"/>
      <protection hidden="1"/>
    </xf>
    <xf numFmtId="2" fontId="23" fillId="7" borderId="4" xfId="5" applyNumberFormat="1" applyFont="1" applyFill="1" applyBorder="1" applyAlignment="1" applyProtection="1">
      <alignment vertical="center"/>
      <protection hidden="1"/>
    </xf>
    <xf numFmtId="9" fontId="23" fillId="9" borderId="24" xfId="5" applyNumberFormat="1" applyFont="1" applyFill="1" applyBorder="1" applyAlignment="1" applyProtection="1">
      <alignment vertical="center"/>
      <protection locked="0"/>
    </xf>
    <xf numFmtId="9" fontId="23" fillId="9" borderId="26" xfId="5" applyNumberFormat="1" applyFont="1" applyFill="1" applyBorder="1" applyAlignment="1" applyProtection="1">
      <alignment vertical="center"/>
      <protection locked="0"/>
    </xf>
    <xf numFmtId="2" fontId="23" fillId="7" borderId="6" xfId="5" applyNumberFormat="1" applyFont="1" applyFill="1" applyBorder="1" applyAlignment="1" applyProtection="1">
      <alignment vertical="center" wrapText="1"/>
      <protection hidden="1"/>
    </xf>
    <xf numFmtId="2" fontId="23" fillId="7" borderId="4" xfId="5" applyNumberFormat="1" applyFont="1" applyFill="1" applyBorder="1" applyAlignment="1" applyProtection="1">
      <alignment vertical="center" wrapText="1"/>
      <protection hidden="1"/>
    </xf>
    <xf numFmtId="0" fontId="23" fillId="9" borderId="24" xfId="5" applyFont="1" applyFill="1" applyBorder="1" applyAlignment="1" applyProtection="1">
      <alignment vertical="center"/>
      <protection locked="0"/>
    </xf>
    <xf numFmtId="0" fontId="23" fillId="9" borderId="26" xfId="5" applyFont="1" applyFill="1" applyBorder="1" applyAlignment="1" applyProtection="1">
      <alignment vertical="center"/>
      <protection locked="0"/>
    </xf>
    <xf numFmtId="2" fontId="23" fillId="7" borderId="24" xfId="5" applyNumberFormat="1" applyFont="1" applyFill="1" applyBorder="1" applyAlignment="1" applyProtection="1">
      <alignment vertical="center"/>
      <protection hidden="1"/>
    </xf>
    <xf numFmtId="2" fontId="23" fillId="7" borderId="26" xfId="5" applyNumberFormat="1" applyFont="1" applyFill="1" applyBorder="1" applyAlignment="1" applyProtection="1">
      <alignment vertical="center"/>
      <protection hidden="1"/>
    </xf>
    <xf numFmtId="4" fontId="23" fillId="10" borderId="13" xfId="5" applyNumberFormat="1" applyFont="1" applyFill="1" applyBorder="1" applyAlignment="1" applyProtection="1">
      <alignment vertical="center"/>
      <protection hidden="1"/>
    </xf>
    <xf numFmtId="14" fontId="2" fillId="0" borderId="0" xfId="0" applyNumberFormat="1" applyFont="1" applyAlignment="1" applyProtection="1">
      <alignment horizontal="left" vertical="center" wrapText="1"/>
      <protection hidden="1"/>
    </xf>
    <xf numFmtId="0" fontId="2" fillId="0" borderId="0" xfId="0" applyFont="1" applyAlignment="1" applyProtection="1">
      <alignment vertical="center" wrapText="1"/>
      <protection hidden="1"/>
    </xf>
    <xf numFmtId="0" fontId="24" fillId="0" borderId="0" xfId="0" applyFont="1" applyAlignment="1" applyProtection="1">
      <alignment vertical="center" wrapText="1"/>
      <protection hidden="1"/>
    </xf>
    <xf numFmtId="1" fontId="3" fillId="10" borderId="9" xfId="3" applyNumberFormat="1" applyFont="1" applyFill="1" applyBorder="1" applyAlignment="1" applyProtection="1">
      <alignment horizontal="center" vertical="top"/>
      <protection locked="0" hidden="1"/>
    </xf>
    <xf numFmtId="10" fontId="3" fillId="10" borderId="8" xfId="3" applyNumberFormat="1" applyFont="1" applyFill="1" applyBorder="1" applyAlignment="1" applyProtection="1">
      <alignment horizontal="center" vertical="top"/>
      <protection locked="0" hidden="1"/>
    </xf>
    <xf numFmtId="0" fontId="5" fillId="10" borderId="0" xfId="0" applyFont="1" applyFill="1" applyAlignment="1">
      <alignment vertical="top"/>
    </xf>
    <xf numFmtId="0" fontId="3" fillId="10" borderId="0" xfId="0" applyFont="1" applyFill="1" applyAlignment="1">
      <alignment vertical="top"/>
    </xf>
    <xf numFmtId="0" fontId="5" fillId="10" borderId="0" xfId="0" applyFont="1" applyFill="1" applyAlignment="1" applyProtection="1">
      <alignment vertical="top"/>
      <protection hidden="1"/>
    </xf>
    <xf numFmtId="0" fontId="23" fillId="17" borderId="13" xfId="5" applyFont="1" applyFill="1" applyBorder="1" applyAlignment="1" applyProtection="1">
      <alignment horizontal="justify" vertical="top" wrapText="1"/>
      <protection hidden="1"/>
    </xf>
    <xf numFmtId="0" fontId="23" fillId="17" borderId="13" xfId="5" applyFont="1" applyFill="1" applyBorder="1" applyAlignment="1" applyProtection="1">
      <alignment horizontal="right" vertical="center" wrapText="1" indent="5"/>
      <protection hidden="1"/>
    </xf>
    <xf numFmtId="4" fontId="6" fillId="0" borderId="8" xfId="5" applyNumberFormat="1" applyFont="1" applyBorder="1" applyAlignment="1" applyProtection="1">
      <alignment horizontal="right" vertical="center" wrapText="1"/>
      <protection hidden="1"/>
    </xf>
    <xf numFmtId="0" fontId="0" fillId="0" borderId="0" xfId="0" applyAlignment="1">
      <alignment vertical="center" wrapText="1"/>
    </xf>
    <xf numFmtId="1" fontId="3" fillId="0" borderId="2" xfId="0" applyNumberFormat="1" applyFont="1" applyBorder="1" applyAlignment="1">
      <alignment horizontal="center" vertical="center" wrapText="1"/>
    </xf>
    <xf numFmtId="0" fontId="23" fillId="0" borderId="0" xfId="0" applyFont="1" applyAlignment="1">
      <alignment horizontal="left" vertical="top" wrapText="1"/>
    </xf>
    <xf numFmtId="1" fontId="2" fillId="3" borderId="2" xfId="3" applyNumberFormat="1" applyFont="1" applyFill="1" applyBorder="1" applyAlignment="1" applyProtection="1">
      <alignment horizontal="center" vertical="top" wrapText="1"/>
      <protection hidden="1"/>
    </xf>
    <xf numFmtId="0" fontId="2" fillId="3" borderId="2" xfId="3" applyNumberFormat="1" applyFont="1" applyFill="1" applyBorder="1" applyAlignment="1" applyProtection="1">
      <alignment horizontal="center" vertical="top" wrapText="1"/>
      <protection hidden="1"/>
    </xf>
    <xf numFmtId="167" fontId="2" fillId="3" borderId="2" xfId="3" applyNumberFormat="1" applyFont="1" applyFill="1" applyBorder="1" applyAlignment="1" applyProtection="1">
      <alignment horizontal="center" vertical="top" wrapText="1"/>
      <protection hidden="1"/>
    </xf>
    <xf numFmtId="1" fontId="23" fillId="3" borderId="2" xfId="0" applyNumberFormat="1" applyFont="1" applyFill="1" applyBorder="1" applyAlignment="1" applyProtection="1">
      <alignment horizontal="center" vertical="top" wrapText="1"/>
      <protection hidden="1"/>
    </xf>
    <xf numFmtId="0" fontId="23" fillId="3" borderId="2" xfId="0" applyFont="1" applyFill="1" applyBorder="1" applyAlignment="1" applyProtection="1">
      <alignment horizontal="center" vertical="top" wrapText="1"/>
      <protection hidden="1"/>
    </xf>
    <xf numFmtId="0" fontId="2" fillId="3" borderId="2" xfId="3" applyNumberFormat="1" applyFont="1" applyFill="1" applyBorder="1" applyAlignment="1" applyProtection="1">
      <alignment horizontal="center" vertical="top"/>
      <protection hidden="1"/>
    </xf>
    <xf numFmtId="0" fontId="2" fillId="3" borderId="2" xfId="0" applyFont="1" applyFill="1" applyBorder="1" applyAlignment="1" applyProtection="1">
      <alignment vertical="top" wrapText="1"/>
      <protection hidden="1"/>
    </xf>
    <xf numFmtId="1" fontId="2" fillId="3" borderId="2" xfId="0" applyNumberFormat="1" applyFont="1" applyFill="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wrapText="1"/>
      <protection hidden="1"/>
    </xf>
    <xf numFmtId="1" fontId="23" fillId="3" borderId="2" xfId="0" applyNumberFormat="1" applyFont="1" applyFill="1" applyBorder="1" applyAlignment="1" applyProtection="1">
      <alignment horizontal="center" vertical="center" wrapText="1"/>
      <protection hidden="1"/>
    </xf>
    <xf numFmtId="0" fontId="2" fillId="3" borderId="2" xfId="0" applyFont="1" applyFill="1" applyBorder="1" applyAlignment="1" applyProtection="1">
      <alignment horizontal="center" vertical="center"/>
      <protection hidden="1"/>
    </xf>
    <xf numFmtId="0" fontId="4" fillId="0" borderId="0" xfId="0" applyFont="1" applyAlignment="1" applyProtection="1">
      <alignment horizontal="left" vertical="top" wrapText="1"/>
      <protection hidden="1"/>
    </xf>
    <xf numFmtId="0" fontId="5" fillId="0" borderId="0" xfId="0" applyFont="1" applyAlignment="1" applyProtection="1">
      <alignment horizontal="center" vertical="top" wrapText="1"/>
      <protection hidden="1"/>
    </xf>
    <xf numFmtId="0" fontId="5" fillId="0" borderId="0" xfId="0" applyFont="1" applyAlignment="1" applyProtection="1">
      <alignment vertical="top" wrapText="1"/>
      <protection hidden="1"/>
    </xf>
    <xf numFmtId="15" fontId="3" fillId="0" borderId="0" xfId="0" applyNumberFormat="1" applyFont="1" applyAlignment="1" applyProtection="1">
      <alignment vertical="top"/>
      <protection hidden="1"/>
    </xf>
    <xf numFmtId="1" fontId="3" fillId="0" borderId="2" xfId="0" applyNumberFormat="1" applyFont="1" applyBorder="1" applyAlignment="1" applyProtection="1">
      <alignment horizontal="center" vertical="top" wrapText="1"/>
      <protection hidden="1"/>
    </xf>
    <xf numFmtId="1" fontId="3" fillId="0" borderId="2" xfId="3" applyNumberFormat="1" applyFont="1" applyFill="1" applyBorder="1" applyAlignment="1" applyProtection="1">
      <alignment horizontal="center" vertical="top"/>
      <protection hidden="1"/>
    </xf>
    <xf numFmtId="9" fontId="0" fillId="0" borderId="2" xfId="0" applyNumberFormat="1" applyBorder="1" applyAlignment="1" applyProtection="1">
      <alignment horizontal="center" vertical="top"/>
      <protection hidden="1"/>
    </xf>
    <xf numFmtId="10" fontId="3" fillId="0" borderId="2" xfId="3" applyNumberFormat="1" applyFont="1" applyFill="1" applyBorder="1" applyAlignment="1" applyProtection="1">
      <alignment horizontal="center" vertical="top"/>
      <protection hidden="1"/>
    </xf>
    <xf numFmtId="1" fontId="3" fillId="0" borderId="2" xfId="0" applyNumberFormat="1" applyFont="1" applyBorder="1" applyAlignment="1" applyProtection="1">
      <alignment horizontal="justify" vertical="top" wrapText="1"/>
      <protection hidden="1"/>
    </xf>
    <xf numFmtId="1" fontId="3" fillId="0" borderId="2" xfId="3" applyNumberFormat="1" applyFont="1" applyFill="1" applyBorder="1" applyAlignment="1" applyProtection="1">
      <alignment horizontal="right" vertical="top"/>
      <protection hidden="1"/>
    </xf>
    <xf numFmtId="2" fontId="3" fillId="0" borderId="2" xfId="3" applyNumberFormat="1" applyFont="1" applyFill="1" applyBorder="1" applyAlignment="1" applyProtection="1">
      <alignment horizontal="right" vertical="top"/>
      <protection hidden="1"/>
    </xf>
    <xf numFmtId="2" fontId="3" fillId="0" borderId="2" xfId="3" applyNumberFormat="1" applyFont="1" applyFill="1" applyBorder="1" applyProtection="1">
      <alignment vertical="top"/>
      <protection hidden="1"/>
    </xf>
    <xf numFmtId="0" fontId="8" fillId="0" borderId="0" xfId="3" applyNumberFormat="1" applyFont="1" applyFill="1" applyBorder="1" applyProtection="1">
      <alignment vertical="top"/>
      <protection hidden="1"/>
    </xf>
    <xf numFmtId="0" fontId="3" fillId="0" borderId="0" xfId="3" applyNumberFormat="1" applyFont="1" applyFill="1" applyBorder="1" applyAlignment="1" applyProtection="1">
      <alignment vertical="top" wrapText="1"/>
      <protection hidden="1"/>
    </xf>
    <xf numFmtId="2" fontId="2" fillId="12" borderId="2" xfId="3" applyNumberFormat="1" applyFont="1" applyFill="1" applyBorder="1" applyAlignment="1" applyProtection="1">
      <alignment horizontal="right" vertical="top"/>
      <protection hidden="1"/>
    </xf>
    <xf numFmtId="0" fontId="4" fillId="12" borderId="2" xfId="0" applyFont="1" applyFill="1" applyBorder="1" applyAlignment="1" applyProtection="1">
      <alignment vertical="top"/>
      <protection hidden="1"/>
    </xf>
    <xf numFmtId="0" fontId="30" fillId="0" borderId="0" xfId="0" applyFont="1" applyAlignment="1" applyProtection="1">
      <alignment vertical="top"/>
      <protection hidden="1"/>
    </xf>
    <xf numFmtId="1" fontId="3" fillId="12" borderId="0" xfId="0" applyNumberFormat="1" applyFont="1" applyFill="1" applyAlignment="1" applyProtection="1">
      <alignment horizontal="center" vertical="top" wrapText="1"/>
      <protection hidden="1"/>
    </xf>
    <xf numFmtId="167" fontId="3" fillId="12" borderId="0" xfId="0" applyNumberFormat="1" applyFont="1" applyFill="1" applyAlignment="1" applyProtection="1">
      <alignment horizontal="center" vertical="top" wrapText="1"/>
      <protection hidden="1"/>
    </xf>
    <xf numFmtId="1" fontId="3" fillId="12" borderId="0" xfId="0" applyNumberFormat="1" applyFont="1" applyFill="1" applyAlignment="1" applyProtection="1">
      <alignment horizontal="center" vertical="center" wrapText="1"/>
      <protection hidden="1"/>
    </xf>
    <xf numFmtId="0" fontId="3" fillId="12" borderId="0" xfId="0" applyFont="1" applyFill="1" applyAlignment="1" applyProtection="1">
      <alignment horizontal="center" vertical="top" wrapText="1"/>
      <protection hidden="1"/>
    </xf>
    <xf numFmtId="2" fontId="2" fillId="12" borderId="2" xfId="3" applyNumberFormat="1" applyFont="1" applyFill="1" applyBorder="1" applyProtection="1">
      <alignment vertical="top"/>
      <protection hidden="1"/>
    </xf>
    <xf numFmtId="1" fontId="3" fillId="0" borderId="0" xfId="0" applyNumberFormat="1" applyFont="1" applyAlignment="1" applyProtection="1">
      <alignment horizontal="right" vertical="top"/>
      <protection hidden="1"/>
    </xf>
    <xf numFmtId="0" fontId="0" fillId="0" borderId="0" xfId="2" applyFont="1" applyAlignment="1">
      <alignment horizontal="center" vertical="top"/>
    </xf>
    <xf numFmtId="1" fontId="57" fillId="0" borderId="2" xfId="0" applyNumberFormat="1" applyFont="1" applyBorder="1" applyAlignment="1">
      <alignment horizontal="center" vertical="top" wrapText="1"/>
    </xf>
    <xf numFmtId="170" fontId="33" fillId="12" borderId="7" xfId="0" applyNumberFormat="1" applyFont="1" applyFill="1" applyBorder="1" applyAlignment="1">
      <alignment vertical="top" wrapText="1"/>
    </xf>
    <xf numFmtId="170" fontId="33" fillId="12" borderId="4" xfId="0" applyNumberFormat="1" applyFont="1" applyFill="1" applyBorder="1" applyAlignment="1">
      <alignment vertical="top" wrapText="1"/>
    </xf>
    <xf numFmtId="1" fontId="2" fillId="12" borderId="2" xfId="3" applyNumberFormat="1" applyFont="1" applyFill="1" applyBorder="1" applyAlignment="1" applyProtection="1">
      <alignment horizontal="center" vertical="top"/>
    </xf>
    <xf numFmtId="0" fontId="6" fillId="6" borderId="2" xfId="0" applyFont="1" applyFill="1" applyBorder="1" applyAlignment="1">
      <alignment horizontal="center" vertical="center" wrapText="1"/>
    </xf>
    <xf numFmtId="2" fontId="3" fillId="0" borderId="23" xfId="0" applyNumberFormat="1" applyFont="1" applyBorder="1" applyAlignment="1">
      <alignment horizontal="right" vertical="top"/>
    </xf>
    <xf numFmtId="2" fontId="3" fillId="0" borderId="6" xfId="0" applyNumberFormat="1" applyFont="1" applyBorder="1" applyAlignment="1">
      <alignment horizontal="right" vertical="top"/>
    </xf>
    <xf numFmtId="0" fontId="3" fillId="0" borderId="8" xfId="0" applyFont="1" applyBorder="1" applyAlignment="1">
      <alignment horizontal="center" vertical="center" wrapText="1"/>
    </xf>
    <xf numFmtId="2" fontId="0" fillId="0" borderId="0" xfId="3" applyNumberFormat="1" applyFont="1" applyFill="1" applyBorder="1" applyProtection="1">
      <alignment vertical="top"/>
    </xf>
    <xf numFmtId="1" fontId="27" fillId="0" borderId="2" xfId="0" applyNumberFormat="1" applyFont="1" applyBorder="1" applyAlignment="1">
      <alignment horizontal="center" vertical="center" wrapText="1"/>
    </xf>
    <xf numFmtId="1" fontId="27" fillId="0" borderId="2" xfId="3" applyNumberFormat="1" applyFont="1" applyFill="1" applyBorder="1" applyAlignment="1" applyProtection="1">
      <alignment horizontal="center" vertical="center"/>
      <protection locked="0"/>
    </xf>
    <xf numFmtId="9" fontId="27" fillId="0" borderId="2" xfId="0" applyNumberFormat="1" applyFont="1" applyBorder="1" applyAlignment="1">
      <alignment horizontal="center" vertical="center"/>
    </xf>
    <xf numFmtId="10" fontId="27" fillId="0" borderId="2" xfId="3" applyNumberFormat="1" applyFont="1" applyFill="1" applyBorder="1" applyAlignment="1" applyProtection="1">
      <alignment horizontal="center" vertical="center"/>
      <protection locked="0" hidden="1"/>
    </xf>
    <xf numFmtId="1" fontId="27" fillId="0" borderId="2" xfId="3" applyNumberFormat="1" applyFont="1" applyFill="1" applyBorder="1" applyAlignment="1" applyProtection="1">
      <alignment horizontal="center" vertical="top"/>
      <protection locked="0"/>
    </xf>
    <xf numFmtId="9" fontId="27" fillId="0" borderId="2" xfId="0" applyNumberFormat="1" applyFont="1" applyBorder="1" applyAlignment="1">
      <alignment horizontal="center" vertical="top"/>
    </xf>
    <xf numFmtId="10" fontId="27" fillId="0" borderId="2" xfId="3" applyNumberFormat="1" applyFont="1" applyFill="1" applyBorder="1" applyAlignment="1" applyProtection="1">
      <alignment horizontal="center" vertical="top"/>
      <protection locked="0" hidden="1"/>
    </xf>
    <xf numFmtId="2" fontId="3" fillId="0" borderId="0" xfId="3" applyNumberFormat="1" applyFont="1" applyFill="1" applyBorder="1" applyProtection="1">
      <alignment vertical="top"/>
    </xf>
    <xf numFmtId="1" fontId="7" fillId="3" borderId="7" xfId="0" applyNumberFormat="1" applyFont="1" applyFill="1" applyBorder="1" applyAlignment="1">
      <alignment horizontal="center" vertical="center"/>
    </xf>
    <xf numFmtId="0" fontId="2" fillId="3" borderId="7" xfId="0" applyFont="1" applyFill="1" applyBorder="1" applyAlignment="1">
      <alignment horizontal="center" vertical="center"/>
    </xf>
    <xf numFmtId="1" fontId="7" fillId="3" borderId="7" xfId="0" applyNumberFormat="1" applyFont="1" applyFill="1" applyBorder="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4" fontId="1" fillId="9" borderId="39" xfId="12" applyNumberFormat="1" applyFont="1" applyFill="1" applyBorder="1" applyAlignment="1" applyProtection="1">
      <alignment horizontal="right" vertical="center" wrapText="1"/>
      <protection locked="0"/>
    </xf>
    <xf numFmtId="0" fontId="23" fillId="16" borderId="2" xfId="12" applyFont="1" applyFill="1" applyBorder="1" applyAlignment="1" applyProtection="1">
      <alignment horizontal="center" vertical="center" wrapText="1"/>
      <protection hidden="1"/>
    </xf>
    <xf numFmtId="0" fontId="9" fillId="0" borderId="0" xfId="12" applyNumberFormat="1" applyFont="1" applyFill="1" applyBorder="1" applyAlignment="1" applyProtection="1">
      <alignment vertical="top"/>
      <protection hidden="1"/>
    </xf>
    <xf numFmtId="0" fontId="27" fillId="0" borderId="2" xfId="0" applyFont="1" applyBorder="1" applyAlignment="1">
      <alignment horizontal="center" vertical="center"/>
    </xf>
    <xf numFmtId="0" fontId="27" fillId="0" borderId="2" xfId="0" applyFont="1" applyBorder="1" applyAlignment="1">
      <alignment horizontal="left" vertical="center"/>
    </xf>
    <xf numFmtId="0" fontId="27" fillId="0" borderId="2" xfId="0" applyFont="1" applyBorder="1" applyAlignment="1">
      <alignment horizontal="left" vertical="center" wrapText="1"/>
    </xf>
    <xf numFmtId="2" fontId="3" fillId="0" borderId="8" xfId="3" applyNumberFormat="1" applyFont="1" applyFill="1" applyBorder="1" applyAlignment="1" applyProtection="1">
      <alignment horizontal="center" vertical="center"/>
      <protection locked="0" hidden="1"/>
    </xf>
    <xf numFmtId="2" fontId="3" fillId="0" borderId="8" xfId="0" applyNumberFormat="1" applyFont="1" applyBorder="1" applyAlignment="1">
      <alignment horizontal="center" vertical="center"/>
    </xf>
    <xf numFmtId="2" fontId="8" fillId="0" borderId="8" xfId="0" applyNumberFormat="1" applyFont="1" applyBorder="1" applyAlignment="1">
      <alignment horizontal="center" vertical="center"/>
    </xf>
    <xf numFmtId="2" fontId="3" fillId="0" borderId="2" xfId="0" applyNumberFormat="1" applyFont="1" applyBorder="1" applyAlignment="1">
      <alignment horizontal="center" vertical="center"/>
    </xf>
    <xf numFmtId="2" fontId="8" fillId="0" borderId="2" xfId="0" applyNumberFormat="1" applyFont="1" applyBorder="1" applyAlignment="1">
      <alignment horizontal="center" vertical="center"/>
    </xf>
    <xf numFmtId="2" fontId="8" fillId="10" borderId="2" xfId="0" applyNumberFormat="1" applyFont="1" applyFill="1" applyBorder="1" applyAlignment="1">
      <alignment horizontal="center" vertical="center"/>
    </xf>
    <xf numFmtId="2" fontId="0" fillId="0" borderId="0" xfId="0" applyNumberFormat="1" applyAlignment="1">
      <alignment vertical="top"/>
    </xf>
    <xf numFmtId="2" fontId="27" fillId="0" borderId="2" xfId="3" applyNumberFormat="1" applyFont="1" applyFill="1" applyBorder="1" applyAlignment="1" applyProtection="1">
      <alignment horizontal="center" vertical="center"/>
      <protection locked="0"/>
    </xf>
    <xf numFmtId="2" fontId="27" fillId="0" borderId="2" xfId="3" applyNumberFormat="1" applyFont="1" applyFill="1" applyBorder="1" applyAlignment="1" applyProtection="1">
      <alignment horizontal="center" vertical="center"/>
    </xf>
    <xf numFmtId="0" fontId="0" fillId="0" borderId="2" xfId="0" applyBorder="1" applyAlignment="1">
      <alignment horizontal="left" vertical="center"/>
    </xf>
    <xf numFmtId="0" fontId="3" fillId="0" borderId="23" xfId="0" applyFont="1" applyBorder="1" applyAlignment="1">
      <alignment horizontal="center" vertical="center" wrapText="1"/>
    </xf>
    <xf numFmtId="0" fontId="0" fillId="0" borderId="2" xfId="0" applyBorder="1" applyAlignment="1">
      <alignment horizontal="left" vertical="center" wrapText="1"/>
    </xf>
    <xf numFmtId="0" fontId="3" fillId="8" borderId="2" xfId="0" applyFont="1" applyFill="1" applyBorder="1" applyAlignment="1">
      <alignment horizontal="center" vertical="top" wrapText="1"/>
    </xf>
    <xf numFmtId="0" fontId="2" fillId="8" borderId="2" xfId="4" applyFont="1" applyFill="1" applyBorder="1" applyAlignment="1" applyProtection="1">
      <alignment horizontal="justify" vertical="top" wrapText="1"/>
    </xf>
    <xf numFmtId="0" fontId="2" fillId="8" borderId="2" xfId="4" applyFont="1" applyFill="1" applyBorder="1" applyAlignment="1" applyProtection="1">
      <alignment horizontal="center" vertical="top" wrapText="1"/>
    </xf>
    <xf numFmtId="2" fontId="3" fillId="8" borderId="2" xfId="0" applyNumberFormat="1" applyFont="1" applyFill="1" applyBorder="1" applyAlignment="1">
      <alignment horizontal="right" vertical="top"/>
    </xf>
    <xf numFmtId="0" fontId="59" fillId="0" borderId="0" xfId="0" applyFont="1" applyAlignment="1">
      <alignment vertical="top"/>
    </xf>
    <xf numFmtId="0" fontId="3" fillId="0" borderId="2" xfId="5" applyFont="1" applyBorder="1" applyAlignment="1" applyProtection="1">
      <alignment horizontal="center" vertical="center"/>
      <protection hidden="1"/>
    </xf>
    <xf numFmtId="0" fontId="16" fillId="0" borderId="21" xfId="5" applyFont="1" applyBorder="1" applyAlignment="1" applyProtection="1">
      <alignment horizontal="right" vertical="center"/>
      <protection hidden="1"/>
    </xf>
    <xf numFmtId="0" fontId="16" fillId="0" borderId="0" xfId="5" applyFont="1" applyAlignment="1" applyProtection="1">
      <alignment horizontal="right" vertical="center"/>
      <protection hidden="1"/>
    </xf>
    <xf numFmtId="0" fontId="18" fillId="0" borderId="2" xfId="5" applyFont="1" applyBorder="1" applyAlignment="1" applyProtection="1">
      <alignment horizontal="center" vertical="center"/>
      <protection hidden="1"/>
    </xf>
    <xf numFmtId="0" fontId="17" fillId="0" borderId="23" xfId="5" applyFont="1" applyBorder="1" applyAlignment="1" applyProtection="1">
      <alignment horizontal="right" vertical="center"/>
      <protection hidden="1"/>
    </xf>
    <xf numFmtId="0" fontId="17" fillId="0" borderId="1" xfId="5" applyFont="1" applyBorder="1" applyAlignment="1" applyProtection="1">
      <alignment horizontal="right" vertical="center"/>
      <protection hidden="1"/>
    </xf>
    <xf numFmtId="0" fontId="2" fillId="0" borderId="6" xfId="5" applyFont="1" applyBorder="1" applyAlignment="1" applyProtection="1">
      <alignment horizontal="center" vertical="center"/>
      <protection hidden="1"/>
    </xf>
    <xf numFmtId="0" fontId="2" fillId="0" borderId="7" xfId="5" applyFont="1" applyBorder="1" applyAlignment="1" applyProtection="1">
      <alignment horizontal="center" vertical="center"/>
      <protection hidden="1"/>
    </xf>
    <xf numFmtId="0" fontId="2" fillId="0" borderId="4" xfId="5" applyFont="1" applyBorder="1" applyAlignment="1" applyProtection="1">
      <alignment horizontal="center" vertical="center"/>
      <protection hidden="1"/>
    </xf>
    <xf numFmtId="0" fontId="13" fillId="0" borderId="13" xfId="5" applyFont="1" applyBorder="1" applyAlignment="1" applyProtection="1">
      <alignment horizontal="center" vertical="center" textRotation="90"/>
      <protection hidden="1"/>
    </xf>
    <xf numFmtId="0" fontId="13" fillId="0" borderId="17" xfId="5" applyFont="1" applyBorder="1" applyAlignment="1" applyProtection="1">
      <alignment horizontal="center" vertical="center" textRotation="90"/>
      <protection hidden="1"/>
    </xf>
    <xf numFmtId="0" fontId="13" fillId="0" borderId="8" xfId="5" applyFont="1" applyBorder="1" applyAlignment="1" applyProtection="1">
      <alignment horizontal="center" vertical="center" textRotation="90"/>
      <protection hidden="1"/>
    </xf>
    <xf numFmtId="0" fontId="14" fillId="3" borderId="14" xfId="5" applyFont="1" applyFill="1" applyBorder="1" applyAlignment="1" applyProtection="1">
      <alignment horizontal="left" vertical="center" wrapText="1"/>
      <protection hidden="1"/>
    </xf>
    <xf numFmtId="0" fontId="14" fillId="3" borderId="15" xfId="5" applyFont="1" applyFill="1" applyBorder="1" applyAlignment="1" applyProtection="1">
      <alignment horizontal="left" vertical="center" wrapText="1"/>
      <protection hidden="1"/>
    </xf>
    <xf numFmtId="0" fontId="14" fillId="3" borderId="16" xfId="5" applyFont="1" applyFill="1" applyBorder="1" applyAlignment="1" applyProtection="1">
      <alignment horizontal="left" vertical="center" wrapText="1"/>
      <protection hidden="1"/>
    </xf>
    <xf numFmtId="0" fontId="15" fillId="0" borderId="18" xfId="5" applyFont="1" applyBorder="1" applyAlignment="1" applyProtection="1">
      <alignment horizontal="center" vertical="center"/>
      <protection hidden="1"/>
    </xf>
    <xf numFmtId="0" fontId="15" fillId="0" borderId="19" xfId="5" applyFont="1" applyBorder="1" applyAlignment="1" applyProtection="1">
      <alignment horizontal="center" vertical="center"/>
      <protection hidden="1"/>
    </xf>
    <xf numFmtId="0" fontId="15" fillId="0" borderId="20" xfId="5" applyFont="1" applyBorder="1" applyAlignment="1" applyProtection="1">
      <alignment horizontal="center" vertical="center"/>
      <protection hidden="1"/>
    </xf>
    <xf numFmtId="0" fontId="16" fillId="0" borderId="19" xfId="5" applyFont="1" applyBorder="1" applyAlignment="1" applyProtection="1">
      <alignment horizontal="justify" vertical="center"/>
      <protection hidden="1"/>
    </xf>
    <xf numFmtId="0" fontId="16" fillId="0" borderId="20" xfId="5" applyFont="1" applyBorder="1" applyAlignment="1" applyProtection="1">
      <alignment horizontal="justify" vertical="center"/>
      <protection hidden="1"/>
    </xf>
    <xf numFmtId="0" fontId="12" fillId="0" borderId="21" xfId="5" applyFont="1" applyBorder="1"/>
    <xf numFmtId="0" fontId="12" fillId="0" borderId="0" xfId="5" applyFont="1"/>
    <xf numFmtId="0" fontId="12" fillId="0" borderId="22" xfId="5" applyFont="1" applyBorder="1"/>
    <xf numFmtId="0" fontId="16" fillId="0" borderId="24" xfId="5" applyFont="1" applyBorder="1" applyAlignment="1" applyProtection="1">
      <alignment horizontal="right" vertical="center"/>
      <protection hidden="1"/>
    </xf>
    <xf numFmtId="0" fontId="16" fillId="0" borderId="10" xfId="5" applyFont="1" applyBorder="1" applyAlignment="1" applyProtection="1">
      <alignment horizontal="right" vertical="center"/>
      <protection hidden="1"/>
    </xf>
    <xf numFmtId="0" fontId="17" fillId="0" borderId="21" xfId="5" applyFont="1" applyBorder="1" applyAlignment="1" applyProtection="1">
      <alignment horizontal="right" vertical="center"/>
      <protection hidden="1"/>
    </xf>
    <xf numFmtId="0" fontId="17" fillId="0" borderId="0" xfId="5" applyFont="1" applyAlignment="1" applyProtection="1">
      <alignment horizontal="right" vertical="center"/>
      <protection hidden="1"/>
    </xf>
    <xf numFmtId="0" fontId="16" fillId="0" borderId="0" xfId="0" applyFont="1" applyAlignment="1" applyProtection="1">
      <alignment horizontal="left" vertical="top"/>
      <protection hidden="1"/>
    </xf>
    <xf numFmtId="0" fontId="4" fillId="4" borderId="0" xfId="0" applyFont="1" applyFill="1" applyAlignment="1" applyProtection="1">
      <alignment horizontal="center" vertical="top" wrapText="1"/>
      <protection hidden="1"/>
    </xf>
    <xf numFmtId="0" fontId="2" fillId="0" borderId="25" xfId="0" applyFont="1" applyBorder="1" applyAlignment="1" applyProtection="1">
      <alignment horizontal="center" vertical="top"/>
      <protection hidden="1"/>
    </xf>
    <xf numFmtId="0" fontId="16" fillId="0" borderId="19" xfId="0" applyFont="1" applyBorder="1" applyAlignment="1" applyProtection="1">
      <alignment horizontal="center" vertical="center"/>
      <protection hidden="1"/>
    </xf>
    <xf numFmtId="0" fontId="8" fillId="9" borderId="14" xfId="6" applyFont="1" applyFill="1" applyBorder="1" applyAlignment="1" applyProtection="1">
      <alignment horizontal="left" vertical="center"/>
      <protection locked="0"/>
    </xf>
    <xf numFmtId="0" fontId="8" fillId="9" borderId="15" xfId="6" applyFont="1" applyFill="1" applyBorder="1" applyAlignment="1" applyProtection="1">
      <alignment horizontal="left" vertical="center"/>
      <protection locked="0"/>
    </xf>
    <xf numFmtId="0" fontId="8" fillId="9" borderId="16" xfId="6" applyFont="1" applyFill="1" applyBorder="1" applyAlignment="1" applyProtection="1">
      <alignment horizontal="left" vertical="center"/>
      <protection locked="0"/>
    </xf>
    <xf numFmtId="0" fontId="16" fillId="3" borderId="1" xfId="6" applyFont="1" applyFill="1" applyBorder="1" applyAlignment="1" applyProtection="1">
      <alignment horizontal="center" vertical="center" wrapText="1"/>
      <protection hidden="1"/>
    </xf>
    <xf numFmtId="0" fontId="2" fillId="0" borderId="0" xfId="6" applyFont="1" applyAlignment="1" applyProtection="1">
      <alignment horizontal="center" vertical="center"/>
      <protection hidden="1"/>
    </xf>
    <xf numFmtId="0" fontId="4" fillId="4" borderId="0" xfId="6" applyFont="1" applyFill="1" applyAlignment="1" applyProtection="1">
      <alignment horizontal="center" vertical="center"/>
      <protection hidden="1"/>
    </xf>
    <xf numFmtId="0" fontId="3" fillId="9" borderId="2" xfId="6" applyFont="1" applyFill="1" applyBorder="1" applyAlignment="1" applyProtection="1">
      <alignment horizontal="center" vertical="center"/>
      <protection locked="0"/>
    </xf>
    <xf numFmtId="0" fontId="3" fillId="9" borderId="14" xfId="6" applyFont="1" applyFill="1" applyBorder="1" applyAlignment="1" applyProtection="1">
      <alignment horizontal="center" vertical="center"/>
      <protection locked="0"/>
    </xf>
    <xf numFmtId="0" fontId="3" fillId="9" borderId="15" xfId="6" applyFont="1" applyFill="1" applyBorder="1" applyAlignment="1" applyProtection="1">
      <alignment horizontal="center" vertical="center"/>
      <protection locked="0"/>
    </xf>
    <xf numFmtId="0" fontId="3" fillId="9" borderId="16" xfId="6" applyFont="1" applyFill="1" applyBorder="1" applyAlignment="1" applyProtection="1">
      <alignment horizontal="center" vertical="center"/>
      <protection locked="0"/>
    </xf>
    <xf numFmtId="0" fontId="3" fillId="9" borderId="14" xfId="6" applyFont="1" applyFill="1" applyBorder="1" applyAlignment="1" applyProtection="1">
      <alignment horizontal="left" vertical="center"/>
      <protection locked="0"/>
    </xf>
    <xf numFmtId="0" fontId="3" fillId="9" borderId="15" xfId="6" applyFont="1" applyFill="1" applyBorder="1" applyAlignment="1" applyProtection="1">
      <alignment horizontal="left" vertical="center"/>
      <protection locked="0"/>
    </xf>
    <xf numFmtId="0" fontId="3" fillId="9" borderId="16" xfId="6" applyFont="1" applyFill="1" applyBorder="1" applyAlignment="1" applyProtection="1">
      <alignment horizontal="left" vertical="center"/>
      <protection locked="0"/>
    </xf>
    <xf numFmtId="0" fontId="3" fillId="9" borderId="6" xfId="6" applyFont="1" applyFill="1" applyBorder="1" applyAlignment="1" applyProtection="1">
      <alignment horizontal="left" vertical="center"/>
      <protection locked="0"/>
    </xf>
    <xf numFmtId="0" fontId="3" fillId="9" borderId="7" xfId="6" applyFont="1" applyFill="1" applyBorder="1" applyAlignment="1" applyProtection="1">
      <alignment horizontal="left" vertical="center"/>
      <protection locked="0"/>
    </xf>
    <xf numFmtId="0" fontId="3" fillId="9" borderId="4" xfId="6" applyFont="1" applyFill="1" applyBorder="1" applyAlignment="1" applyProtection="1">
      <alignment horizontal="left" vertical="center"/>
      <protection locked="0"/>
    </xf>
    <xf numFmtId="0" fontId="8" fillId="9" borderId="6" xfId="6" applyFont="1" applyFill="1" applyBorder="1" applyAlignment="1" applyProtection="1">
      <alignment horizontal="left" vertical="center"/>
      <protection locked="0"/>
    </xf>
    <xf numFmtId="0" fontId="8" fillId="9" borderId="7" xfId="6" applyFont="1" applyFill="1" applyBorder="1" applyAlignment="1" applyProtection="1">
      <alignment horizontal="left" vertical="center"/>
      <protection locked="0"/>
    </xf>
    <xf numFmtId="0" fontId="8" fillId="9" borderId="4" xfId="6" applyFont="1" applyFill="1" applyBorder="1" applyAlignment="1" applyProtection="1">
      <alignment horizontal="left" vertical="center"/>
      <protection locked="0"/>
    </xf>
    <xf numFmtId="0" fontId="3" fillId="9" borderId="2" xfId="6" applyFont="1" applyFill="1" applyBorder="1" applyAlignment="1" applyProtection="1">
      <alignment horizontal="left" vertical="center" wrapText="1"/>
      <protection locked="0"/>
    </xf>
    <xf numFmtId="0" fontId="3" fillId="9" borderId="2" xfId="6" applyFont="1" applyFill="1" applyBorder="1" applyAlignment="1" applyProtection="1">
      <alignment horizontal="left" vertical="center"/>
      <protection locked="0"/>
    </xf>
    <xf numFmtId="0" fontId="2" fillId="0" borderId="0" xfId="0" applyFont="1" applyAlignment="1">
      <alignment horizontal="center" vertical="top"/>
    </xf>
    <xf numFmtId="0" fontId="3" fillId="0" borderId="0" xfId="0" applyFont="1" applyAlignment="1">
      <alignment horizontal="center" vertical="top"/>
    </xf>
    <xf numFmtId="0" fontId="6" fillId="3" borderId="0" xfId="0" applyFont="1" applyFill="1" applyAlignment="1">
      <alignment horizontal="left" vertical="center" wrapText="1"/>
    </xf>
    <xf numFmtId="0" fontId="4" fillId="4" borderId="0" xfId="0" applyFont="1" applyFill="1" applyAlignment="1">
      <alignment horizontal="center" vertical="top"/>
    </xf>
    <xf numFmtId="0" fontId="2" fillId="0" borderId="0" xfId="0" applyFont="1" applyAlignment="1">
      <alignment horizontal="justify" vertical="top" wrapText="1"/>
    </xf>
    <xf numFmtId="0" fontId="3" fillId="0" borderId="0" xfId="2" applyFont="1" applyAlignment="1" applyProtection="1">
      <alignment horizontal="left" vertical="top"/>
      <protection hidden="1"/>
    </xf>
    <xf numFmtId="0" fontId="6" fillId="5" borderId="0" xfId="0" applyFont="1" applyFill="1" applyAlignment="1">
      <alignment horizontal="justify" vertical="top" wrapText="1"/>
    </xf>
    <xf numFmtId="0" fontId="4" fillId="0" borderId="0" xfId="0" applyFont="1" applyAlignment="1">
      <alignment horizontal="center" vertical="top"/>
    </xf>
    <xf numFmtId="0" fontId="4" fillId="0" borderId="0" xfId="4" applyNumberFormat="1" applyFont="1" applyFill="1" applyBorder="1" applyAlignment="1" applyProtection="1">
      <alignment horizontal="left" vertical="top" wrapText="1"/>
      <protection hidden="1"/>
    </xf>
    <xf numFmtId="0" fontId="5" fillId="0" borderId="0" xfId="0" applyFont="1" applyAlignment="1" applyProtection="1">
      <alignment horizontal="justify" vertical="top" wrapText="1"/>
      <protection hidden="1"/>
    </xf>
    <xf numFmtId="0" fontId="4" fillId="0" borderId="0" xfId="0" applyFont="1" applyAlignment="1" applyProtection="1">
      <alignment horizontal="justify" vertical="top" wrapText="1"/>
      <protection hidden="1"/>
    </xf>
    <xf numFmtId="0" fontId="4" fillId="0" borderId="0" xfId="4" applyFont="1" applyFill="1" applyBorder="1" applyAlignment="1" applyProtection="1">
      <alignment horizontal="left" vertical="top" wrapText="1"/>
      <protection hidden="1"/>
    </xf>
    <xf numFmtId="0" fontId="4" fillId="0" borderId="0" xfId="4" applyNumberFormat="1" applyFont="1" applyFill="1" applyBorder="1" applyAlignment="1" applyProtection="1">
      <alignment horizontal="left" vertical="top"/>
      <protection hidden="1"/>
    </xf>
    <xf numFmtId="0" fontId="5" fillId="0" borderId="0" xfId="2" applyFont="1" applyAlignment="1" applyProtection="1">
      <alignment horizontal="left" vertical="top"/>
      <protection hidden="1"/>
    </xf>
    <xf numFmtId="0" fontId="4" fillId="0" borderId="0" xfId="0" applyFont="1" applyAlignment="1" applyProtection="1">
      <alignment horizontal="center" vertical="top"/>
      <protection hidden="1"/>
    </xf>
    <xf numFmtId="0" fontId="3" fillId="0" borderId="0" xfId="0" applyFont="1" applyAlignment="1">
      <alignment horizontal="left" vertical="top" wrapText="1"/>
    </xf>
    <xf numFmtId="0" fontId="4" fillId="0" borderId="0" xfId="0" applyFont="1" applyAlignment="1" applyProtection="1">
      <alignment horizontal="center" vertical="top" wrapText="1"/>
      <protection hidden="1"/>
    </xf>
    <xf numFmtId="10" fontId="2" fillId="7" borderId="1" xfId="0" applyNumberFormat="1" applyFont="1" applyFill="1" applyBorder="1" applyAlignment="1">
      <alignment horizontal="center" vertical="top" wrapText="1"/>
    </xf>
    <xf numFmtId="10" fontId="2" fillId="7" borderId="9" xfId="0" applyNumberFormat="1" applyFont="1" applyFill="1" applyBorder="1" applyAlignment="1">
      <alignment horizontal="center" vertical="top" wrapText="1"/>
    </xf>
    <xf numFmtId="0" fontId="2" fillId="8" borderId="6" xfId="4" applyNumberFormat="1" applyFont="1" applyFill="1" applyBorder="1" applyAlignment="1" applyProtection="1">
      <alignment horizontal="left" vertical="top" wrapText="1"/>
    </xf>
    <xf numFmtId="0" fontId="2" fillId="8" borderId="7" xfId="4" applyNumberFormat="1" applyFont="1" applyFill="1" applyBorder="1" applyAlignment="1" applyProtection="1">
      <alignment horizontal="left" vertical="top" wrapText="1"/>
    </xf>
    <xf numFmtId="0" fontId="2" fillId="8" borderId="4" xfId="4" applyNumberFormat="1" applyFont="1" applyFill="1" applyBorder="1" applyAlignment="1" applyProtection="1">
      <alignment horizontal="left" vertical="top" wrapText="1"/>
    </xf>
    <xf numFmtId="0" fontId="7" fillId="0" borderId="0" xfId="4" applyNumberFormat="1" applyFont="1" applyFill="1" applyBorder="1" applyAlignment="1" applyProtection="1">
      <alignment horizontal="justify" vertical="top"/>
    </xf>
    <xf numFmtId="0" fontId="21" fillId="0" borderId="0" xfId="0" applyFont="1" applyAlignment="1">
      <alignment horizontal="center" vertical="top"/>
    </xf>
    <xf numFmtId="0" fontId="25" fillId="4" borderId="0" xfId="0" applyFont="1" applyFill="1" applyAlignment="1">
      <alignment horizontal="center" vertical="top"/>
    </xf>
    <xf numFmtId="0" fontId="23" fillId="0" borderId="0" xfId="3" applyNumberFormat="1" applyFont="1" applyFill="1" applyBorder="1" applyAlignment="1" applyProtection="1">
      <alignment horizontal="justify" vertical="top" wrapText="1"/>
    </xf>
    <xf numFmtId="0" fontId="23" fillId="0" borderId="0" xfId="2" applyFont="1" applyAlignment="1" applyProtection="1">
      <alignment horizontal="left" vertical="top"/>
      <protection hidden="1"/>
    </xf>
    <xf numFmtId="0" fontId="0" fillId="0" borderId="0" xfId="2" applyFont="1" applyAlignment="1">
      <alignment horizontal="left" vertical="top"/>
    </xf>
    <xf numFmtId="0" fontId="0" fillId="0" borderId="0" xfId="0" applyAlignment="1">
      <alignment horizontal="left" vertical="top" wrapText="1"/>
    </xf>
    <xf numFmtId="0" fontId="23" fillId="0" borderId="0" xfId="0" applyFont="1" applyAlignment="1">
      <alignment horizontal="center" vertical="top"/>
    </xf>
    <xf numFmtId="0" fontId="6" fillId="5" borderId="0" xfId="2" applyFont="1" applyFill="1" applyAlignment="1" applyProtection="1">
      <alignment horizontal="left" vertical="top"/>
      <protection hidden="1"/>
    </xf>
    <xf numFmtId="0" fontId="23" fillId="0" borderId="0" xfId="0" applyFont="1" applyAlignment="1">
      <alignment horizontal="right" vertical="top"/>
    </xf>
    <xf numFmtId="1" fontId="2" fillId="0" borderId="0" xfId="3" applyNumberFormat="1" applyFont="1" applyFill="1" applyBorder="1" applyAlignment="1" applyProtection="1">
      <alignment horizontal="left" vertical="top" wrapText="1"/>
    </xf>
    <xf numFmtId="0" fontId="4" fillId="5" borderId="0" xfId="0" applyFont="1" applyFill="1" applyAlignment="1">
      <alignment horizontal="center" vertical="top"/>
    </xf>
    <xf numFmtId="0" fontId="2" fillId="0" borderId="0" xfId="0" applyFont="1" applyAlignment="1">
      <alignment horizontal="right" vertical="top"/>
    </xf>
    <xf numFmtId="2" fontId="3" fillId="0" borderId="6" xfId="3" applyNumberFormat="1" applyFont="1" applyFill="1" applyBorder="1" applyAlignment="1" applyProtection="1">
      <alignment horizontal="center" vertical="top"/>
    </xf>
    <xf numFmtId="2" fontId="3" fillId="0" borderId="7" xfId="3" applyNumberFormat="1" applyFont="1" applyFill="1" applyBorder="1" applyAlignment="1" applyProtection="1">
      <alignment horizontal="center" vertical="top"/>
    </xf>
    <xf numFmtId="2" fontId="3" fillId="0" borderId="4" xfId="3" applyNumberFormat="1" applyFont="1" applyFill="1" applyBorder="1" applyAlignment="1" applyProtection="1">
      <alignment horizontal="center" vertical="top"/>
    </xf>
    <xf numFmtId="167" fontId="6" fillId="5" borderId="0" xfId="2" applyNumberFormat="1" applyFont="1" applyFill="1" applyAlignment="1" applyProtection="1">
      <alignment horizontal="center" vertical="center"/>
      <protection hidden="1"/>
    </xf>
    <xf numFmtId="1" fontId="3" fillId="12" borderId="6" xfId="0" applyNumberFormat="1" applyFont="1" applyFill="1" applyBorder="1" applyAlignment="1">
      <alignment horizontal="center" vertical="top" wrapText="1"/>
    </xf>
    <xf numFmtId="1" fontId="3" fillId="12" borderId="7" xfId="0" applyNumberFormat="1" applyFont="1" applyFill="1" applyBorder="1" applyAlignment="1">
      <alignment horizontal="center" vertical="top" wrapText="1"/>
    </xf>
    <xf numFmtId="1" fontId="3" fillId="12" borderId="4" xfId="0" applyNumberFormat="1" applyFont="1" applyFill="1" applyBorder="1" applyAlignment="1">
      <alignment horizontal="center" vertical="top" wrapText="1"/>
    </xf>
    <xf numFmtId="0" fontId="3" fillId="0" borderId="0" xfId="0" applyFont="1" applyAlignment="1">
      <alignment horizontal="right" vertical="top"/>
    </xf>
    <xf numFmtId="170" fontId="28" fillId="12" borderId="6" xfId="0" applyNumberFormat="1" applyFont="1" applyFill="1" applyBorder="1" applyAlignment="1">
      <alignment horizontal="left" vertical="top" wrapText="1"/>
    </xf>
    <xf numFmtId="170" fontId="28" fillId="12" borderId="7" xfId="0" applyNumberFormat="1" applyFont="1" applyFill="1" applyBorder="1" applyAlignment="1">
      <alignment horizontal="left" vertical="top" wrapText="1"/>
    </xf>
    <xf numFmtId="170" fontId="28" fillId="12" borderId="4" xfId="0" applyNumberFormat="1" applyFont="1" applyFill="1" applyBorder="1" applyAlignment="1">
      <alignment horizontal="left" vertical="top" wrapText="1"/>
    </xf>
    <xf numFmtId="0" fontId="2" fillId="0" borderId="0" xfId="0" applyFont="1" applyAlignment="1">
      <alignment horizontal="left" vertical="top" wrapText="1"/>
    </xf>
    <xf numFmtId="1" fontId="2" fillId="0" borderId="0" xfId="0" applyNumberFormat="1" applyFont="1" applyAlignment="1">
      <alignment horizontal="right" vertical="top"/>
    </xf>
    <xf numFmtId="1" fontId="2" fillId="0" borderId="0" xfId="0" applyNumberFormat="1" applyFont="1" applyAlignment="1">
      <alignment horizontal="center" vertical="center" wrapText="1"/>
    </xf>
    <xf numFmtId="1" fontId="8" fillId="0" borderId="0" xfId="0" applyNumberFormat="1" applyFont="1" applyAlignment="1">
      <alignment horizontal="center" vertical="center" wrapText="1"/>
    </xf>
    <xf numFmtId="0" fontId="6" fillId="6" borderId="7" xfId="0" applyFont="1" applyFill="1" applyBorder="1" applyAlignment="1">
      <alignment horizontal="left" vertical="top" wrapText="1"/>
    </xf>
    <xf numFmtId="0" fontId="3" fillId="0" borderId="0" xfId="2" applyFont="1" applyAlignment="1">
      <alignment horizontal="left" vertical="center"/>
    </xf>
    <xf numFmtId="0" fontId="6" fillId="3" borderId="0" xfId="0" applyFont="1" applyFill="1" applyAlignment="1" applyProtection="1">
      <alignment horizontal="left" vertical="center" wrapText="1"/>
      <protection hidden="1"/>
    </xf>
    <xf numFmtId="0" fontId="4" fillId="4" borderId="0" xfId="0" applyFont="1" applyFill="1" applyAlignment="1" applyProtection="1">
      <alignment horizontal="center" vertical="center"/>
      <protection hidden="1"/>
    </xf>
    <xf numFmtId="0" fontId="2" fillId="0" borderId="0" xfId="3" applyNumberFormat="1" applyFont="1" applyFill="1" applyBorder="1" applyAlignment="1" applyProtection="1">
      <alignment horizontal="justify" vertical="center" wrapText="1"/>
    </xf>
    <xf numFmtId="0" fontId="58" fillId="3" borderId="7" xfId="5" applyFont="1" applyFill="1" applyBorder="1" applyAlignment="1" applyProtection="1">
      <alignment horizontal="center" vertical="center"/>
      <protection hidden="1"/>
    </xf>
    <xf numFmtId="0" fontId="2" fillId="0" borderId="0" xfId="0" applyFont="1" applyAlignment="1" applyProtection="1">
      <alignment horizontal="left" vertical="center" wrapText="1"/>
      <protection hidden="1"/>
    </xf>
    <xf numFmtId="170" fontId="28" fillId="12" borderId="6" xfId="0" applyNumberFormat="1" applyFont="1" applyFill="1" applyBorder="1" applyAlignment="1">
      <alignment horizontal="center" vertical="top" wrapText="1"/>
    </xf>
    <xf numFmtId="170" fontId="28" fillId="12" borderId="7" xfId="0" applyNumberFormat="1" applyFont="1" applyFill="1" applyBorder="1" applyAlignment="1">
      <alignment horizontal="center" vertical="top" wrapText="1"/>
    </xf>
    <xf numFmtId="170" fontId="28" fillId="12" borderId="4" xfId="0" applyNumberFormat="1" applyFont="1" applyFill="1" applyBorder="1" applyAlignment="1">
      <alignment horizontal="center" vertical="top" wrapText="1"/>
    </xf>
    <xf numFmtId="170" fontId="28" fillId="12" borderId="10" xfId="0" applyNumberFormat="1" applyFont="1" applyFill="1" applyBorder="1" applyAlignment="1">
      <alignment horizontal="center" vertical="top" wrapText="1"/>
    </xf>
    <xf numFmtId="170" fontId="28" fillId="12" borderId="26" xfId="0" applyNumberFormat="1" applyFont="1" applyFill="1" applyBorder="1" applyAlignment="1">
      <alignment horizontal="center" vertical="top" wrapText="1"/>
    </xf>
    <xf numFmtId="0" fontId="6" fillId="5" borderId="0" xfId="9" applyFont="1" applyFill="1" applyAlignment="1" applyProtection="1">
      <alignment horizontal="center" vertical="center"/>
      <protection hidden="1"/>
    </xf>
    <xf numFmtId="0" fontId="0" fillId="0" borderId="0" xfId="2" applyFont="1" applyAlignment="1" applyProtection="1">
      <alignment horizontal="left" vertical="center"/>
      <protection hidden="1"/>
    </xf>
    <xf numFmtId="0" fontId="6" fillId="3" borderId="0" xfId="0" applyFont="1" applyFill="1" applyAlignment="1" applyProtection="1">
      <alignment horizontal="left" vertical="top" wrapText="1"/>
      <protection hidden="1"/>
    </xf>
    <xf numFmtId="0" fontId="25" fillId="4" borderId="0" xfId="0" applyFont="1" applyFill="1" applyAlignment="1" applyProtection="1">
      <alignment horizontal="center" vertical="center"/>
      <protection hidden="1"/>
    </xf>
    <xf numFmtId="0" fontId="23" fillId="0" borderId="0" xfId="3" applyNumberFormat="1" applyFont="1" applyFill="1" applyBorder="1" applyAlignment="1" applyProtection="1">
      <alignment horizontal="justify" vertical="center" wrapText="1"/>
      <protection hidden="1"/>
    </xf>
    <xf numFmtId="0" fontId="23" fillId="0" borderId="0" xfId="0" applyFont="1" applyAlignment="1" applyProtection="1">
      <alignment horizontal="left" vertical="center" wrapText="1"/>
      <protection hidden="1"/>
    </xf>
    <xf numFmtId="1" fontId="3" fillId="12" borderId="6" xfId="0" applyNumberFormat="1" applyFont="1" applyFill="1" applyBorder="1" applyAlignment="1" applyProtection="1">
      <alignment horizontal="center" vertical="top" wrapText="1"/>
      <protection hidden="1"/>
    </xf>
    <xf numFmtId="1" fontId="3" fillId="12" borderId="7" xfId="0" applyNumberFormat="1" applyFont="1" applyFill="1" applyBorder="1" applyAlignment="1" applyProtection="1">
      <alignment horizontal="center" vertical="top" wrapText="1"/>
      <protection hidden="1"/>
    </xf>
    <xf numFmtId="1" fontId="3" fillId="12" borderId="4" xfId="0" applyNumberFormat="1" applyFont="1" applyFill="1" applyBorder="1" applyAlignment="1" applyProtection="1">
      <alignment horizontal="center" vertical="top" wrapText="1"/>
      <protection hidden="1"/>
    </xf>
    <xf numFmtId="170" fontId="33" fillId="12" borderId="6" xfId="0" applyNumberFormat="1" applyFont="1" applyFill="1" applyBorder="1" applyAlignment="1" applyProtection="1">
      <alignment horizontal="center" vertical="top" wrapText="1"/>
      <protection hidden="1"/>
    </xf>
    <xf numFmtId="170" fontId="33" fillId="12" borderId="7" xfId="0" applyNumberFormat="1" applyFont="1" applyFill="1" applyBorder="1" applyAlignment="1" applyProtection="1">
      <alignment horizontal="center" vertical="top" wrapText="1"/>
      <protection hidden="1"/>
    </xf>
    <xf numFmtId="170" fontId="33" fillId="12" borderId="4" xfId="0" applyNumberFormat="1" applyFont="1" applyFill="1" applyBorder="1" applyAlignment="1" applyProtection="1">
      <alignment horizontal="center" vertical="top" wrapText="1"/>
      <protection hidden="1"/>
    </xf>
    <xf numFmtId="170" fontId="33" fillId="12" borderId="10" xfId="0" applyNumberFormat="1" applyFont="1" applyFill="1" applyBorder="1" applyAlignment="1" applyProtection="1">
      <alignment horizontal="center" vertical="top" wrapText="1"/>
      <protection hidden="1"/>
    </xf>
    <xf numFmtId="170" fontId="33" fillId="12" borderId="26" xfId="0" applyNumberFormat="1" applyFont="1" applyFill="1" applyBorder="1" applyAlignment="1" applyProtection="1">
      <alignment horizontal="center" vertical="top" wrapText="1"/>
      <protection hidden="1"/>
    </xf>
    <xf numFmtId="0" fontId="2" fillId="0" borderId="0" xfId="0" applyFont="1" applyAlignment="1" applyProtection="1">
      <alignment horizontal="left" vertical="top" wrapText="1"/>
      <protection hidden="1"/>
    </xf>
    <xf numFmtId="0" fontId="1" fillId="0" borderId="0" xfId="5" applyFont="1" applyAlignment="1" applyProtection="1">
      <alignment horizontal="left" vertical="top"/>
      <protection hidden="1"/>
    </xf>
    <xf numFmtId="0" fontId="23" fillId="0" borderId="6" xfId="5" applyFont="1" applyBorder="1" applyAlignment="1" applyProtection="1">
      <alignment horizontal="left" vertical="center" wrapText="1"/>
      <protection hidden="1"/>
    </xf>
    <xf numFmtId="0" fontId="23" fillId="0" borderId="4" xfId="5" applyFont="1" applyBorder="1" applyAlignment="1" applyProtection="1">
      <alignment horizontal="left" vertical="center" wrapText="1"/>
      <protection hidden="1"/>
    </xf>
    <xf numFmtId="0" fontId="23" fillId="0" borderId="6" xfId="5" applyFont="1" applyBorder="1" applyAlignment="1" applyProtection="1">
      <alignment horizontal="center" vertical="center" wrapText="1"/>
      <protection hidden="1"/>
    </xf>
    <xf numFmtId="0" fontId="23" fillId="0" borderId="4" xfId="5" applyFont="1" applyBorder="1" applyAlignment="1" applyProtection="1">
      <alignment horizontal="center" vertical="center" wrapText="1"/>
      <protection hidden="1"/>
    </xf>
    <xf numFmtId="0" fontId="23" fillId="3" borderId="0" xfId="5" applyFont="1" applyFill="1" applyAlignment="1" applyProtection="1">
      <alignment horizontal="center" vertical="center" wrapText="1"/>
      <protection hidden="1"/>
    </xf>
    <xf numFmtId="0" fontId="25" fillId="4" borderId="0" xfId="5" applyFont="1" applyFill="1" applyAlignment="1" applyProtection="1">
      <alignment horizontal="center" vertical="center"/>
      <protection hidden="1"/>
    </xf>
    <xf numFmtId="0" fontId="4" fillId="0" borderId="0" xfId="5" applyFont="1" applyAlignment="1" applyProtection="1">
      <alignment horizontal="center" vertical="top"/>
      <protection hidden="1"/>
    </xf>
    <xf numFmtId="0" fontId="23" fillId="7" borderId="6" xfId="5" applyFont="1" applyFill="1" applyBorder="1" applyAlignment="1" applyProtection="1">
      <alignment horizontal="left" vertical="center" wrapText="1"/>
      <protection hidden="1"/>
    </xf>
    <xf numFmtId="0" fontId="23" fillId="7" borderId="7" xfId="5" applyFont="1" applyFill="1" applyBorder="1" applyAlignment="1" applyProtection="1">
      <alignment horizontal="left" vertical="center" wrapText="1"/>
      <protection hidden="1"/>
    </xf>
    <xf numFmtId="0" fontId="1" fillId="0" borderId="0" xfId="5" applyFont="1" applyAlignment="1" applyProtection="1">
      <alignment horizontal="justify" vertical="center" wrapText="1"/>
      <protection hidden="1"/>
    </xf>
    <xf numFmtId="0" fontId="0" fillId="0" borderId="2" xfId="5" applyFont="1" applyBorder="1" applyAlignment="1" applyProtection="1">
      <alignment horizontal="justify" vertical="center" wrapText="1"/>
      <protection hidden="1"/>
    </xf>
    <xf numFmtId="0" fontId="1" fillId="0" borderId="2" xfId="5" applyFont="1" applyBorder="1" applyAlignment="1" applyProtection="1">
      <alignment horizontal="justify" vertical="center" wrapText="1"/>
      <protection hidden="1"/>
    </xf>
    <xf numFmtId="0" fontId="1" fillId="0" borderId="2" xfId="5" applyFont="1" applyBorder="1" applyAlignment="1" applyProtection="1">
      <alignment horizontal="center" vertical="center"/>
      <protection hidden="1"/>
    </xf>
    <xf numFmtId="0" fontId="23" fillId="7" borderId="24" xfId="5" applyFont="1" applyFill="1" applyBorder="1" applyAlignment="1" applyProtection="1">
      <alignment horizontal="left" vertical="center" wrapText="1"/>
      <protection hidden="1"/>
    </xf>
    <xf numFmtId="0" fontId="23" fillId="7" borderId="26" xfId="5" applyFont="1" applyFill="1" applyBorder="1" applyAlignment="1" applyProtection="1">
      <alignment horizontal="left" vertical="center" wrapText="1"/>
      <protection hidden="1"/>
    </xf>
    <xf numFmtId="0" fontId="36" fillId="7" borderId="23" xfId="5" applyFont="1" applyFill="1" applyBorder="1" applyAlignment="1" applyProtection="1">
      <alignment horizontal="justify" vertical="center" wrapText="1"/>
      <protection hidden="1"/>
    </xf>
    <xf numFmtId="0" fontId="36" fillId="7" borderId="9" xfId="5" applyFont="1" applyFill="1" applyBorder="1" applyAlignment="1" applyProtection="1">
      <alignment horizontal="justify" vertical="center" wrapText="1"/>
      <protection hidden="1"/>
    </xf>
    <xf numFmtId="0" fontId="23" fillId="7" borderId="23" xfId="5" applyFont="1" applyFill="1" applyBorder="1" applyAlignment="1" applyProtection="1">
      <alignment horizontal="justify" vertical="center" wrapText="1"/>
      <protection hidden="1"/>
    </xf>
    <xf numFmtId="0" fontId="23" fillId="7" borderId="9" xfId="5" applyFont="1" applyFill="1" applyBorder="1" applyAlignment="1" applyProtection="1">
      <alignment horizontal="justify" vertical="center" wrapText="1"/>
      <protection hidden="1"/>
    </xf>
    <xf numFmtId="0" fontId="23" fillId="0" borderId="0" xfId="0" applyFont="1" applyAlignment="1">
      <alignment horizontal="left" vertical="top" wrapText="1"/>
    </xf>
    <xf numFmtId="0" fontId="0" fillId="0" borderId="0" xfId="2" applyFont="1" applyAlignment="1">
      <alignment horizontal="left" vertical="center"/>
    </xf>
    <xf numFmtId="170" fontId="33" fillId="12" borderId="10" xfId="0" applyNumberFormat="1" applyFont="1" applyFill="1" applyBorder="1" applyAlignment="1">
      <alignment horizontal="center" vertical="top" wrapText="1"/>
    </xf>
    <xf numFmtId="170" fontId="33" fillId="12" borderId="26" xfId="0" applyNumberFormat="1" applyFont="1" applyFill="1" applyBorder="1" applyAlignment="1">
      <alignment horizontal="center" vertical="top" wrapText="1"/>
    </xf>
    <xf numFmtId="0" fontId="23" fillId="0" borderId="0" xfId="0" applyFont="1" applyAlignment="1">
      <alignment horizontal="left" vertical="top"/>
    </xf>
    <xf numFmtId="0" fontId="6" fillId="6" borderId="6" xfId="9" applyFont="1" applyFill="1" applyBorder="1" applyAlignment="1" applyProtection="1">
      <alignment horizontal="left" vertical="center"/>
      <protection hidden="1"/>
    </xf>
    <xf numFmtId="0" fontId="6" fillId="6" borderId="7" xfId="9" applyFont="1" applyFill="1" applyBorder="1" applyAlignment="1" applyProtection="1">
      <alignment horizontal="left" vertical="center"/>
      <protection hidden="1"/>
    </xf>
    <xf numFmtId="170" fontId="33" fillId="12" borderId="6" xfId="0" applyNumberFormat="1" applyFont="1" applyFill="1" applyBorder="1" applyAlignment="1">
      <alignment horizontal="center" vertical="top" wrapText="1"/>
    </xf>
    <xf numFmtId="170" fontId="33" fillId="12" borderId="7" xfId="0" applyNumberFormat="1" applyFont="1" applyFill="1" applyBorder="1" applyAlignment="1">
      <alignment horizontal="center" vertical="top" wrapText="1"/>
    </xf>
    <xf numFmtId="0" fontId="6" fillId="6" borderId="6" xfId="9" applyFont="1" applyFill="1" applyBorder="1" applyAlignment="1" applyProtection="1">
      <alignment horizontal="left" vertical="center" wrapText="1"/>
      <protection hidden="1"/>
    </xf>
    <xf numFmtId="0" fontId="6" fillId="6" borderId="7" xfId="9" applyFont="1" applyFill="1" applyBorder="1" applyAlignment="1" applyProtection="1">
      <alignment horizontal="left" vertical="center" wrapText="1"/>
      <protection hidden="1"/>
    </xf>
    <xf numFmtId="0" fontId="23" fillId="0" borderId="0" xfId="3" applyNumberFormat="1" applyFont="1" applyFill="1" applyBorder="1" applyAlignment="1" applyProtection="1">
      <alignment horizontal="justify" vertical="center" wrapText="1"/>
    </xf>
    <xf numFmtId="0" fontId="23" fillId="3" borderId="0" xfId="5" applyFont="1" applyFill="1" applyAlignment="1" applyProtection="1">
      <alignment horizontal="left" vertical="top" wrapText="1"/>
      <protection hidden="1"/>
    </xf>
    <xf numFmtId="2" fontId="23" fillId="7" borderId="6" xfId="5" applyNumberFormat="1" applyFont="1" applyFill="1" applyBorder="1" applyAlignment="1" applyProtection="1">
      <alignment horizontal="center" vertical="center" wrapText="1"/>
      <protection hidden="1"/>
    </xf>
    <xf numFmtId="2" fontId="23" fillId="7" borderId="4" xfId="5" applyNumberFormat="1" applyFont="1" applyFill="1" applyBorder="1" applyAlignment="1" applyProtection="1">
      <alignment horizontal="center" vertical="center" wrapText="1"/>
      <protection hidden="1"/>
    </xf>
    <xf numFmtId="2" fontId="0" fillId="0" borderId="6" xfId="5" applyNumberFormat="1" applyFont="1" applyBorder="1" applyAlignment="1" applyProtection="1">
      <alignment horizontal="center" vertical="center" wrapText="1"/>
      <protection hidden="1"/>
    </xf>
    <xf numFmtId="2" fontId="1" fillId="0" borderId="4" xfId="5" applyNumberFormat="1" applyFont="1" applyBorder="1" applyAlignment="1" applyProtection="1">
      <alignment horizontal="center" vertical="center" wrapText="1"/>
      <protection hidden="1"/>
    </xf>
    <xf numFmtId="2" fontId="23" fillId="7" borderId="2" xfId="5" applyNumberFormat="1" applyFont="1" applyFill="1" applyBorder="1" applyAlignment="1" applyProtection="1">
      <alignment horizontal="center" vertical="center" wrapText="1"/>
      <protection hidden="1"/>
    </xf>
    <xf numFmtId="164" fontId="23" fillId="7" borderId="24" xfId="1" applyFont="1" applyFill="1" applyBorder="1" applyAlignment="1" applyProtection="1">
      <alignment horizontal="center" vertical="top"/>
      <protection hidden="1"/>
    </xf>
    <xf numFmtId="164" fontId="23" fillId="7" borderId="26" xfId="1" applyFont="1" applyFill="1" applyBorder="1" applyAlignment="1" applyProtection="1">
      <alignment horizontal="center" vertical="top"/>
      <protection hidden="1"/>
    </xf>
    <xf numFmtId="4" fontId="23" fillId="0" borderId="13" xfId="5" applyNumberFormat="1" applyFont="1" applyBorder="1" applyAlignment="1" applyProtection="1">
      <alignment horizontal="right" vertical="center"/>
      <protection hidden="1"/>
    </xf>
    <xf numFmtId="4" fontId="23" fillId="0" borderId="17" xfId="5" applyNumberFormat="1" applyFont="1" applyBorder="1" applyAlignment="1" applyProtection="1">
      <alignment horizontal="right" vertical="center"/>
      <protection hidden="1"/>
    </xf>
    <xf numFmtId="0" fontId="23" fillId="3" borderId="0" xfId="5" applyFont="1" applyFill="1" applyAlignment="1" applyProtection="1">
      <alignment horizontal="justify" vertical="center" wrapText="1"/>
      <protection hidden="1"/>
    </xf>
    <xf numFmtId="0" fontId="23" fillId="17" borderId="6" xfId="5" applyFont="1" applyFill="1" applyBorder="1" applyAlignment="1" applyProtection="1">
      <alignment horizontal="center" vertical="center" wrapText="1"/>
      <protection hidden="1"/>
    </xf>
    <xf numFmtId="0" fontId="23" fillId="17" borderId="4" xfId="5" applyFont="1" applyFill="1" applyBorder="1" applyAlignment="1" applyProtection="1">
      <alignment horizontal="center" vertical="center" wrapText="1"/>
      <protection hidden="1"/>
    </xf>
    <xf numFmtId="0" fontId="23" fillId="7" borderId="29" xfId="5" applyFont="1" applyFill="1" applyBorder="1" applyAlignment="1" applyProtection="1">
      <alignment horizontal="left" vertical="center" wrapText="1"/>
      <protection hidden="1"/>
    </xf>
    <xf numFmtId="0" fontId="1" fillId="0" borderId="30" xfId="5" applyFont="1" applyBorder="1" applyAlignment="1" applyProtection="1">
      <alignment horizontal="justify" vertical="center" wrapText="1"/>
      <protection hidden="1"/>
    </xf>
    <xf numFmtId="0" fontId="1" fillId="0" borderId="31" xfId="5" applyFont="1" applyBorder="1" applyAlignment="1" applyProtection="1">
      <alignment horizontal="justify" vertical="center" wrapText="1"/>
      <protection hidden="1"/>
    </xf>
    <xf numFmtId="0" fontId="0" fillId="0" borderId="30" xfId="5" applyFont="1" applyBorder="1" applyAlignment="1" applyProtection="1">
      <alignment horizontal="justify" vertical="center" wrapText="1"/>
      <protection hidden="1"/>
    </xf>
    <xf numFmtId="0" fontId="23" fillId="7" borderId="37" xfId="5" applyFont="1" applyFill="1" applyBorder="1" applyAlignment="1" applyProtection="1">
      <alignment horizontal="left" vertical="center" wrapText="1"/>
      <protection hidden="1"/>
    </xf>
    <xf numFmtId="0" fontId="23" fillId="7" borderId="38" xfId="5" applyFont="1" applyFill="1" applyBorder="1" applyAlignment="1" applyProtection="1">
      <alignment horizontal="left" vertical="center" wrapText="1"/>
      <protection hidden="1"/>
    </xf>
    <xf numFmtId="0" fontId="23" fillId="0" borderId="2" xfId="5" applyFont="1" applyBorder="1" applyAlignment="1" applyProtection="1">
      <alignment horizontal="center" vertical="center"/>
      <protection hidden="1"/>
    </xf>
    <xf numFmtId="0" fontId="23" fillId="17" borderId="24" xfId="5" applyFont="1" applyFill="1" applyBorder="1" applyAlignment="1" applyProtection="1">
      <alignment horizontal="left" vertical="center" wrapText="1"/>
      <protection hidden="1"/>
    </xf>
    <xf numFmtId="0" fontId="23" fillId="17" borderId="26" xfId="5" applyFont="1" applyFill="1" applyBorder="1" applyAlignment="1" applyProtection="1">
      <alignment horizontal="left" vertical="center" wrapText="1"/>
      <protection hidden="1"/>
    </xf>
    <xf numFmtId="0" fontId="23" fillId="17" borderId="23" xfId="5" applyFont="1" applyFill="1" applyBorder="1" applyAlignment="1" applyProtection="1">
      <alignment horizontal="left" vertical="center" wrapText="1"/>
      <protection hidden="1"/>
    </xf>
    <xf numFmtId="0" fontId="23" fillId="17" borderId="9" xfId="5" applyFont="1" applyFill="1" applyBorder="1" applyAlignment="1" applyProtection="1">
      <alignment horizontal="left" vertical="center" wrapText="1"/>
      <protection hidden="1"/>
    </xf>
    <xf numFmtId="0" fontId="23" fillId="0" borderId="1" xfId="2" applyFont="1" applyBorder="1" applyAlignment="1" applyProtection="1">
      <alignment horizontal="left" vertical="center"/>
      <protection hidden="1"/>
    </xf>
    <xf numFmtId="168" fontId="25" fillId="0" borderId="0" xfId="0" applyNumberFormat="1" applyFont="1" applyAlignment="1" applyProtection="1">
      <alignment horizontal="center" vertical="center" wrapText="1"/>
      <protection hidden="1"/>
    </xf>
    <xf numFmtId="0" fontId="23" fillId="14" borderId="6" xfId="0" applyFont="1" applyFill="1" applyBorder="1" applyAlignment="1" applyProtection="1">
      <alignment horizontal="left" vertical="center"/>
      <protection hidden="1"/>
    </xf>
    <xf numFmtId="0" fontId="23" fillId="14" borderId="7" xfId="0" applyFont="1" applyFill="1" applyBorder="1" applyAlignment="1" applyProtection="1">
      <alignment horizontal="left" vertical="center"/>
      <protection hidden="1"/>
    </xf>
    <xf numFmtId="0" fontId="23" fillId="14" borderId="4" xfId="0" applyFont="1" applyFill="1" applyBorder="1" applyAlignment="1" applyProtection="1">
      <alignment horizontal="left" vertical="center"/>
      <protection hidden="1"/>
    </xf>
    <xf numFmtId="0" fontId="31" fillId="0" borderId="7" xfId="5" applyFont="1" applyBorder="1" applyAlignment="1" applyProtection="1">
      <alignment horizontal="center" vertical="top"/>
      <protection hidden="1"/>
    </xf>
    <xf numFmtId="0" fontId="23" fillId="3" borderId="0" xfId="2" applyFont="1" applyFill="1" applyAlignment="1" applyProtection="1">
      <alignment horizontal="left" vertical="top" wrapText="1"/>
      <protection hidden="1"/>
    </xf>
    <xf numFmtId="0" fontId="23" fillId="0" borderId="0" xfId="3" applyNumberFormat="1" applyFont="1" applyFill="1" applyBorder="1" applyAlignment="1" applyProtection="1">
      <alignment horizontal="justify" vertical="center"/>
      <protection hidden="1"/>
    </xf>
    <xf numFmtId="0" fontId="1" fillId="0" borderId="0" xfId="2" applyAlignment="1" applyProtection="1">
      <alignment horizontal="left" vertical="top" wrapText="1"/>
      <protection hidden="1"/>
    </xf>
    <xf numFmtId="0" fontId="23" fillId="0" borderId="0" xfId="2" applyFont="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3" fillId="12" borderId="6" xfId="2" applyFont="1" applyFill="1" applyBorder="1" applyAlignment="1">
      <alignment horizontal="center" vertical="top" wrapText="1"/>
    </xf>
    <xf numFmtId="0" fontId="3" fillId="12" borderId="7" xfId="2" applyFont="1" applyFill="1" applyBorder="1" applyAlignment="1">
      <alignment horizontal="center" vertical="top" wrapText="1"/>
    </xf>
    <xf numFmtId="0" fontId="3" fillId="12" borderId="4" xfId="2" applyFont="1" applyFill="1" applyBorder="1" applyAlignment="1">
      <alignment horizontal="center" vertical="top" wrapText="1"/>
    </xf>
    <xf numFmtId="0" fontId="1" fillId="12" borderId="6" xfId="2" applyFill="1" applyBorder="1" applyAlignment="1" applyProtection="1">
      <alignment horizontal="center" vertical="center" wrapText="1"/>
      <protection hidden="1"/>
    </xf>
    <xf numFmtId="0" fontId="1" fillId="12" borderId="7" xfId="2" applyFill="1" applyBorder="1" applyAlignment="1" applyProtection="1">
      <alignment horizontal="center" vertical="center" wrapText="1"/>
      <protection hidden="1"/>
    </xf>
    <xf numFmtId="0" fontId="1" fillId="12" borderId="4" xfId="2" applyFill="1" applyBorder="1" applyAlignment="1" applyProtection="1">
      <alignment horizontal="center" vertical="center" wrapText="1"/>
      <protection hidden="1"/>
    </xf>
    <xf numFmtId="0" fontId="41" fillId="0" borderId="0" xfId="0" applyFont="1" applyAlignment="1">
      <alignment horizontal="left" vertical="top" wrapText="1"/>
    </xf>
    <xf numFmtId="0" fontId="23" fillId="0" borderId="0" xfId="2" applyFont="1" applyAlignment="1" applyProtection="1">
      <alignment horizontal="center" vertical="center"/>
      <protection hidden="1"/>
    </xf>
    <xf numFmtId="2" fontId="1" fillId="0" borderId="0" xfId="2" applyNumberFormat="1" applyAlignment="1" applyProtection="1">
      <alignment horizontal="right" vertical="center"/>
      <protection hidden="1"/>
    </xf>
    <xf numFmtId="168" fontId="23" fillId="0" borderId="0" xfId="0" applyNumberFormat="1" applyFont="1" applyAlignment="1" applyProtection="1">
      <alignment horizontal="center" vertical="center" wrapText="1"/>
      <protection hidden="1"/>
    </xf>
    <xf numFmtId="0" fontId="23" fillId="0" borderId="6" xfId="12" applyFont="1" applyBorder="1" applyAlignment="1" applyProtection="1">
      <alignment horizontal="justify" vertical="top"/>
      <protection hidden="1"/>
    </xf>
    <xf numFmtId="0" fontId="1" fillId="0" borderId="7" xfId="12" applyFont="1" applyBorder="1" applyAlignment="1" applyProtection="1">
      <alignment horizontal="justify" vertical="top"/>
      <protection hidden="1"/>
    </xf>
    <xf numFmtId="0" fontId="1" fillId="0" borderId="4" xfId="12" applyFont="1" applyBorder="1" applyAlignment="1" applyProtection="1">
      <alignment horizontal="justify" vertical="top"/>
      <protection hidden="1"/>
    </xf>
    <xf numFmtId="0" fontId="23" fillId="15" borderId="0" xfId="12" applyNumberFormat="1" applyFont="1" applyFill="1" applyBorder="1" applyAlignment="1" applyProtection="1">
      <alignment horizontal="center" vertical="center" wrapText="1"/>
      <protection hidden="1"/>
    </xf>
    <xf numFmtId="0" fontId="23" fillId="3" borderId="0" xfId="0" applyFont="1" applyFill="1" applyAlignment="1" applyProtection="1">
      <alignment horizontal="justify" vertical="top" wrapText="1"/>
      <protection hidden="1"/>
    </xf>
    <xf numFmtId="0" fontId="1" fillId="0" borderId="0" xfId="12" applyFont="1" applyAlignment="1" applyProtection="1">
      <alignment horizontal="justify" vertical="center"/>
      <protection hidden="1"/>
    </xf>
    <xf numFmtId="0" fontId="23" fillId="0" borderId="0" xfId="13" applyFont="1" applyAlignment="1" applyProtection="1">
      <alignment horizontal="left" vertical="center" indent="2"/>
      <protection hidden="1"/>
    </xf>
    <xf numFmtId="0" fontId="23" fillId="0" borderId="14" xfId="12" applyFont="1" applyBorder="1" applyAlignment="1" applyProtection="1">
      <alignment horizontal="justify" vertical="top"/>
      <protection hidden="1"/>
    </xf>
    <xf numFmtId="0" fontId="1" fillId="0" borderId="15" xfId="12" applyFont="1" applyBorder="1" applyAlignment="1" applyProtection="1">
      <alignment horizontal="justify" vertical="top"/>
      <protection hidden="1"/>
    </xf>
    <xf numFmtId="0" fontId="1" fillId="0" borderId="16" xfId="12" applyFont="1" applyBorder="1" applyAlignment="1" applyProtection="1">
      <alignment horizontal="justify" vertical="top"/>
      <protection hidden="1"/>
    </xf>
    <xf numFmtId="0" fontId="23" fillId="0" borderId="14" xfId="12" applyFont="1" applyBorder="1" applyAlignment="1" applyProtection="1">
      <alignment horizontal="justify" vertical="center"/>
      <protection hidden="1"/>
    </xf>
    <xf numFmtId="0" fontId="1" fillId="0" borderId="15" xfId="12" applyFont="1" applyBorder="1" applyAlignment="1" applyProtection="1">
      <alignment horizontal="justify" vertical="center"/>
      <protection hidden="1"/>
    </xf>
    <xf numFmtId="0" fontId="1" fillId="0" borderId="16" xfId="12" applyFont="1" applyBorder="1" applyAlignment="1" applyProtection="1">
      <alignment horizontal="justify" vertical="center"/>
      <protection hidden="1"/>
    </xf>
    <xf numFmtId="0" fontId="0" fillId="0" borderId="10" xfId="12" applyFont="1" applyBorder="1" applyAlignment="1" applyProtection="1">
      <alignment horizontal="justify" vertical="center"/>
      <protection hidden="1"/>
    </xf>
    <xf numFmtId="0" fontId="1" fillId="0" borderId="10" xfId="12" applyFont="1" applyBorder="1" applyAlignment="1" applyProtection="1">
      <alignment horizontal="justify" vertical="center"/>
      <protection hidden="1"/>
    </xf>
    <xf numFmtId="0" fontId="0" fillId="0" borderId="0" xfId="12" applyFont="1" applyBorder="1" applyAlignment="1" applyProtection="1">
      <alignment horizontal="justify" vertical="center"/>
      <protection hidden="1"/>
    </xf>
    <xf numFmtId="0" fontId="1" fillId="9" borderId="0" xfId="12" applyFont="1" applyFill="1" applyBorder="1" applyAlignment="1" applyProtection="1">
      <alignment horizontal="justify" vertical="top" wrapText="1"/>
      <protection locked="0" hidden="1"/>
    </xf>
    <xf numFmtId="0" fontId="1" fillId="0" borderId="0" xfId="12" applyFont="1" applyBorder="1" applyAlignment="1" applyProtection="1">
      <alignment horizontal="justify" vertical="center"/>
      <protection hidden="1"/>
    </xf>
    <xf numFmtId="0" fontId="1" fillId="0" borderId="0" xfId="13" applyFont="1" applyAlignment="1">
      <alignment horizontal="center" vertical="top"/>
    </xf>
    <xf numFmtId="0" fontId="23" fillId="0" borderId="0" xfId="13" applyFont="1" applyAlignment="1">
      <alignment horizontal="center" vertical="center"/>
    </xf>
    <xf numFmtId="0" fontId="1" fillId="9" borderId="0" xfId="13" applyFont="1" applyFill="1" applyAlignment="1" applyProtection="1">
      <alignment horizontal="left" vertical="center"/>
      <protection locked="0"/>
    </xf>
    <xf numFmtId="166" fontId="1" fillId="0" borderId="0" xfId="13" applyNumberFormat="1" applyFont="1" applyAlignment="1">
      <alignment horizontal="left" vertical="center"/>
    </xf>
    <xf numFmtId="0" fontId="23" fillId="3" borderId="0" xfId="13" applyFont="1" applyFill="1" applyAlignment="1">
      <alignment horizontal="justify" vertical="top"/>
    </xf>
    <xf numFmtId="0" fontId="1" fillId="0" borderId="0" xfId="13" applyFont="1" applyAlignment="1">
      <alignment horizontal="justify" vertical="top"/>
    </xf>
    <xf numFmtId="0" fontId="1" fillId="0" borderId="0" xfId="13" applyFont="1" applyAlignment="1">
      <alignment horizontal="justify" vertical="center"/>
    </xf>
    <xf numFmtId="0" fontId="23" fillId="0" borderId="0" xfId="13" applyFont="1" applyAlignment="1">
      <alignment horizontal="justify" vertical="center"/>
    </xf>
    <xf numFmtId="0" fontId="0" fillId="0" borderId="0" xfId="13" applyFont="1" applyAlignment="1">
      <alignment horizontal="justify" vertical="top"/>
    </xf>
    <xf numFmtId="0" fontId="0" fillId="0" borderId="0" xfId="13" applyFont="1" applyAlignment="1">
      <alignment horizontal="center" vertical="top"/>
    </xf>
    <xf numFmtId="0" fontId="0" fillId="0" borderId="0" xfId="13" applyFont="1" applyAlignment="1">
      <alignment vertical="top" wrapText="1"/>
    </xf>
    <xf numFmtId="0" fontId="1" fillId="0" borderId="19" xfId="0" applyFont="1" applyBorder="1" applyAlignment="1">
      <alignment horizontal="left" vertical="center" indent="2"/>
    </xf>
    <xf numFmtId="0" fontId="0" fillId="9" borderId="19" xfId="0" applyFill="1" applyBorder="1" applyAlignment="1" applyProtection="1">
      <alignment horizontal="left" vertical="center"/>
      <protection locked="0"/>
    </xf>
    <xf numFmtId="0" fontId="1" fillId="9" borderId="19" xfId="0" applyFont="1" applyFill="1" applyBorder="1" applyAlignment="1" applyProtection="1">
      <alignment horizontal="left" vertical="center"/>
      <protection locked="0"/>
    </xf>
    <xf numFmtId="0" fontId="56" fillId="0" borderId="0" xfId="13" applyFont="1" applyAlignment="1">
      <alignment horizontal="justify" vertical="top"/>
    </xf>
    <xf numFmtId="166" fontId="23" fillId="0" borderId="0" xfId="13" applyNumberFormat="1" applyFont="1" applyAlignment="1">
      <alignment horizontal="left" vertical="center" indent="1"/>
    </xf>
    <xf numFmtId="0" fontId="1" fillId="0" borderId="36" xfId="0" applyFont="1" applyBorder="1" applyAlignment="1">
      <alignment horizontal="left" vertical="center" indent="2"/>
    </xf>
    <xf numFmtId="0" fontId="1" fillId="0" borderId="0" xfId="0" applyFont="1" applyAlignment="1">
      <alignment horizontal="left" vertical="center" indent="2"/>
    </xf>
    <xf numFmtId="0" fontId="1" fillId="0" borderId="25" xfId="0" applyFont="1" applyBorder="1" applyAlignment="1">
      <alignment horizontal="left" vertical="center" indent="2"/>
    </xf>
    <xf numFmtId="0" fontId="1" fillId="0" borderId="36" xfId="0" applyFont="1" applyBorder="1" applyAlignment="1">
      <alignment horizontal="justify" vertical="center" wrapText="1"/>
    </xf>
    <xf numFmtId="0" fontId="6" fillId="0" borderId="0" xfId="13" quotePrefix="1" applyFont="1" applyAlignment="1">
      <alignment horizontal="center" vertical="center"/>
    </xf>
  </cellXfs>
  <cellStyles count="16">
    <cellStyle name="Comma" xfId="1" builtinId="3"/>
    <cellStyle name="Normal" xfId="0" builtinId="0"/>
    <cellStyle name="Normal_Annexures TW 04 2" xfId="13" xr:uid="{00000000-0005-0000-0000-000002000000}"/>
    <cellStyle name="Normal_Attach 3(JV)" xfId="14" xr:uid="{00000000-0005-0000-0000-000003000000}"/>
    <cellStyle name="Normal_Attacments TW 04" xfId="6" xr:uid="{00000000-0005-0000-0000-000004000000}"/>
    <cellStyle name="Normal_final 765-6Z-DOM-1" xfId="11" xr:uid="{00000000-0005-0000-0000-000005000000}"/>
    <cellStyle name="Normal_pgcil-tivim-pricesched" xfId="3" xr:uid="{00000000-0005-0000-0000-000006000000}"/>
    <cellStyle name="Normal_pgcil-tivim-pricesched_Sch-3 " xfId="8" xr:uid="{00000000-0005-0000-0000-000007000000}"/>
    <cellStyle name="Normal_PRICE SCHEDULE-4 to 6-A4" xfId="9" xr:uid="{00000000-0005-0000-0000-000008000000}"/>
    <cellStyle name="Normal_PRICE SCHEDULE-4 to 6-A4 2" xfId="12" xr:uid="{00000000-0005-0000-0000-000009000000}"/>
    <cellStyle name="Normal_Price_Schedules for Insulator Package Rev-01" xfId="5" xr:uid="{00000000-0005-0000-0000-00000A000000}"/>
    <cellStyle name="Normal_PRICE-SCHE Bihar-Rev-2-corrections" xfId="2" xr:uid="{00000000-0005-0000-0000-00000B000000}"/>
    <cellStyle name="Normal_PRICE-SCHE Bihar-Rev-2-corrections_Annexures TW 04" xfId="15" xr:uid="{00000000-0005-0000-0000-00000C000000}"/>
    <cellStyle name="Normal_PRICE-SCHE Bihar-Rev-2-corrections_Price_Schedules for Insulator Package Rev-01" xfId="10" xr:uid="{00000000-0005-0000-0000-00000D000000}"/>
    <cellStyle name="Normal_Sch-1" xfId="4" xr:uid="{00000000-0005-0000-0000-00000E000000}"/>
    <cellStyle name="Normal_Sch-3 " xfId="7" xr:uid="{00000000-0005-0000-0000-00000F000000}"/>
  </cellStyles>
  <dxfs count="105">
    <dxf>
      <font>
        <condense val="0"/>
        <extend val="0"/>
        <color indexed="9"/>
      </font>
    </dxf>
    <dxf>
      <font>
        <condense val="0"/>
        <extend val="0"/>
        <color indexed="9"/>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ont>
        <condense val="0"/>
        <extend val="0"/>
        <color indexed="10"/>
      </font>
    </dxf>
    <dxf>
      <font>
        <condense val="0"/>
        <extend val="0"/>
        <color indexed="9"/>
      </font>
      <fill>
        <patternFill patternType="none">
          <bgColor indexed="65"/>
        </patternFill>
      </fill>
    </dxf>
    <dxf>
      <font>
        <b val="0"/>
        <condense val="0"/>
        <extend val="0"/>
        <color indexed="10"/>
      </font>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bgColor theme="0"/>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6'!A1"/></Relationships>
</file>

<file path=xl/drawings/_rels/drawing12.xml.rels><?xml version="1.0" encoding="UTF-8" standalone="yes"?>
<Relationships xmlns="http://schemas.openxmlformats.org/package/2006/relationships"><Relationship Id="rId1" Type="http://schemas.openxmlformats.org/officeDocument/2006/relationships/hyperlink" Target="#'Sch-7'!A1"/></Relationships>
</file>

<file path=xl/drawings/_rels/drawing13.xml.rels><?xml version="1.0" encoding="UTF-8" standalone="yes"?>
<Relationships xmlns="http://schemas.openxmlformats.org/package/2006/relationships"><Relationship Id="rId1" Type="http://schemas.openxmlformats.org/officeDocument/2006/relationships/hyperlink" Target="#'Sch-7'!A1"/></Relationships>
</file>

<file path=xl/drawings/_rels/drawing14.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7'!A1"/></Relationships>
</file>

<file path=xl/drawings/_rels/drawing15.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6.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3 '!A1"/></Relationships>
</file>

<file path=xl/drawings/_rels/drawing6.xml.rels><?xml version="1.0" encoding="UTF-8" standalone="yes"?>
<Relationships xmlns="http://schemas.openxmlformats.org/package/2006/relationships"><Relationship Id="rId1" Type="http://schemas.openxmlformats.org/officeDocument/2006/relationships/hyperlink" Target="#'Sch-4'!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6'!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2" name="Text Box 2">
          <a:hlinkClick xmlns:r="http://schemas.openxmlformats.org/officeDocument/2006/relationships" r:id="rId1" tooltip="Skip Instructions &amp;  Proceed"/>
          <a:extLst>
            <a:ext uri="{FF2B5EF4-FFF2-40B4-BE49-F238E27FC236}">
              <a16:creationId xmlns:a16="http://schemas.microsoft.com/office/drawing/2014/main" id="{42EEFE30-264D-4D40-A068-11CC070862FD}"/>
            </a:ext>
          </a:extLst>
        </xdr:cNvPr>
        <xdr:cNvSpPr txBox="1">
          <a:spLocks noChangeArrowheads="1"/>
        </xdr:cNvSpPr>
      </xdr:nvSpPr>
      <xdr:spPr bwMode="auto">
        <a:xfrm>
          <a:off x="4457700"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3" name="AutoShape 6">
          <a:extLst>
            <a:ext uri="{FF2B5EF4-FFF2-40B4-BE49-F238E27FC236}">
              <a16:creationId xmlns:a16="http://schemas.microsoft.com/office/drawing/2014/main" id="{C4E9352A-6A29-4081-83C5-445037AF5E2D}"/>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4" name="AutoShape 7">
          <a:extLst>
            <a:ext uri="{FF2B5EF4-FFF2-40B4-BE49-F238E27FC236}">
              <a16:creationId xmlns:a16="http://schemas.microsoft.com/office/drawing/2014/main" id="{D1DFBB31-B9BD-4C42-ACD8-38D8BDBD3AAD}"/>
            </a:ext>
          </a:extLst>
        </xdr:cNvPr>
        <xdr:cNvSpPr>
          <a:spLocks noChangeArrowheads="1"/>
        </xdr:cNvSpPr>
      </xdr:nvSpPr>
      <xdr:spPr bwMode="auto">
        <a:xfrm>
          <a:off x="8362950"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5" name="AutoShape 8">
          <a:extLst>
            <a:ext uri="{FF2B5EF4-FFF2-40B4-BE49-F238E27FC236}">
              <a16:creationId xmlns:a16="http://schemas.microsoft.com/office/drawing/2014/main" id="{6B6E958D-BF66-48A3-874D-6A00DAAC2563}"/>
            </a:ext>
          </a:extLst>
        </xdr:cNvPr>
        <xdr:cNvSpPr>
          <a:spLocks noChangeArrowheads="1"/>
        </xdr:cNvSpPr>
      </xdr:nvSpPr>
      <xdr:spPr bwMode="auto">
        <a:xfrm>
          <a:off x="104775" y="40481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6" name="AutoShape 9">
          <a:extLst>
            <a:ext uri="{FF2B5EF4-FFF2-40B4-BE49-F238E27FC236}">
              <a16:creationId xmlns:a16="http://schemas.microsoft.com/office/drawing/2014/main" id="{81E2F48F-636F-4AEA-B481-95829F2EE20C}"/>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7" name="Text Box 12">
          <a:hlinkClick xmlns:r="http://schemas.openxmlformats.org/officeDocument/2006/relationships" r:id="rId2" tooltip="Click For Detailed General Instructions"/>
          <a:extLst>
            <a:ext uri="{FF2B5EF4-FFF2-40B4-BE49-F238E27FC236}">
              <a16:creationId xmlns:a16="http://schemas.microsoft.com/office/drawing/2014/main" id="{B6390D47-E3CD-4C55-BB4D-FD3473E90500}"/>
            </a:ext>
          </a:extLst>
        </xdr:cNvPr>
        <xdr:cNvSpPr txBox="1">
          <a:spLocks noChangeArrowheads="1"/>
        </xdr:cNvSpPr>
      </xdr:nvSpPr>
      <xdr:spPr bwMode="auto">
        <a:xfrm>
          <a:off x="657225" y="3067050"/>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8" name="Text Box 13">
          <a:extLst>
            <a:ext uri="{FF2B5EF4-FFF2-40B4-BE49-F238E27FC236}">
              <a16:creationId xmlns:a16="http://schemas.microsoft.com/office/drawing/2014/main" id="{F67B7627-337D-416C-8222-65AA094062D7}"/>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0</xdr:colOff>
      <xdr:row>10</xdr:row>
      <xdr:rowOff>0</xdr:rowOff>
    </xdr:from>
    <xdr:to>
      <xdr:col>5</xdr:col>
      <xdr:colOff>52551</xdr:colOff>
      <xdr:row>14</xdr:row>
      <xdr:rowOff>85725</xdr:rowOff>
    </xdr:to>
    <xdr:pic>
      <xdr:nvPicPr>
        <xdr:cNvPr id="9" name="Picture 8">
          <a:extLst>
            <a:ext uri="{FF2B5EF4-FFF2-40B4-BE49-F238E27FC236}">
              <a16:creationId xmlns:a16="http://schemas.microsoft.com/office/drawing/2014/main" id="{C0C2A0B4-3DE2-4BC3-9822-77170E2FC5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 y="3495675"/>
          <a:ext cx="7643976"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B9A91B25-D3B3-430B-9E5B-035C1B1435D3}"/>
            </a:ext>
          </a:extLst>
        </xdr:cNvPr>
        <xdr:cNvGrpSpPr>
          <a:grpSpLocks/>
        </xdr:cNvGrpSpPr>
      </xdr:nvGrpSpPr>
      <xdr:grpSpPr bwMode="auto">
        <a:xfrm>
          <a:off x="16430625" y="19050"/>
          <a:ext cx="0" cy="695325"/>
          <a:chOff x="804" y="5"/>
          <a:chExt cx="116" cy="73"/>
        </a:xfrm>
      </xdr:grpSpPr>
      <xdr:sp macro="" textlink="">
        <xdr:nvSpPr>
          <xdr:cNvPr id="3" name="AutoShape 2">
            <a:extLst>
              <a:ext uri="{FF2B5EF4-FFF2-40B4-BE49-F238E27FC236}">
                <a16:creationId xmlns:a16="http://schemas.microsoft.com/office/drawing/2014/main" id="{EBA2CBE4-6254-40AE-A0BD-8E9CD861EE93}"/>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F89874CF-4447-4A66-8AA7-DB0C24A0F686}"/>
              </a:ext>
            </a:extLst>
          </xdr:cNvPr>
          <xdr:cNvSpPr txBox="1">
            <a:spLocks noChangeArrowheads="1"/>
          </xdr:cNvSpPr>
        </xdr:nvSpPr>
        <xdr:spPr bwMode="auto">
          <a:xfrm>
            <a:off x="23802975"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5683DED9-3BC4-42C8-9E27-CA3067A644F9}"/>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B4D78A8C-C9D0-421E-B30A-22FC13F98768}"/>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C0BA807-D557-459C-B881-1548268A6E16}"/>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CBC7D05C-487F-4515-A1C0-E17FFCCC2FE1}"/>
            </a:ext>
          </a:extLst>
        </xdr:cNvPr>
        <xdr:cNvGrpSpPr>
          <a:grpSpLocks/>
        </xdr:cNvGrpSpPr>
      </xdr:nvGrpSpPr>
      <xdr:grpSpPr bwMode="auto">
        <a:xfrm>
          <a:off x="7400925" y="19050"/>
          <a:ext cx="1104900" cy="695325"/>
          <a:chOff x="804" y="5"/>
          <a:chExt cx="116" cy="73"/>
        </a:xfrm>
      </xdr:grpSpPr>
      <xdr:sp macro="" textlink="">
        <xdr:nvSpPr>
          <xdr:cNvPr id="3" name="AutoShape 2">
            <a:extLst>
              <a:ext uri="{FF2B5EF4-FFF2-40B4-BE49-F238E27FC236}">
                <a16:creationId xmlns:a16="http://schemas.microsoft.com/office/drawing/2014/main" id="{7FC70AF4-1BE8-45FD-9831-8D73EA0C689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A5DA8FF-A1DF-4963-B1E7-283BBDE983B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2" name="Group 1">
          <a:hlinkClick xmlns:r="http://schemas.openxmlformats.org/officeDocument/2006/relationships" r:id="rId1" tooltip="Click for Sch-7"/>
          <a:extLst>
            <a:ext uri="{FF2B5EF4-FFF2-40B4-BE49-F238E27FC236}">
              <a16:creationId xmlns:a16="http://schemas.microsoft.com/office/drawing/2014/main" id="{05ECFE80-191B-416D-8BEE-40F0E587DF39}"/>
            </a:ext>
          </a:extLst>
        </xdr:cNvPr>
        <xdr:cNvGrpSpPr>
          <a:grpSpLocks/>
        </xdr:cNvGrpSpPr>
      </xdr:nvGrpSpPr>
      <xdr:grpSpPr bwMode="auto">
        <a:xfrm>
          <a:off x="7400925" y="19050"/>
          <a:ext cx="1104900" cy="695325"/>
          <a:chOff x="804" y="5"/>
          <a:chExt cx="116" cy="73"/>
        </a:xfrm>
      </xdr:grpSpPr>
      <xdr:sp macro="" textlink="">
        <xdr:nvSpPr>
          <xdr:cNvPr id="3" name="AutoShape 2">
            <a:extLst>
              <a:ext uri="{FF2B5EF4-FFF2-40B4-BE49-F238E27FC236}">
                <a16:creationId xmlns:a16="http://schemas.microsoft.com/office/drawing/2014/main" id="{112D7FF7-5316-4F7B-98EB-14A4521CD27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FCE5EC4-9275-49DA-8901-353ABA81A323}"/>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238125</xdr:colOff>
      <xdr:row>0</xdr:row>
      <xdr:rowOff>76200</xdr:rowOff>
    </xdr:from>
    <xdr:to>
      <xdr:col>14</xdr:col>
      <xdr:colOff>28575</xdr:colOff>
      <xdr:row>2</xdr:row>
      <xdr:rowOff>276225</xdr:rowOff>
    </xdr:to>
    <xdr:grpSp>
      <xdr:nvGrpSpPr>
        <xdr:cNvPr id="2" name="Group 5">
          <a:hlinkClick xmlns:r="http://schemas.openxmlformats.org/officeDocument/2006/relationships" r:id="rId1" tooltip="Click For Bid Form 2nd Envelope"/>
          <a:extLst>
            <a:ext uri="{FF2B5EF4-FFF2-40B4-BE49-F238E27FC236}">
              <a16:creationId xmlns:a16="http://schemas.microsoft.com/office/drawing/2014/main" id="{B72D49F0-C372-435D-8C89-3035E9204FB9}"/>
            </a:ext>
          </a:extLst>
        </xdr:cNvPr>
        <xdr:cNvGrpSpPr>
          <a:grpSpLocks/>
        </xdr:cNvGrpSpPr>
      </xdr:nvGrpSpPr>
      <xdr:grpSpPr bwMode="auto">
        <a:xfrm>
          <a:off x="14097000" y="76200"/>
          <a:ext cx="1085850" cy="466725"/>
          <a:chOff x="762" y="2"/>
          <a:chExt cx="116" cy="73"/>
        </a:xfrm>
      </xdr:grpSpPr>
      <xdr:sp macro="" textlink="">
        <xdr:nvSpPr>
          <xdr:cNvPr id="3" name="AutoShape 2">
            <a:extLst>
              <a:ext uri="{FF2B5EF4-FFF2-40B4-BE49-F238E27FC236}">
                <a16:creationId xmlns:a16="http://schemas.microsoft.com/office/drawing/2014/main" id="{CA952342-6A27-42C0-B58D-3913B75DA40D}"/>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6C427DC7-D7F9-4576-AC7D-5C47EE200C6D}"/>
              </a:ext>
            </a:extLst>
          </xdr:cNvPr>
          <xdr:cNvSpPr txBox="1">
            <a:spLocks noChangeArrowheads="1"/>
          </xdr:cNvSpPr>
        </xdr:nvSpPr>
        <xdr:spPr bwMode="auto">
          <a:xfrm>
            <a:off x="6838951" y="-65230154"/>
            <a:ext cx="0" cy="37"/>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900" b="1" i="0" u="none" strike="noStrike" baseline="0">
                <a:solidFill>
                  <a:srgbClr val="000000"/>
                </a:solidFill>
                <a:latin typeface="Book Antiqua"/>
              </a:rPr>
              <a:t>Click for Bid Form 2nd Envelope</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0</xdr:colOff>
      <xdr:row>0</xdr:row>
      <xdr:rowOff>19050</xdr:rowOff>
    </xdr:from>
    <xdr:to>
      <xdr:col>7</xdr:col>
      <xdr:colOff>0</xdr:colOff>
      <xdr:row>3</xdr:row>
      <xdr:rowOff>0</xdr:rowOff>
    </xdr:to>
    <xdr:grpSp>
      <xdr:nvGrpSpPr>
        <xdr:cNvPr id="2" name="Group 4">
          <a:hlinkClick xmlns:r="http://schemas.openxmlformats.org/officeDocument/2006/relationships" r:id="rId1" tooltip="Click for Bid Form"/>
          <a:extLst>
            <a:ext uri="{FF2B5EF4-FFF2-40B4-BE49-F238E27FC236}">
              <a16:creationId xmlns:a16="http://schemas.microsoft.com/office/drawing/2014/main" id="{42D8FB49-A527-4E38-B972-8E2557C299CF}"/>
            </a:ext>
          </a:extLst>
        </xdr:cNvPr>
        <xdr:cNvGrpSpPr>
          <a:grpSpLocks/>
        </xdr:cNvGrpSpPr>
      </xdr:nvGrpSpPr>
      <xdr:grpSpPr bwMode="auto">
        <a:xfrm>
          <a:off x="7477125" y="19050"/>
          <a:ext cx="0" cy="942975"/>
          <a:chOff x="784" y="2"/>
          <a:chExt cx="116" cy="73"/>
        </a:xfrm>
      </xdr:grpSpPr>
      <xdr:sp macro="" textlink="">
        <xdr:nvSpPr>
          <xdr:cNvPr id="3" name="AutoShape 2">
            <a:extLst>
              <a:ext uri="{FF2B5EF4-FFF2-40B4-BE49-F238E27FC236}">
                <a16:creationId xmlns:a16="http://schemas.microsoft.com/office/drawing/2014/main" id="{D12DC354-54A7-4123-90B3-745799E782CD}"/>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BBC5EA23-BE34-4108-8375-4B4DAE8FBB74}"/>
              </a:ext>
            </a:extLst>
          </xdr:cNvPr>
          <xdr:cNvSpPr txBox="1">
            <a:spLocks noChangeArrowheads="1"/>
          </xdr:cNvSpPr>
        </xdr:nvSpPr>
        <xdr:spPr bwMode="auto">
          <a:xfrm>
            <a:off x="7477125" y="-4028911360500"/>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2" name="Group 10">
          <a:hlinkClick xmlns:r="http://schemas.openxmlformats.org/officeDocument/2006/relationships" r:id="rId1" tooltip="Back to Cover Page"/>
          <a:extLst>
            <a:ext uri="{FF2B5EF4-FFF2-40B4-BE49-F238E27FC236}">
              <a16:creationId xmlns:a16="http://schemas.microsoft.com/office/drawing/2014/main" id="{79B07493-E2C5-4824-9CA6-F57E5C31A00B}"/>
            </a:ext>
          </a:extLst>
        </xdr:cNvPr>
        <xdr:cNvGrpSpPr>
          <a:grpSpLocks/>
        </xdr:cNvGrpSpPr>
      </xdr:nvGrpSpPr>
      <xdr:grpSpPr bwMode="auto">
        <a:xfrm>
          <a:off x="7455477" y="104775"/>
          <a:ext cx="0" cy="735157"/>
          <a:chOff x="744" y="11"/>
          <a:chExt cx="113" cy="74"/>
        </a:xfrm>
      </xdr:grpSpPr>
      <xdr:sp macro="" textlink="">
        <xdr:nvSpPr>
          <xdr:cNvPr id="3" name="AutoShape 7">
            <a:extLst>
              <a:ext uri="{FF2B5EF4-FFF2-40B4-BE49-F238E27FC236}">
                <a16:creationId xmlns:a16="http://schemas.microsoft.com/office/drawing/2014/main" id="{C6B71F98-52BA-42FD-AC2E-ED73C172CF3A}"/>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40FCBCB4-55C1-4362-A452-2499A03D3C09}"/>
              </a:ext>
            </a:extLst>
          </xdr:cNvPr>
          <xdr:cNvSpPr txBox="1">
            <a:spLocks noChangeArrowheads="1"/>
          </xdr:cNvSpPr>
        </xdr:nvSpPr>
        <xdr:spPr bwMode="auto">
          <a:xfrm>
            <a:off x="770" y="27"/>
            <a:ext cx="79" cy="4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 name="Group 1">
          <a:hlinkClick xmlns:r="http://schemas.openxmlformats.org/officeDocument/2006/relationships" r:id="rId1" tooltip="Click to Proceed"/>
          <a:extLst>
            <a:ext uri="{FF2B5EF4-FFF2-40B4-BE49-F238E27FC236}">
              <a16:creationId xmlns:a16="http://schemas.microsoft.com/office/drawing/2014/main" id="{45BE2039-E161-4847-B632-EB955A006908}"/>
            </a:ext>
          </a:extLst>
        </xdr:cNvPr>
        <xdr:cNvGrpSpPr>
          <a:grpSpLocks/>
        </xdr:cNvGrpSpPr>
      </xdr:nvGrpSpPr>
      <xdr:grpSpPr bwMode="auto">
        <a:xfrm>
          <a:off x="7105650" y="57150"/>
          <a:ext cx="1209675" cy="771525"/>
          <a:chOff x="804" y="5"/>
          <a:chExt cx="116" cy="73"/>
        </a:xfrm>
      </xdr:grpSpPr>
      <xdr:sp macro="" textlink="">
        <xdr:nvSpPr>
          <xdr:cNvPr id="3" name="AutoShape 2">
            <a:extLst>
              <a:ext uri="{FF2B5EF4-FFF2-40B4-BE49-F238E27FC236}">
                <a16:creationId xmlns:a16="http://schemas.microsoft.com/office/drawing/2014/main" id="{F2EEA33A-D144-4B94-A8BA-0A9848B6E05E}"/>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00E06A9-AA85-43D2-928F-8DA088CCBB7F}"/>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2" name="Group 6">
          <a:hlinkClick xmlns:r="http://schemas.openxmlformats.org/officeDocument/2006/relationships" r:id="rId1" tooltip="Click for Sch-1"/>
          <a:extLst>
            <a:ext uri="{FF2B5EF4-FFF2-40B4-BE49-F238E27FC236}">
              <a16:creationId xmlns:a16="http://schemas.microsoft.com/office/drawing/2014/main" id="{E8E20143-953E-4D0E-A624-A8501A412AC0}"/>
            </a:ext>
          </a:extLst>
        </xdr:cNvPr>
        <xdr:cNvGrpSpPr>
          <a:grpSpLocks/>
        </xdr:cNvGrpSpPr>
      </xdr:nvGrpSpPr>
      <xdr:grpSpPr bwMode="auto">
        <a:xfrm>
          <a:off x="6829425" y="47625"/>
          <a:ext cx="0" cy="1466850"/>
          <a:chOff x="804" y="5"/>
          <a:chExt cx="116" cy="73"/>
        </a:xfrm>
      </xdr:grpSpPr>
      <xdr:sp macro="" textlink="">
        <xdr:nvSpPr>
          <xdr:cNvPr id="3" name="AutoShape 2">
            <a:extLst>
              <a:ext uri="{FF2B5EF4-FFF2-40B4-BE49-F238E27FC236}">
                <a16:creationId xmlns:a16="http://schemas.microsoft.com/office/drawing/2014/main" id="{10A0AEEF-9ED1-4F47-9CA6-C9D4B7205F5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72C0C581-69BE-4EE3-A61A-2ADE8BD5EC2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28575</xdr:rowOff>
    </xdr:from>
    <xdr:to>
      <xdr:col>15</xdr:col>
      <xdr:colOff>0</xdr:colOff>
      <xdr:row>2</xdr:row>
      <xdr:rowOff>257175</xdr:rowOff>
    </xdr:to>
    <xdr:grpSp>
      <xdr:nvGrpSpPr>
        <xdr:cNvPr id="2" name="Group 38">
          <a:hlinkClick xmlns:r="http://schemas.openxmlformats.org/officeDocument/2006/relationships" r:id="rId1" tooltip="Click for Sch-2"/>
          <a:extLst>
            <a:ext uri="{FF2B5EF4-FFF2-40B4-BE49-F238E27FC236}">
              <a16:creationId xmlns:a16="http://schemas.microsoft.com/office/drawing/2014/main" id="{8620167F-1218-4AA2-ACC8-2DDE5B8FA579}"/>
            </a:ext>
          </a:extLst>
        </xdr:cNvPr>
        <xdr:cNvGrpSpPr>
          <a:grpSpLocks/>
        </xdr:cNvGrpSpPr>
      </xdr:nvGrpSpPr>
      <xdr:grpSpPr bwMode="auto">
        <a:xfrm>
          <a:off x="19907250" y="28575"/>
          <a:ext cx="0" cy="657225"/>
          <a:chOff x="804" y="5"/>
          <a:chExt cx="116" cy="73"/>
        </a:xfrm>
      </xdr:grpSpPr>
      <xdr:sp macro="" textlink="">
        <xdr:nvSpPr>
          <xdr:cNvPr id="3" name="AutoShape 39">
            <a:extLst>
              <a:ext uri="{FF2B5EF4-FFF2-40B4-BE49-F238E27FC236}">
                <a16:creationId xmlns:a16="http://schemas.microsoft.com/office/drawing/2014/main" id="{941E2681-0359-4EBA-AE33-E428548B9584}"/>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D23211-DD7F-4D87-BD9A-740E188F008E}"/>
              </a:ext>
            </a:extLst>
          </xdr:cNvPr>
          <xdr:cNvSpPr txBox="1">
            <a:spLocks noChangeArrowheads="1"/>
          </xdr:cNvSpPr>
        </xdr:nvSpPr>
        <xdr:spPr bwMode="auto">
          <a:xfrm>
            <a:off x="20021550" y="68104644397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19050</xdr:rowOff>
    </xdr:from>
    <xdr:to>
      <xdr:col>10</xdr:col>
      <xdr:colOff>0</xdr:colOff>
      <xdr:row>2</xdr:row>
      <xdr:rowOff>257175</xdr:rowOff>
    </xdr:to>
    <xdr:grpSp>
      <xdr:nvGrpSpPr>
        <xdr:cNvPr id="2" name="Group 1">
          <a:hlinkClick xmlns:r="http://schemas.openxmlformats.org/officeDocument/2006/relationships" r:id="rId1" tooltip="Click for Sch-3"/>
          <a:extLst>
            <a:ext uri="{FF2B5EF4-FFF2-40B4-BE49-F238E27FC236}">
              <a16:creationId xmlns:a16="http://schemas.microsoft.com/office/drawing/2014/main" id="{8D8BB78A-3697-45BA-A821-97C24452974E}"/>
            </a:ext>
          </a:extLst>
        </xdr:cNvPr>
        <xdr:cNvGrpSpPr>
          <a:grpSpLocks/>
        </xdr:cNvGrpSpPr>
      </xdr:nvGrpSpPr>
      <xdr:grpSpPr bwMode="auto">
        <a:xfrm>
          <a:off x="15853833" y="19050"/>
          <a:ext cx="0" cy="555625"/>
          <a:chOff x="804" y="5"/>
          <a:chExt cx="116" cy="73"/>
        </a:xfrm>
      </xdr:grpSpPr>
      <xdr:sp macro="" textlink="">
        <xdr:nvSpPr>
          <xdr:cNvPr id="3" name="AutoShape 2">
            <a:extLst>
              <a:ext uri="{FF2B5EF4-FFF2-40B4-BE49-F238E27FC236}">
                <a16:creationId xmlns:a16="http://schemas.microsoft.com/office/drawing/2014/main" id="{4FDE62AA-3A70-4C51-BEE1-C8A781A00AD2}"/>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DBFD2F6F-5387-432C-8C67-78E875F01B0C}"/>
              </a:ext>
            </a:extLst>
          </xdr:cNvPr>
          <xdr:cNvSpPr txBox="1">
            <a:spLocks noChangeArrowheads="1"/>
          </xdr:cNvSpPr>
        </xdr:nvSpPr>
        <xdr:spPr bwMode="auto">
          <a:xfrm>
            <a:off x="14839950" y="-742337261532"/>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Sch-3</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257175</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09D68121-FDCE-434A-9889-4DA0E8230629}"/>
            </a:ext>
          </a:extLst>
        </xdr:cNvPr>
        <xdr:cNvGrpSpPr>
          <a:grpSpLocks/>
        </xdr:cNvGrpSpPr>
      </xdr:nvGrpSpPr>
      <xdr:grpSpPr bwMode="auto">
        <a:xfrm>
          <a:off x="21470711" y="19050"/>
          <a:ext cx="763360" cy="646339"/>
          <a:chOff x="804" y="5"/>
          <a:chExt cx="116" cy="73"/>
        </a:xfrm>
      </xdr:grpSpPr>
      <xdr:sp macro="" textlink="">
        <xdr:nvSpPr>
          <xdr:cNvPr id="3" name="AutoShape 2">
            <a:extLst>
              <a:ext uri="{FF2B5EF4-FFF2-40B4-BE49-F238E27FC236}">
                <a16:creationId xmlns:a16="http://schemas.microsoft.com/office/drawing/2014/main" id="{C3ACB9EC-F085-49D3-A932-3EF96EDCA6A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5F47F767-29EF-465A-93DF-CAC211CC68B4}"/>
              </a:ext>
            </a:extLst>
          </xdr:cNvPr>
          <xdr:cNvSpPr txBox="1">
            <a:spLocks noChangeArrowheads="1"/>
          </xdr:cNvSpPr>
        </xdr:nvSpPr>
        <xdr:spPr bwMode="auto">
          <a:xfrm>
            <a:off x="819" y="24"/>
            <a:ext cx="100"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Sch-4</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EDA2CB60-C961-4239-BD53-2E9171D60850}"/>
            </a:ext>
          </a:extLst>
        </xdr:cNvPr>
        <xdr:cNvGrpSpPr>
          <a:grpSpLocks/>
        </xdr:cNvGrpSpPr>
      </xdr:nvGrpSpPr>
      <xdr:grpSpPr bwMode="auto">
        <a:xfrm>
          <a:off x="20895469" y="19050"/>
          <a:ext cx="0" cy="690563"/>
          <a:chOff x="804" y="5"/>
          <a:chExt cx="116" cy="73"/>
        </a:xfrm>
      </xdr:grpSpPr>
      <xdr:sp macro="" textlink="">
        <xdr:nvSpPr>
          <xdr:cNvPr id="3" name="AutoShape 2">
            <a:extLst>
              <a:ext uri="{FF2B5EF4-FFF2-40B4-BE49-F238E27FC236}">
                <a16:creationId xmlns:a16="http://schemas.microsoft.com/office/drawing/2014/main" id="{146209F0-6287-46A0-A3E8-00D85973A71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94D89C32-F3EF-4F0C-B167-C3DC28386AEC}"/>
              </a:ext>
            </a:extLst>
          </xdr:cNvPr>
          <xdr:cNvSpPr txBox="1">
            <a:spLocks noChangeArrowheads="1"/>
          </xdr:cNvSpPr>
        </xdr:nvSpPr>
        <xdr:spPr bwMode="auto">
          <a:xfrm>
            <a:off x="20478750"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0</xdr:colOff>
      <xdr:row>0</xdr:row>
      <xdr:rowOff>19050</xdr:rowOff>
    </xdr:from>
    <xdr:to>
      <xdr:col>17</xdr:col>
      <xdr:colOff>0</xdr:colOff>
      <xdr:row>2</xdr:row>
      <xdr:rowOff>257175</xdr:rowOff>
    </xdr:to>
    <xdr:grpSp>
      <xdr:nvGrpSpPr>
        <xdr:cNvPr id="2" name="Group 1">
          <a:hlinkClick xmlns:r="http://schemas.openxmlformats.org/officeDocument/2006/relationships" r:id="rId1" tooltip="Click for Sch-5"/>
          <a:extLst>
            <a:ext uri="{FF2B5EF4-FFF2-40B4-BE49-F238E27FC236}">
              <a16:creationId xmlns:a16="http://schemas.microsoft.com/office/drawing/2014/main" id="{90D63C0B-ABF8-4E52-A13C-EC5CB27C1523}"/>
            </a:ext>
          </a:extLst>
        </xdr:cNvPr>
        <xdr:cNvGrpSpPr>
          <a:grpSpLocks/>
        </xdr:cNvGrpSpPr>
      </xdr:nvGrpSpPr>
      <xdr:grpSpPr bwMode="auto">
        <a:xfrm>
          <a:off x="20502563" y="19050"/>
          <a:ext cx="0" cy="690563"/>
          <a:chOff x="804" y="5"/>
          <a:chExt cx="116" cy="73"/>
        </a:xfrm>
      </xdr:grpSpPr>
      <xdr:sp macro="" textlink="">
        <xdr:nvSpPr>
          <xdr:cNvPr id="3" name="AutoShape 2">
            <a:extLst>
              <a:ext uri="{FF2B5EF4-FFF2-40B4-BE49-F238E27FC236}">
                <a16:creationId xmlns:a16="http://schemas.microsoft.com/office/drawing/2014/main" id="{1B029EA2-001C-48ED-BF27-2B012CE8FBB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5FC6F40-438B-4DED-BCAA-2ACC338CA226}"/>
              </a:ext>
            </a:extLst>
          </xdr:cNvPr>
          <xdr:cNvSpPr txBox="1">
            <a:spLocks noChangeArrowheads="1"/>
          </xdr:cNvSpPr>
        </xdr:nvSpPr>
        <xdr:spPr bwMode="auto">
          <a:xfrm>
            <a:off x="23802975" y="16917805470900"/>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Sch-5</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2" name="Group 25">
          <a:hlinkClick xmlns:r="http://schemas.openxmlformats.org/officeDocument/2006/relationships" r:id="rId1" tooltip="Click for Sch-6"/>
          <a:extLst>
            <a:ext uri="{FF2B5EF4-FFF2-40B4-BE49-F238E27FC236}">
              <a16:creationId xmlns:a16="http://schemas.microsoft.com/office/drawing/2014/main" id="{9B68E4C1-C058-452D-B725-5BE9782578D2}"/>
            </a:ext>
          </a:extLst>
        </xdr:cNvPr>
        <xdr:cNvGrpSpPr>
          <a:grpSpLocks/>
        </xdr:cNvGrpSpPr>
      </xdr:nvGrpSpPr>
      <xdr:grpSpPr bwMode="auto">
        <a:xfrm>
          <a:off x="8534400" y="47625"/>
          <a:ext cx="1104900" cy="600075"/>
          <a:chOff x="804" y="5"/>
          <a:chExt cx="116" cy="73"/>
        </a:xfrm>
      </xdr:grpSpPr>
      <xdr:sp macro="" textlink="">
        <xdr:nvSpPr>
          <xdr:cNvPr id="3" name="AutoShape 26">
            <a:extLst>
              <a:ext uri="{FF2B5EF4-FFF2-40B4-BE49-F238E27FC236}">
                <a16:creationId xmlns:a16="http://schemas.microsoft.com/office/drawing/2014/main" id="{2306BCE6-8BEB-4D16-A9A2-95A28B91E19C}"/>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5F7A9768-4268-452B-9FAF-D4717B0C0A37}"/>
              </a:ext>
            </a:extLst>
          </xdr:cNvPr>
          <xdr:cNvSpPr txBox="1">
            <a:spLocks noChangeArrowheads="1"/>
          </xdr:cNvSpPr>
        </xdr:nvSpPr>
        <xdr:spPr bwMode="auto">
          <a:xfrm>
            <a:off x="819" y="24"/>
            <a:ext cx="98"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60003189/Desktop/hgjkhgjk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
      <sheetName val="Sch-3 Dis"/>
      <sheetName val="Sch-4a"/>
      <sheetName val="Sch-4b"/>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efreshError="1"/>
      <sheetData sheetId="1" refreshError="1">
        <row r="2">
          <cell r="B2" t="str">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ell>
        </row>
        <row r="3">
          <cell r="B3" t="str">
            <v>Specification No: 5002001865/OTHERS/DOM/A00-CC CS -1</v>
          </cell>
        </row>
      </sheetData>
      <sheetData sheetId="2" refreshError="1"/>
      <sheetData sheetId="3" refreshError="1">
        <row r="6">
          <cell r="C6" t="str">
            <v>Sole Bidder</v>
          </cell>
          <cell r="K6">
            <v>0</v>
          </cell>
        </row>
        <row r="7">
          <cell r="C7">
            <v>1</v>
          </cell>
        </row>
        <row r="19">
          <cell r="C19" t="str">
            <v xml:space="preserve">…….. …….. …….. …….. …….. …….. </v>
          </cell>
        </row>
      </sheetData>
      <sheetData sheetId="4" refreshError="1">
        <row r="1">
          <cell r="AE1">
            <v>0</v>
          </cell>
        </row>
        <row r="6">
          <cell r="A6" t="str">
            <v>Bidder’s Name and Address (Sole Bidder) :</v>
          </cell>
        </row>
        <row r="7">
          <cell r="A7" t="str">
            <v/>
          </cell>
          <cell r="M7" t="str">
            <v>Contracts Services, 3rd Floor</v>
          </cell>
        </row>
        <row r="8">
          <cell r="C8" t="str">
            <v/>
          </cell>
          <cell r="M8" t="str">
            <v>Power Grid Corporation of India Ltd.,</v>
          </cell>
        </row>
        <row r="9">
          <cell r="C9" t="str">
            <v/>
          </cell>
          <cell r="M9" t="str">
            <v>"Saudamini", Plot No.-2</v>
          </cell>
        </row>
        <row r="10">
          <cell r="C10" t="str">
            <v/>
          </cell>
          <cell r="M10" t="str">
            <v xml:space="preserve">Sector-29, </v>
          </cell>
        </row>
        <row r="11">
          <cell r="C11" t="str">
            <v/>
          </cell>
          <cell r="M11" t="str">
            <v>Gurugram (Haryana) - 122001</v>
          </cell>
        </row>
        <row r="187">
          <cell r="B187" t="str">
            <v>--</v>
          </cell>
        </row>
        <row r="188">
          <cell r="B188" t="str">
            <v/>
          </cell>
          <cell r="M188" t="str">
            <v/>
          </cell>
        </row>
        <row r="189">
          <cell r="M189" t="str">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4">
          <cell r="D14">
            <v>0</v>
          </cell>
        </row>
        <row r="16">
          <cell r="D16">
            <v>0</v>
          </cell>
        </row>
        <row r="18">
          <cell r="D18">
            <v>0</v>
          </cell>
        </row>
      </sheetData>
      <sheetData sheetId="15" refreshError="1"/>
      <sheetData sheetId="16" refreshError="1">
        <row r="20">
          <cell r="M20">
            <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drawing" Target="../drawings/drawing9.xml"/><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drawing" Target="../drawings/drawing11.xml"/><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6" Type="http://schemas.openxmlformats.org/officeDocument/2006/relationships/drawing" Target="../drawings/drawing12.xml"/><Relationship Id="rId5" Type="http://schemas.openxmlformats.org/officeDocument/2006/relationships/printerSettings" Target="../printerSettings/printerSettings58.bin"/><Relationship Id="rId4" Type="http://schemas.openxmlformats.org/officeDocument/2006/relationships/printerSettings" Target="../printerSettings/printerSettings5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drawing" Target="../drawings/drawing13.xml"/><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drawing" Target="../drawings/drawing14.xml"/><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drawing" Target="../drawings/drawing15.xml"/><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drawing" Target="../drawings/drawing16.xml"/><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drawing" Target="../drawings/drawing3.x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drawing" Target="../drawings/drawing4.xml"/><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drawing" Target="../drawings/drawing5.xml"/><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drawing" Target="../drawings/drawing6.xml"/><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drawing" Target="../drawings/drawing7.x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drawing" Target="../drawings/drawing8.xml"/><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2:B3"/>
  <sheetViews>
    <sheetView workbookViewId="0">
      <selection activeCell="C7" sqref="C7"/>
    </sheetView>
  </sheetViews>
  <sheetFormatPr defaultRowHeight="16.5" x14ac:dyDescent="0.3"/>
  <cols>
    <col min="1" max="1" width="19.875" customWidth="1"/>
    <col min="2" max="2" width="56.75" customWidth="1"/>
  </cols>
  <sheetData>
    <row r="2" spans="1:2" ht="138.75" customHeight="1" x14ac:dyDescent="0.3">
      <c r="A2" t="s">
        <v>0</v>
      </c>
      <c r="B2" s="712" t="s">
        <v>1</v>
      </c>
    </row>
    <row r="3" spans="1:2" x14ac:dyDescent="0.3">
      <c r="A3" t="s">
        <v>2</v>
      </c>
      <c r="B3" t="s">
        <v>3</v>
      </c>
    </row>
  </sheetData>
  <customSheetViews>
    <customSheetView guid="{C6A7FFED-91EB-41DF-A944-2BFB2D792481}" state="hidden">
      <selection activeCell="A4" sqref="A4"/>
      <pageMargins left="0" right="0" top="0" bottom="0" header="0" footer="0"/>
    </customSheetView>
    <customSheetView guid="{302D9D75-0757-45DA-AFBF-614F08F1401B}" state="hidden">
      <selection activeCell="A4" sqref="A4"/>
      <pageMargins left="0" right="0" top="0" bottom="0" header="0" footer="0"/>
    </customSheetView>
    <customSheetView guid="{0D897A0D-14C5-4BD1-B11A-C8754685A103}" state="hidden">
      <selection activeCell="E3" sqref="E3"/>
      <pageMargins left="0" right="0" top="0" bottom="0" header="0" footer="0"/>
    </customSheetView>
    <customSheetView guid="{7B2C193D-327B-40D6-809F-9A3DFB75744C}" state="hidden">
      <selection activeCell="B11" sqref="B11"/>
      <pageMargins left="0" right="0" top="0" bottom="0" header="0" footer="0"/>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indexed="33"/>
  </sheetPr>
  <dimension ref="A1:X74"/>
  <sheetViews>
    <sheetView view="pageBreakPreview" zoomScaleNormal="90" zoomScaleSheetLayoutView="100" workbookViewId="0">
      <selection activeCell="D15" sqref="D15"/>
    </sheetView>
  </sheetViews>
  <sheetFormatPr defaultColWidth="10" defaultRowHeight="16.5" x14ac:dyDescent="0.3"/>
  <cols>
    <col min="1" max="1" width="10.375" style="453" customWidth="1"/>
    <col min="2" max="2" width="40.875" style="453" customWidth="1"/>
    <col min="3" max="3" width="17.5" style="453" customWidth="1"/>
    <col min="4" max="4" width="20.5" style="453" customWidth="1"/>
    <col min="5" max="5" width="20" style="453" customWidth="1"/>
    <col min="6" max="8" width="10" style="445" customWidth="1"/>
    <col min="9" max="9" width="12.25" style="445" customWidth="1"/>
    <col min="10" max="10" width="12.625" style="445" customWidth="1"/>
    <col min="11" max="11" width="15" style="445" customWidth="1"/>
    <col min="12" max="13" width="10" style="445" customWidth="1"/>
    <col min="14" max="14" width="18.625" style="445" customWidth="1"/>
    <col min="15" max="15" width="16" style="445" customWidth="1"/>
    <col min="16" max="17" width="10" style="445" customWidth="1"/>
    <col min="18" max="18" width="10" style="484" customWidth="1"/>
    <col min="19" max="24" width="10" style="445" customWidth="1"/>
    <col min="25" max="16384" width="10" style="484"/>
  </cols>
  <sheetData>
    <row r="1" spans="1:15" ht="18" customHeight="1" x14ac:dyDescent="0.3">
      <c r="A1" s="441" t="str">
        <f>[1]Cover!B3</f>
        <v>Specification No: 5002001865/OTHERS/DOM/A00-CC CS -1</v>
      </c>
      <c r="B1" s="442"/>
      <c r="C1" s="443"/>
      <c r="D1" s="443"/>
      <c r="E1" s="444" t="s">
        <v>374</v>
      </c>
    </row>
    <row r="2" spans="1:15" ht="8.1" customHeight="1" x14ac:dyDescent="0.3">
      <c r="A2" s="446"/>
      <c r="B2" s="447"/>
      <c r="C2" s="448"/>
      <c r="D2" s="448"/>
      <c r="E2" s="449"/>
      <c r="F2" s="450"/>
    </row>
    <row r="3" spans="1:15" ht="66" customHeight="1" x14ac:dyDescent="0.3">
      <c r="A3" s="929" t="str">
        <f>[1]Cover!$B$2</f>
        <v>Package – I: Unified Network Management System (U-NMS) for Central Sector &amp; State Sector Communication in Eastern Region (ER) under Establishment of State-of-the-Art Unified Centralized Network Management System (U-NMS) for ISTS and State Utility Communication Network in Eastern Region (ER).</v>
      </c>
      <c r="B3" s="929"/>
      <c r="C3" s="929"/>
      <c r="D3" s="929"/>
      <c r="E3" s="929"/>
    </row>
    <row r="4" spans="1:15" ht="21.95" customHeight="1" x14ac:dyDescent="0.3">
      <c r="A4" s="930" t="s">
        <v>375</v>
      </c>
      <c r="B4" s="930"/>
      <c r="C4" s="930"/>
      <c r="D4" s="930"/>
      <c r="E4" s="930"/>
    </row>
    <row r="5" spans="1:15" ht="12" customHeight="1" x14ac:dyDescent="0.3">
      <c r="A5" s="451"/>
      <c r="B5" s="452"/>
      <c r="C5" s="452"/>
      <c r="D5" s="452"/>
      <c r="E5" s="452"/>
    </row>
    <row r="6" spans="1:15" ht="18" customHeight="1" x14ac:dyDescent="0.3">
      <c r="A6" s="421" t="str">
        <f>'[1]Sch-1'!A6</f>
        <v>Bidder’s Name and Address (Sole Bidder) :</v>
      </c>
      <c r="D6" s="454" t="s">
        <v>83</v>
      </c>
    </row>
    <row r="7" spans="1:15" ht="18" customHeight="1" x14ac:dyDescent="0.3">
      <c r="A7" s="455" t="str">
        <f>'[1]Sch-1'!A7</f>
        <v/>
      </c>
      <c r="D7" s="456" t="str">
        <f>'[1]Sch-1'!M7</f>
        <v>Contracts Services, 3rd Floor</v>
      </c>
    </row>
    <row r="8" spans="1:15" ht="18" customHeight="1" x14ac:dyDescent="0.3">
      <c r="A8" s="457" t="s">
        <v>376</v>
      </c>
      <c r="B8" s="924" t="str">
        <f>IF('[1]Sch-1'!C8=0, "", '[1]Sch-1'!C8)</f>
        <v/>
      </c>
      <c r="C8" s="924"/>
      <c r="D8" s="456" t="str">
        <f>'[1]Sch-1'!M8</f>
        <v>Power Grid Corporation of India Ltd.,</v>
      </c>
    </row>
    <row r="9" spans="1:15" ht="18" customHeight="1" x14ac:dyDescent="0.3">
      <c r="A9" s="457" t="s">
        <v>377</v>
      </c>
      <c r="B9" s="924" t="str">
        <f>IF('[1]Sch-1'!C9=0, "", '[1]Sch-1'!C9)</f>
        <v/>
      </c>
      <c r="C9" s="924"/>
      <c r="D9" s="456" t="str">
        <f>'[1]Sch-1'!M9</f>
        <v>"Saudamini", Plot No.-2</v>
      </c>
    </row>
    <row r="10" spans="1:15" ht="18" customHeight="1" x14ac:dyDescent="0.3">
      <c r="A10" s="458"/>
      <c r="B10" s="924" t="str">
        <f>IF('[1]Sch-1'!C10=0, "", '[1]Sch-1'!C10)</f>
        <v/>
      </c>
      <c r="C10" s="924"/>
      <c r="D10" s="456" t="str">
        <f>'[1]Sch-1'!M10</f>
        <v xml:space="preserve">Sector-29, </v>
      </c>
    </row>
    <row r="11" spans="1:15" ht="18" customHeight="1" x14ac:dyDescent="0.3">
      <c r="A11" s="458"/>
      <c r="B11" s="924" t="str">
        <f>IF('[1]Sch-1'!C11=0, "", '[1]Sch-1'!C11)</f>
        <v/>
      </c>
      <c r="C11" s="924"/>
      <c r="D11" s="456" t="str">
        <f>'[1]Sch-1'!M11</f>
        <v>Gurugram (Haryana) - 122001</v>
      </c>
    </row>
    <row r="12" spans="1:15" ht="8.1" customHeight="1" x14ac:dyDescent="0.3"/>
    <row r="13" spans="1:15" ht="21.95" customHeight="1" x14ac:dyDescent="0.3">
      <c r="A13" s="459" t="s">
        <v>378</v>
      </c>
      <c r="B13" s="925" t="s">
        <v>379</v>
      </c>
      <c r="C13" s="926"/>
      <c r="D13" s="927" t="s">
        <v>380</v>
      </c>
      <c r="E13" s="928"/>
      <c r="I13" s="931"/>
      <c r="J13" s="931"/>
      <c r="K13" s="931"/>
      <c r="M13" s="931"/>
      <c r="N13" s="931"/>
      <c r="O13" s="931"/>
    </row>
    <row r="14" spans="1:15" ht="18" customHeight="1" x14ac:dyDescent="0.3">
      <c r="A14" s="460" t="s">
        <v>381</v>
      </c>
      <c r="B14" s="932" t="s">
        <v>382</v>
      </c>
      <c r="C14" s="933"/>
      <c r="D14" s="690">
        <f>'Sch-1'!N109*(1-Discount!K18)+'Sch-7'!N21*(1-Discount!K23)</f>
        <v>0</v>
      </c>
      <c r="E14" s="691"/>
      <c r="I14" s="461"/>
      <c r="K14" s="461"/>
      <c r="M14" s="461"/>
      <c r="O14" s="461"/>
    </row>
    <row r="15" spans="1:15" ht="75.75" customHeight="1" x14ac:dyDescent="0.3">
      <c r="A15" s="462"/>
      <c r="B15" s="935" t="s">
        <v>383</v>
      </c>
      <c r="C15" s="936"/>
      <c r="D15" s="692"/>
      <c r="E15" s="693"/>
    </row>
    <row r="16" spans="1:15" ht="18" customHeight="1" x14ac:dyDescent="0.3">
      <c r="A16" s="460" t="s">
        <v>384</v>
      </c>
      <c r="B16" s="932" t="s">
        <v>385</v>
      </c>
      <c r="C16" s="933"/>
      <c r="D16" s="694">
        <f>'Sch-3 '!Q95*(1-Discount!K20)+'Sch-Training'!Q37*(1-Discount!K21)+'Sch-4b'!Q45*(1-Discount!K22)</f>
        <v>0</v>
      </c>
      <c r="E16" s="695"/>
      <c r="I16" s="461"/>
      <c r="K16" s="464"/>
      <c r="M16" s="461"/>
      <c r="O16" s="464"/>
    </row>
    <row r="17" spans="1:15" ht="72.75" customHeight="1" x14ac:dyDescent="0.3">
      <c r="A17" s="462"/>
      <c r="B17" s="935" t="s">
        <v>386</v>
      </c>
      <c r="C17" s="936"/>
      <c r="D17" s="696"/>
      <c r="E17" s="697"/>
      <c r="I17" s="466"/>
      <c r="M17" s="466"/>
    </row>
    <row r="18" spans="1:15" ht="18" customHeight="1" x14ac:dyDescent="0.3">
      <c r="A18" s="937"/>
      <c r="B18" s="938" t="s">
        <v>387</v>
      </c>
      <c r="C18" s="939"/>
      <c r="D18" s="698">
        <f>D16+D14</f>
        <v>0</v>
      </c>
      <c r="E18" s="699"/>
      <c r="K18" s="467"/>
      <c r="O18" s="467"/>
    </row>
    <row r="19" spans="1:15" ht="50.1" customHeight="1" x14ac:dyDescent="0.3">
      <c r="A19" s="937"/>
      <c r="B19" s="940"/>
      <c r="C19" s="941"/>
      <c r="D19" s="942"/>
      <c r="E19" s="943"/>
    </row>
    <row r="20" spans="1:15" ht="18" customHeight="1" x14ac:dyDescent="0.3">
      <c r="B20" s="468"/>
      <c r="C20" s="468"/>
      <c r="D20" s="469"/>
      <c r="E20" s="469"/>
    </row>
    <row r="21" spans="1:15" ht="21.75" customHeight="1" x14ac:dyDescent="0.3">
      <c r="A21" s="470"/>
      <c r="B21" s="934"/>
      <c r="C21" s="934"/>
      <c r="D21" s="934"/>
      <c r="E21" s="934"/>
    </row>
    <row r="22" spans="1:15" ht="18" customHeight="1" x14ac:dyDescent="0.3">
      <c r="A22" s="471"/>
      <c r="B22" s="471"/>
      <c r="C22" s="471"/>
      <c r="D22" s="471"/>
      <c r="E22" s="471"/>
    </row>
    <row r="23" spans="1:15" ht="30" customHeight="1" x14ac:dyDescent="0.3">
      <c r="A23" s="471"/>
      <c r="B23" s="471"/>
      <c r="C23" s="472"/>
      <c r="D23" s="471"/>
      <c r="E23" s="471"/>
    </row>
    <row r="24" spans="1:15" ht="30" customHeight="1" x14ac:dyDescent="0.3">
      <c r="A24" s="473" t="s">
        <v>388</v>
      </c>
      <c r="B24" s="474" t="str">
        <f>IF('[1]Sch-1'!B187=0,"", '[1]Sch-1'!B187)</f>
        <v>--</v>
      </c>
      <c r="C24" s="472" t="s">
        <v>223</v>
      </c>
      <c r="D24" s="475" t="str">
        <f>IF('[1]Sch-1'!M188=0,"",'[1]Sch-1'!M188)</f>
        <v/>
      </c>
      <c r="F24" s="476"/>
    </row>
    <row r="25" spans="1:15" ht="30" customHeight="1" x14ac:dyDescent="0.3">
      <c r="A25" s="473" t="s">
        <v>389</v>
      </c>
      <c r="B25" s="477" t="str">
        <f>IF('[1]Sch-1'!B188=0,"", '[1]Sch-1'!B188)</f>
        <v/>
      </c>
      <c r="C25" s="472" t="s">
        <v>224</v>
      </c>
      <c r="D25" s="475" t="str">
        <f>IF('[1]Sch-1'!M189=0,"",'[1]Sch-1'!M189)</f>
        <v/>
      </c>
      <c r="F25" s="476"/>
    </row>
    <row r="26" spans="1:15" ht="30" customHeight="1" x14ac:dyDescent="0.3">
      <c r="A26" s="478"/>
      <c r="B26" s="479"/>
      <c r="C26" s="472"/>
      <c r="D26" s="445"/>
      <c r="E26" s="445"/>
      <c r="F26" s="476"/>
    </row>
    <row r="27" spans="1:15" ht="33" customHeight="1" x14ac:dyDescent="0.3">
      <c r="A27" s="478"/>
      <c r="B27" s="479"/>
      <c r="C27" s="450"/>
      <c r="D27" s="480"/>
      <c r="E27" s="481"/>
      <c r="F27" s="476"/>
    </row>
    <row r="28" spans="1:15" ht="21.95" customHeight="1" x14ac:dyDescent="0.3">
      <c r="A28" s="482"/>
      <c r="B28" s="482"/>
      <c r="C28" s="482"/>
      <c r="D28" s="482"/>
      <c r="E28" s="483"/>
    </row>
    <row r="29" spans="1:15" ht="21.95" customHeight="1" x14ac:dyDescent="0.3">
      <c r="A29" s="482"/>
      <c r="B29" s="482"/>
      <c r="C29" s="482"/>
      <c r="D29" s="482"/>
      <c r="E29" s="483"/>
    </row>
    <row r="30" spans="1:15" ht="21.95" customHeight="1" x14ac:dyDescent="0.3">
      <c r="A30" s="482"/>
      <c r="B30" s="482"/>
      <c r="C30" s="482"/>
      <c r="D30" s="482"/>
      <c r="E30" s="483"/>
    </row>
    <row r="31" spans="1:15" ht="21.95" customHeight="1" x14ac:dyDescent="0.3">
      <c r="A31" s="482"/>
      <c r="B31" s="482"/>
      <c r="C31" s="482"/>
      <c r="D31" s="482"/>
      <c r="E31" s="483"/>
    </row>
    <row r="32" spans="1:15" ht="21.95" customHeight="1" x14ac:dyDescent="0.3">
      <c r="A32" s="482"/>
      <c r="B32" s="482"/>
      <c r="C32" s="482"/>
      <c r="D32" s="482"/>
      <c r="E32" s="483"/>
    </row>
    <row r="33" spans="1:5" ht="21.95" customHeight="1" x14ac:dyDescent="0.3">
      <c r="A33" s="482"/>
      <c r="B33" s="482"/>
      <c r="C33" s="482"/>
      <c r="D33" s="482"/>
      <c r="E33" s="483"/>
    </row>
    <row r="34" spans="1:5" ht="24.95" customHeight="1" x14ac:dyDescent="0.3">
      <c r="A34" s="481"/>
      <c r="B34" s="481"/>
      <c r="C34" s="481"/>
      <c r="D34" s="481"/>
      <c r="E34" s="481"/>
    </row>
    <row r="35" spans="1:5" ht="24.95" customHeight="1" x14ac:dyDescent="0.3">
      <c r="A35" s="481"/>
      <c r="B35" s="481"/>
      <c r="C35" s="481"/>
      <c r="D35" s="481"/>
      <c r="E35" s="481"/>
    </row>
    <row r="36" spans="1:5" ht="24.95" customHeight="1" x14ac:dyDescent="0.3">
      <c r="A36" s="481"/>
      <c r="B36" s="481"/>
      <c r="C36" s="481"/>
      <c r="D36" s="481"/>
      <c r="E36" s="481"/>
    </row>
    <row r="37" spans="1:5" ht="24.95" customHeight="1" x14ac:dyDescent="0.3">
      <c r="A37" s="481"/>
      <c r="B37" s="481"/>
      <c r="C37" s="481"/>
      <c r="D37" s="481"/>
      <c r="E37" s="481"/>
    </row>
    <row r="38" spans="1:5" ht="24.95" customHeight="1" x14ac:dyDescent="0.3">
      <c r="A38" s="481"/>
      <c r="B38" s="481"/>
      <c r="C38" s="481"/>
      <c r="D38" s="481"/>
      <c r="E38" s="481"/>
    </row>
    <row r="39" spans="1:5" ht="24.95" customHeight="1" x14ac:dyDescent="0.3">
      <c r="A39" s="481"/>
      <c r="B39" s="481"/>
      <c r="C39" s="481"/>
      <c r="D39" s="481"/>
      <c r="E39" s="481"/>
    </row>
    <row r="40" spans="1:5" ht="24.95" customHeight="1" x14ac:dyDescent="0.3">
      <c r="A40" s="481"/>
      <c r="B40" s="481"/>
      <c r="C40" s="481"/>
      <c r="D40" s="481"/>
      <c r="E40" s="481"/>
    </row>
    <row r="41" spans="1:5" ht="24.95" customHeight="1" x14ac:dyDescent="0.3">
      <c r="A41" s="481"/>
      <c r="B41" s="481"/>
      <c r="C41" s="481"/>
      <c r="D41" s="481"/>
      <c r="E41" s="481"/>
    </row>
    <row r="42" spans="1:5" ht="24.95" customHeight="1" x14ac:dyDescent="0.3">
      <c r="A42" s="481"/>
      <c r="B42" s="481"/>
      <c r="C42" s="481"/>
      <c r="D42" s="481"/>
      <c r="E42" s="481"/>
    </row>
    <row r="43" spans="1:5" ht="24.95" customHeight="1" x14ac:dyDescent="0.3">
      <c r="A43" s="481"/>
      <c r="B43" s="481"/>
      <c r="C43" s="481"/>
      <c r="D43" s="481"/>
      <c r="E43" s="481"/>
    </row>
    <row r="44" spans="1:5" ht="24.95" customHeight="1" x14ac:dyDescent="0.3">
      <c r="A44" s="481"/>
      <c r="B44" s="481"/>
      <c r="C44" s="481"/>
      <c r="D44" s="481"/>
      <c r="E44" s="481"/>
    </row>
    <row r="45" spans="1:5" ht="24.95" customHeight="1" x14ac:dyDescent="0.3">
      <c r="A45" s="481"/>
      <c r="B45" s="481"/>
      <c r="C45" s="481"/>
      <c r="D45" s="481"/>
      <c r="E45" s="481"/>
    </row>
    <row r="46" spans="1:5" ht="24.95" customHeight="1" x14ac:dyDescent="0.3">
      <c r="A46" s="481"/>
      <c r="B46" s="481"/>
      <c r="C46" s="481"/>
      <c r="D46" s="481"/>
      <c r="E46" s="481"/>
    </row>
    <row r="47" spans="1:5" ht="24.95" customHeight="1" x14ac:dyDescent="0.3">
      <c r="A47" s="481"/>
      <c r="B47" s="481"/>
      <c r="C47" s="481"/>
      <c r="D47" s="481"/>
      <c r="E47" s="481"/>
    </row>
    <row r="48" spans="1:5" ht="24.95" customHeight="1" x14ac:dyDescent="0.3">
      <c r="A48" s="481"/>
      <c r="B48" s="481"/>
      <c r="C48" s="481"/>
      <c r="D48" s="481"/>
      <c r="E48" s="481"/>
    </row>
    <row r="49" spans="1:5" ht="24.95" customHeight="1" x14ac:dyDescent="0.3">
      <c r="A49" s="481"/>
      <c r="B49" s="481"/>
      <c r="C49" s="481"/>
      <c r="D49" s="481"/>
      <c r="E49" s="481"/>
    </row>
    <row r="50" spans="1:5" ht="24.95" customHeight="1" x14ac:dyDescent="0.3">
      <c r="A50" s="481"/>
      <c r="B50" s="481"/>
      <c r="C50" s="481"/>
      <c r="D50" s="481"/>
      <c r="E50" s="481"/>
    </row>
    <row r="51" spans="1:5" ht="24.95" customHeight="1" x14ac:dyDescent="0.3">
      <c r="A51" s="481"/>
      <c r="B51" s="481"/>
      <c r="C51" s="481"/>
      <c r="D51" s="481"/>
      <c r="E51" s="481"/>
    </row>
    <row r="52" spans="1:5" ht="24.95" customHeight="1" x14ac:dyDescent="0.3">
      <c r="A52" s="481"/>
      <c r="B52" s="481"/>
      <c r="C52" s="481"/>
      <c r="D52" s="481"/>
      <c r="E52" s="481"/>
    </row>
    <row r="53" spans="1:5" ht="24.95" customHeight="1" x14ac:dyDescent="0.3">
      <c r="A53" s="481"/>
      <c r="B53" s="481"/>
      <c r="C53" s="481"/>
      <c r="D53" s="481"/>
      <c r="E53" s="481"/>
    </row>
    <row r="54" spans="1:5" ht="24.95" customHeight="1" x14ac:dyDescent="0.3">
      <c r="A54" s="481"/>
      <c r="B54" s="481"/>
      <c r="C54" s="481"/>
      <c r="D54" s="481"/>
      <c r="E54" s="481"/>
    </row>
    <row r="55" spans="1:5" ht="24.95" customHeight="1" x14ac:dyDescent="0.3">
      <c r="A55" s="481"/>
      <c r="B55" s="481"/>
      <c r="C55" s="481"/>
      <c r="D55" s="481"/>
      <c r="E55" s="481"/>
    </row>
    <row r="56" spans="1:5" ht="24.95" customHeight="1" x14ac:dyDescent="0.3">
      <c r="A56" s="481"/>
      <c r="B56" s="481"/>
      <c r="C56" s="481"/>
      <c r="D56" s="481"/>
      <c r="E56" s="481"/>
    </row>
    <row r="57" spans="1:5" x14ac:dyDescent="0.3">
      <c r="A57" s="481"/>
      <c r="B57" s="481"/>
      <c r="C57" s="481"/>
      <c r="D57" s="481"/>
      <c r="E57" s="481"/>
    </row>
    <row r="58" spans="1:5" x14ac:dyDescent="0.3">
      <c r="A58" s="481"/>
      <c r="B58" s="481"/>
      <c r="C58" s="481"/>
      <c r="D58" s="481"/>
      <c r="E58" s="481"/>
    </row>
    <row r="59" spans="1:5" x14ac:dyDescent="0.3">
      <c r="A59" s="481"/>
      <c r="B59" s="481"/>
      <c r="C59" s="481"/>
      <c r="D59" s="481"/>
      <c r="E59" s="481"/>
    </row>
    <row r="60" spans="1:5" x14ac:dyDescent="0.3">
      <c r="A60" s="481"/>
      <c r="B60" s="481"/>
      <c r="C60" s="481"/>
      <c r="D60" s="481"/>
      <c r="E60" s="481"/>
    </row>
    <row r="61" spans="1:5" x14ac:dyDescent="0.3">
      <c r="A61" s="481"/>
      <c r="B61" s="481"/>
      <c r="C61" s="481"/>
      <c r="D61" s="481"/>
      <c r="E61" s="481"/>
    </row>
    <row r="62" spans="1:5" x14ac:dyDescent="0.3">
      <c r="A62" s="481"/>
      <c r="B62" s="481"/>
      <c r="C62" s="481"/>
      <c r="D62" s="481"/>
      <c r="E62" s="481"/>
    </row>
    <row r="63" spans="1:5" x14ac:dyDescent="0.3">
      <c r="A63" s="481"/>
      <c r="B63" s="481"/>
      <c r="C63" s="481"/>
      <c r="D63" s="481"/>
      <c r="E63" s="481"/>
    </row>
    <row r="64" spans="1:5" x14ac:dyDescent="0.3">
      <c r="A64" s="481"/>
      <c r="B64" s="481"/>
      <c r="C64" s="481"/>
      <c r="D64" s="481"/>
      <c r="E64" s="481"/>
    </row>
    <row r="65" spans="1:5" x14ac:dyDescent="0.3">
      <c r="A65" s="481"/>
      <c r="B65" s="481"/>
      <c r="C65" s="481"/>
      <c r="D65" s="481"/>
      <c r="E65" s="481"/>
    </row>
    <row r="66" spans="1:5" x14ac:dyDescent="0.3">
      <c r="A66" s="481"/>
      <c r="B66" s="481"/>
      <c r="C66" s="481"/>
      <c r="D66" s="481"/>
      <c r="E66" s="481"/>
    </row>
    <row r="67" spans="1:5" x14ac:dyDescent="0.3">
      <c r="A67" s="481"/>
      <c r="B67" s="481"/>
      <c r="C67" s="481"/>
      <c r="D67" s="481"/>
      <c r="E67" s="481"/>
    </row>
    <row r="68" spans="1:5" x14ac:dyDescent="0.3">
      <c r="A68" s="481"/>
      <c r="B68" s="481"/>
      <c r="C68" s="481"/>
      <c r="D68" s="481"/>
      <c r="E68" s="481"/>
    </row>
    <row r="69" spans="1:5" x14ac:dyDescent="0.3">
      <c r="A69" s="481"/>
      <c r="B69" s="481"/>
      <c r="C69" s="481"/>
      <c r="D69" s="481"/>
      <c r="E69" s="481"/>
    </row>
    <row r="70" spans="1:5" x14ac:dyDescent="0.3">
      <c r="A70" s="481"/>
      <c r="B70" s="481"/>
      <c r="C70" s="481"/>
      <c r="D70" s="481"/>
      <c r="E70" s="481"/>
    </row>
    <row r="71" spans="1:5" x14ac:dyDescent="0.3">
      <c r="A71" s="481"/>
      <c r="B71" s="481"/>
      <c r="C71" s="481"/>
      <c r="D71" s="481"/>
      <c r="E71" s="481"/>
    </row>
    <row r="72" spans="1:5" x14ac:dyDescent="0.3">
      <c r="A72" s="481"/>
      <c r="B72" s="481"/>
      <c r="C72" s="481"/>
      <c r="D72" s="481"/>
      <c r="E72" s="481"/>
    </row>
    <row r="73" spans="1:5" x14ac:dyDescent="0.3">
      <c r="A73" s="481"/>
      <c r="B73" s="481"/>
      <c r="C73" s="481"/>
      <c r="D73" s="481"/>
      <c r="E73" s="481"/>
    </row>
    <row r="74" spans="1:5" x14ac:dyDescent="0.3">
      <c r="A74" s="481"/>
      <c r="B74" s="481"/>
      <c r="C74" s="481"/>
      <c r="D74" s="481"/>
      <c r="E74" s="481"/>
    </row>
  </sheetData>
  <sheetProtection algorithmName="SHA-512" hashValue="c7KfYJCKA/mOQz2fwfRKe+qr0AAhE37aXayQztgW0PKq7PANXwBw9R/7T/0DT10hV5AOyAu3BNPMVv+FUE7Ezg==" saltValue="PQha9N5uQcNwJZMUeB4Uow==" spinCount="100000" sheet="1" formatColumns="0" formatRows="0" selectLockedCells="1"/>
  <dataConsolidate/>
  <customSheetViews>
    <customSheetView guid="{C6A7FFED-91EB-41DF-A944-2BFB2D792481}" showPageBreaks="1" printArea="1" state="hidden" view="pageBreakPreview">
      <selection activeCell="D18" sqref="D18"/>
      <pageMargins left="0" right="0" top="0" bottom="0" header="0" footer="0"/>
      <printOptions horizontalCentered="1"/>
      <pageSetup paperSize="9" scale="90" fitToHeight="0" orientation="portrait" r:id="rId1"/>
      <headerFooter alignWithMargins="0">
        <oddFooter>&amp;R&amp;"Book Antiqua,Bold"&amp;10Schedule-5/ Page &amp;P of &amp;N</oddFooter>
      </headerFooter>
    </customSheetView>
    <customSheetView guid="{302D9D75-0757-45DA-AFBF-614F08F1401B}" showPageBreaks="1" printArea="1" state="hidden" view="pageBreakPreview">
      <selection activeCell="D18" sqref="D18"/>
      <pageMargins left="0" right="0" top="0" bottom="0" header="0" footer="0"/>
      <printOptions horizontalCentered="1"/>
      <pageSetup paperSize="9" scale="90" fitToHeight="0" orientation="portrait" r:id="rId2"/>
      <headerFooter alignWithMargins="0">
        <oddFooter>&amp;R&amp;"Book Antiqua,Bold"&amp;10Schedule-5/ Page &amp;P of &amp;N</oddFooter>
      </headerFooter>
    </customSheetView>
    <customSheetView guid="{0D897A0D-14C5-4BD1-B11A-C8754685A103}" showPageBreaks="1" printArea="1" state="hidden" view="pageBreakPreview">
      <selection activeCell="D18" sqref="D18"/>
      <pageMargins left="0" right="0" top="0" bottom="0" header="0" footer="0"/>
      <printOptions horizontalCentered="1"/>
      <pageSetup paperSize="9" scale="90" fitToHeight="0" orientation="portrait" r:id="rId3"/>
      <headerFooter alignWithMargins="0">
        <oddFooter>&amp;R&amp;"Book Antiqua,Bold"&amp;10Schedule-5/ Page &amp;P of &amp;N</oddFooter>
      </headerFooter>
    </customSheetView>
    <customSheetView guid="{7B2C193D-327B-40D6-809F-9A3DFB75744C}" showPageBreaks="1" printArea="1" state="hidden" view="pageBreakPreview">
      <selection activeCell="D18" sqref="D18"/>
      <pageMargins left="0" right="0" top="0" bottom="0" header="0" footer="0"/>
      <printOptions horizontalCentered="1"/>
      <pageSetup paperSize="9" scale="90" fitToHeight="0" orientation="portrait" r:id="rId4"/>
      <headerFooter alignWithMargins="0">
        <oddFooter>&amp;R&amp;"Book Antiqua,Bold"&amp;10Schedule-5/ Page &amp;P of &amp;N</oddFooter>
      </headerFooter>
    </customSheetView>
  </customSheetViews>
  <mergeCells count="19">
    <mergeCell ref="A18:A19"/>
    <mergeCell ref="B18:C18"/>
    <mergeCell ref="B19:C19"/>
    <mergeCell ref="D19:E19"/>
    <mergeCell ref="I13:K13"/>
    <mergeCell ref="M13:O13"/>
    <mergeCell ref="B14:C14"/>
    <mergeCell ref="B21:E21"/>
    <mergeCell ref="B16:C16"/>
    <mergeCell ref="B17:C17"/>
    <mergeCell ref="B15:C15"/>
    <mergeCell ref="B11:C11"/>
    <mergeCell ref="B13:C13"/>
    <mergeCell ref="D13:E13"/>
    <mergeCell ref="A3:E3"/>
    <mergeCell ref="A4:E4"/>
    <mergeCell ref="B8:C8"/>
    <mergeCell ref="B9:C9"/>
    <mergeCell ref="B10:C10"/>
  </mergeCells>
  <dataValidations count="2">
    <dataValidation allowBlank="1" showInputMessage="1" showErrorMessage="1" prompt="You may write remarks regarding Excise Duty here." sqref="D15:E15" xr:uid="{00000000-0002-0000-0900-000000000000}"/>
    <dataValidation allowBlank="1" showInputMessage="1" showErrorMessage="1" prompt="You may write remarks regarding Sales Tax here." sqref="D17:E17" xr:uid="{00000000-0002-0000-0900-000001000000}"/>
  </dataValidations>
  <printOptions horizontalCentered="1"/>
  <pageMargins left="0.31" right="0.25" top="0.52" bottom="0.67" header="0.23" footer="0.24"/>
  <pageSetup paperSize="9" scale="90" fitToHeight="0" orientation="portrait" r:id="rId5"/>
  <headerFooter alignWithMargins="0">
    <oddFooter>&amp;R&amp;"Book Antiqua,Bold"&amp;10Schedule-5/ Page &amp;P of &amp;N</oddFooter>
  </headerFooter>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D78D-8E86-4AF3-B7F1-3963987C2606}">
  <sheetPr>
    <tabColor indexed="11"/>
    <pageSetUpPr fitToPage="1"/>
  </sheetPr>
  <dimension ref="A1:AC49"/>
  <sheetViews>
    <sheetView view="pageBreakPreview" zoomScaleNormal="100" zoomScaleSheetLayoutView="100" workbookViewId="0">
      <selection activeCell="L46" sqref="L46"/>
    </sheetView>
  </sheetViews>
  <sheetFormatPr defaultRowHeight="13.5" x14ac:dyDescent="0.3"/>
  <cols>
    <col min="1" max="1" width="10.75" style="413" customWidth="1"/>
    <col min="2" max="2" width="12.625" style="413" customWidth="1"/>
    <col min="3" max="3" width="8" style="413" customWidth="1"/>
    <col min="4" max="4" width="8.625" style="413" customWidth="1"/>
    <col min="5" max="5" width="8.375" style="413" customWidth="1"/>
    <col min="6" max="6" width="14.5" style="413" customWidth="1"/>
    <col min="7" max="7" width="12.375" style="413" customWidth="1"/>
    <col min="8" max="8" width="13.875" style="413" customWidth="1"/>
    <col min="9" max="9" width="15.375" style="413" hidden="1" customWidth="1"/>
    <col min="10" max="10" width="11.875" style="413" customWidth="1"/>
    <col min="11" max="11" width="0.5" style="413" hidden="1" customWidth="1"/>
    <col min="12" max="12" width="54.25" style="413" bestFit="1" customWidth="1"/>
    <col min="13" max="13" width="9.5" style="413" customWidth="1"/>
    <col min="14" max="14" width="12.75" style="413" customWidth="1"/>
    <col min="15" max="15" width="12.5" style="413" customWidth="1"/>
    <col min="16" max="16" width="25.625" style="413" customWidth="1"/>
    <col min="17" max="17" width="17" style="413" hidden="1" customWidth="1"/>
    <col min="18" max="18" width="19.625" style="413" hidden="1" customWidth="1"/>
    <col min="19" max="19" width="12.25" style="413" hidden="1" customWidth="1"/>
    <col min="20" max="20" width="9" style="414" hidden="1" customWidth="1"/>
    <col min="21" max="16384" width="9" style="414"/>
  </cols>
  <sheetData>
    <row r="1" spans="1:19" ht="18" customHeight="1" x14ac:dyDescent="0.3">
      <c r="A1" s="408" t="str">
        <f>Cover!B3</f>
        <v>Specification No: SR2/NT/W-AIS/DOM/C00/25/06026</v>
      </c>
      <c r="B1" s="409"/>
      <c r="C1" s="410"/>
      <c r="D1" s="410"/>
      <c r="E1" s="410"/>
      <c r="F1" s="410"/>
      <c r="G1" s="410"/>
      <c r="H1" s="410"/>
      <c r="I1" s="410"/>
      <c r="J1" s="410"/>
      <c r="K1" s="410"/>
      <c r="L1" s="410"/>
      <c r="M1" s="410"/>
      <c r="N1" s="408" t="s">
        <v>390</v>
      </c>
      <c r="O1" s="410"/>
      <c r="P1" s="411"/>
      <c r="Q1" s="412" t="s">
        <v>391</v>
      </c>
    </row>
    <row r="2" spans="1:19" ht="18" customHeight="1" x14ac:dyDescent="0.3">
      <c r="A2" s="415"/>
      <c r="B2" s="416"/>
      <c r="C2" s="417"/>
      <c r="D2" s="417"/>
      <c r="E2" s="417"/>
      <c r="F2" s="417"/>
      <c r="G2" s="417"/>
      <c r="H2" s="417"/>
      <c r="I2" s="417"/>
      <c r="J2" s="417"/>
      <c r="K2" s="417"/>
      <c r="L2" s="417"/>
      <c r="M2" s="417"/>
      <c r="N2" s="417"/>
      <c r="O2" s="417"/>
      <c r="P2" s="418"/>
      <c r="Q2" s="418"/>
    </row>
    <row r="3" spans="1:19" ht="66" customHeight="1" x14ac:dyDescent="0.3">
      <c r="A3" s="911" t="str">
        <f>Cover!$B$2</f>
        <v>CONSTRUCTION OF 1 NO. OF 230KV LINE BAY AT PUGALUR (EXISTING) 400/230KV SUB-STATION FOR INTEGRATION OF RE GENERATION PROJECT</v>
      </c>
      <c r="B3" s="911"/>
      <c r="C3" s="911"/>
      <c r="D3" s="911"/>
      <c r="E3" s="911"/>
      <c r="F3" s="911"/>
      <c r="G3" s="911"/>
      <c r="H3" s="911"/>
      <c r="I3" s="911"/>
      <c r="J3" s="911"/>
      <c r="K3" s="911"/>
      <c r="L3" s="911"/>
      <c r="M3" s="911"/>
      <c r="N3" s="911"/>
      <c r="O3" s="911"/>
      <c r="P3" s="911"/>
      <c r="Q3" s="911"/>
    </row>
    <row r="4" spans="1:19" ht="21.95" customHeight="1" x14ac:dyDescent="0.3">
      <c r="A4" s="912" t="s">
        <v>240</v>
      </c>
      <c r="B4" s="912"/>
      <c r="C4" s="912"/>
      <c r="D4" s="912"/>
      <c r="E4" s="912"/>
      <c r="F4" s="912"/>
      <c r="G4" s="912"/>
      <c r="H4" s="912"/>
      <c r="I4" s="912"/>
      <c r="J4" s="912"/>
      <c r="K4" s="912"/>
      <c r="L4" s="912"/>
      <c r="M4" s="912"/>
      <c r="N4" s="912"/>
      <c r="O4" s="912"/>
      <c r="P4" s="912"/>
      <c r="Q4" s="912"/>
    </row>
    <row r="5" spans="1:19" ht="18" customHeight="1" x14ac:dyDescent="0.3">
      <c r="A5" s="419"/>
      <c r="B5" s="420"/>
      <c r="C5" s="419"/>
      <c r="D5" s="419"/>
      <c r="E5" s="419"/>
      <c r="F5" s="419"/>
      <c r="G5" s="419"/>
      <c r="H5" s="419"/>
      <c r="I5" s="419"/>
      <c r="J5" s="419"/>
      <c r="K5" s="419"/>
      <c r="L5" s="419"/>
      <c r="M5" s="419"/>
      <c r="N5" s="419"/>
      <c r="O5" s="419"/>
      <c r="P5" s="419"/>
      <c r="Q5" s="419"/>
    </row>
    <row r="6" spans="1:19" ht="18" customHeight="1" x14ac:dyDescent="0.3">
      <c r="A6" s="421" t="str">
        <f>'Sch-1'!A6</f>
        <v>Bidder’s Name and Address (Sole Bidder) :</v>
      </c>
      <c r="B6" s="422"/>
      <c r="C6" s="422"/>
      <c r="D6" s="422"/>
      <c r="E6" s="422"/>
      <c r="F6" s="422"/>
      <c r="G6" s="422"/>
      <c r="H6" s="422"/>
      <c r="I6" s="422"/>
      <c r="J6" s="422"/>
      <c r="K6" s="422"/>
      <c r="L6" s="422"/>
      <c r="M6" s="422"/>
      <c r="N6" s="422"/>
      <c r="O6" s="422"/>
      <c r="P6" s="423" t="s">
        <v>83</v>
      </c>
      <c r="Q6" s="418"/>
    </row>
    <row r="7" spans="1:19" ht="36" customHeight="1" x14ac:dyDescent="0.3">
      <c r="A7" s="955">
        <f>'Sch-1'!A7</f>
        <v>0</v>
      </c>
      <c r="B7" s="955"/>
      <c r="C7" s="955"/>
      <c r="D7" s="955"/>
      <c r="E7" s="955"/>
      <c r="F7" s="955"/>
      <c r="G7" s="955"/>
      <c r="H7" s="955"/>
      <c r="I7" s="955"/>
      <c r="J7" s="955"/>
      <c r="K7" s="955"/>
      <c r="L7" s="955"/>
      <c r="M7" s="955"/>
      <c r="N7" s="955"/>
      <c r="O7" s="955"/>
      <c r="P7" s="424" t="str">
        <f>'[1]Sch-1'!M7</f>
        <v>Contracts Services, 3rd Floor</v>
      </c>
      <c r="Q7" s="418"/>
    </row>
    <row r="8" spans="1:19" ht="18" customHeight="1" x14ac:dyDescent="0.3">
      <c r="A8" s="421" t="s">
        <v>85</v>
      </c>
      <c r="B8" s="945" t="str">
        <f>'Sch-Training'!B8:O8</f>
        <v/>
      </c>
      <c r="C8" s="945"/>
      <c r="D8" s="945"/>
      <c r="E8" s="945"/>
      <c r="F8" s="945"/>
      <c r="G8" s="945"/>
      <c r="H8" s="945"/>
      <c r="I8" s="945"/>
      <c r="J8" s="945"/>
      <c r="K8" s="945"/>
      <c r="L8" s="945"/>
      <c r="M8" s="945"/>
      <c r="N8" s="945"/>
      <c r="O8" s="945"/>
      <c r="P8" s="424" t="str">
        <f>'[1]Sch-1'!M8</f>
        <v>Power Grid Corporation of India Ltd.,</v>
      </c>
      <c r="Q8" s="418"/>
    </row>
    <row r="9" spans="1:19" ht="18" customHeight="1" x14ac:dyDescent="0.3">
      <c r="A9" s="421" t="s">
        <v>87</v>
      </c>
      <c r="B9" s="945" t="str">
        <f>'Sch-Training'!B9:O9</f>
        <v/>
      </c>
      <c r="C9" s="945"/>
      <c r="D9" s="945"/>
      <c r="E9" s="945"/>
      <c r="F9" s="945"/>
      <c r="G9" s="945"/>
      <c r="H9" s="945"/>
      <c r="I9" s="945"/>
      <c r="J9" s="945"/>
      <c r="K9" s="945"/>
      <c r="L9" s="945"/>
      <c r="M9" s="945"/>
      <c r="N9" s="945"/>
      <c r="O9" s="945"/>
      <c r="P9" s="424" t="str">
        <f>'[1]Sch-1'!M9</f>
        <v>"Saudamini", Plot No.-2</v>
      </c>
      <c r="Q9" s="418"/>
    </row>
    <row r="10" spans="1:19" ht="18" customHeight="1" x14ac:dyDescent="0.3">
      <c r="A10" s="422"/>
      <c r="B10" s="945" t="str">
        <f>'Sch-Training'!B10:O10</f>
        <v/>
      </c>
      <c r="C10" s="945"/>
      <c r="D10" s="945"/>
      <c r="E10" s="945"/>
      <c r="F10" s="945"/>
      <c r="G10" s="945"/>
      <c r="H10" s="945"/>
      <c r="I10" s="945"/>
      <c r="J10" s="945"/>
      <c r="K10" s="945"/>
      <c r="L10" s="945"/>
      <c r="M10" s="945"/>
      <c r="N10" s="945"/>
      <c r="O10" s="945"/>
      <c r="P10" s="424" t="str">
        <f>'[1]Sch-1'!M10</f>
        <v xml:space="preserve">Sector-29, </v>
      </c>
      <c r="Q10" s="418"/>
    </row>
    <row r="11" spans="1:19" ht="18" customHeight="1" x14ac:dyDescent="0.3">
      <c r="A11" s="422"/>
      <c r="B11" s="945" t="str">
        <f>'Sch-Training'!B11:O11</f>
        <v/>
      </c>
      <c r="C11" s="945"/>
      <c r="D11" s="945"/>
      <c r="E11" s="945"/>
      <c r="F11" s="945"/>
      <c r="G11" s="945"/>
      <c r="H11" s="945"/>
      <c r="I11" s="945"/>
      <c r="J11" s="945"/>
      <c r="K11" s="945"/>
      <c r="L11" s="945"/>
      <c r="M11" s="945"/>
      <c r="N11" s="945"/>
      <c r="O11" s="945"/>
      <c r="P11" s="424" t="str">
        <f>'[1]Sch-1'!M11</f>
        <v>Gurugram (Haryana) - 122001</v>
      </c>
      <c r="Q11" s="418"/>
    </row>
    <row r="12" spans="1:19" ht="18" customHeight="1" x14ac:dyDescent="0.3">
      <c r="A12" s="425"/>
      <c r="B12" s="220"/>
      <c r="C12" s="220"/>
      <c r="D12" s="220"/>
      <c r="E12" s="220"/>
      <c r="F12" s="220"/>
      <c r="G12" s="220"/>
      <c r="H12" s="220"/>
      <c r="I12" s="220"/>
      <c r="J12" s="220"/>
      <c r="K12" s="220"/>
      <c r="L12" s="220"/>
      <c r="M12" s="220"/>
      <c r="N12" s="220"/>
      <c r="O12" s="220"/>
      <c r="P12" s="422"/>
      <c r="Q12" s="418"/>
    </row>
    <row r="13" spans="1:19" ht="26.25" customHeight="1" x14ac:dyDescent="0.3">
      <c r="A13" s="385"/>
      <c r="B13" s="386"/>
      <c r="C13" s="385"/>
      <c r="D13" s="385"/>
      <c r="E13" s="385"/>
      <c r="F13" s="385"/>
      <c r="G13" s="385"/>
      <c r="H13" s="385"/>
      <c r="I13" s="385"/>
      <c r="J13" s="385"/>
      <c r="K13" s="385"/>
      <c r="L13" s="385"/>
      <c r="M13" s="385"/>
      <c r="N13" s="385"/>
      <c r="O13" s="385"/>
      <c r="P13" s="385"/>
      <c r="Q13" s="385"/>
    </row>
    <row r="14" spans="1:19" s="429" customFormat="1" ht="27.75" customHeight="1" x14ac:dyDescent="0.3">
      <c r="A14" s="387" t="s">
        <v>392</v>
      </c>
      <c r="B14" s="426"/>
      <c r="C14" s="427"/>
      <c r="D14" s="427"/>
      <c r="E14" s="427"/>
      <c r="F14" s="427"/>
      <c r="G14" s="427"/>
      <c r="H14" s="427"/>
      <c r="I14" s="427"/>
      <c r="J14" s="427"/>
      <c r="K14" s="427"/>
      <c r="L14" s="427"/>
      <c r="M14" s="427"/>
      <c r="N14" s="427"/>
      <c r="O14" s="427"/>
      <c r="P14" s="427"/>
      <c r="Q14" s="427"/>
      <c r="R14" s="428"/>
      <c r="S14" s="428"/>
    </row>
    <row r="15" spans="1:19" ht="16.5" x14ac:dyDescent="0.3">
      <c r="A15" s="390"/>
      <c r="B15" s="386"/>
      <c r="C15" s="385"/>
      <c r="D15" s="385"/>
      <c r="E15" s="385"/>
      <c r="F15" s="385"/>
      <c r="G15" s="385"/>
      <c r="H15" s="385"/>
      <c r="I15" s="385"/>
      <c r="J15" s="385"/>
      <c r="K15" s="385"/>
      <c r="L15" s="385"/>
      <c r="M15" s="385"/>
      <c r="N15" s="385"/>
      <c r="O15" s="385"/>
      <c r="P15" s="385" t="s">
        <v>93</v>
      </c>
      <c r="Q15" s="385"/>
    </row>
    <row r="16" spans="1:19" ht="75.75" customHeight="1" x14ac:dyDescent="0.3">
      <c r="A16" s="290" t="s">
        <v>95</v>
      </c>
      <c r="B16" s="291" t="s">
        <v>96</v>
      </c>
      <c r="C16" s="291" t="s">
        <v>327</v>
      </c>
      <c r="D16" s="291" t="s">
        <v>250</v>
      </c>
      <c r="E16" s="291" t="s">
        <v>251</v>
      </c>
      <c r="F16" s="291" t="s">
        <v>98</v>
      </c>
      <c r="G16" s="292" t="s">
        <v>99</v>
      </c>
      <c r="H16" s="48" t="s">
        <v>100</v>
      </c>
      <c r="I16" s="48" t="s">
        <v>393</v>
      </c>
      <c r="J16" s="48" t="s">
        <v>394</v>
      </c>
      <c r="K16" s="48" t="s">
        <v>395</v>
      </c>
      <c r="L16" s="50" t="s">
        <v>104</v>
      </c>
      <c r="M16" s="295" t="s">
        <v>105</v>
      </c>
      <c r="N16" s="295" t="s">
        <v>229</v>
      </c>
      <c r="O16" s="291" t="s">
        <v>396</v>
      </c>
      <c r="P16" s="291" t="s">
        <v>397</v>
      </c>
      <c r="Q16" s="50" t="s">
        <v>257</v>
      </c>
    </row>
    <row r="17" spans="1:29" ht="16.5" x14ac:dyDescent="0.3">
      <c r="A17" s="297">
        <v>1</v>
      </c>
      <c r="B17" s="298">
        <v>2</v>
      </c>
      <c r="C17" s="298">
        <v>3</v>
      </c>
      <c r="D17" s="298">
        <v>4</v>
      </c>
      <c r="E17" s="298">
        <v>5</v>
      </c>
      <c r="F17" s="299">
        <v>6</v>
      </c>
      <c r="G17" s="298">
        <v>7</v>
      </c>
      <c r="H17" s="300">
        <v>8</v>
      </c>
      <c r="I17" s="301">
        <v>9</v>
      </c>
      <c r="J17" s="301">
        <v>9</v>
      </c>
      <c r="K17" s="301">
        <v>11</v>
      </c>
      <c r="L17" s="302">
        <v>10</v>
      </c>
      <c r="M17" s="302">
        <v>11</v>
      </c>
      <c r="N17" s="302">
        <v>12</v>
      </c>
      <c r="O17" s="302">
        <v>13</v>
      </c>
      <c r="P17" s="302" t="s">
        <v>398</v>
      </c>
      <c r="Q17" s="302">
        <v>17</v>
      </c>
    </row>
    <row r="18" spans="1:29" s="431" customFormat="1" ht="24" customHeight="1" x14ac:dyDescent="0.3">
      <c r="A18" s="949" t="s">
        <v>399</v>
      </c>
      <c r="B18" s="950"/>
      <c r="C18" s="950"/>
      <c r="D18" s="950"/>
      <c r="E18" s="950"/>
      <c r="F18" s="950"/>
      <c r="G18" s="950"/>
      <c r="H18" s="950"/>
      <c r="I18" s="950"/>
      <c r="J18" s="950"/>
      <c r="K18" s="950"/>
      <c r="L18" s="950"/>
      <c r="M18" s="950"/>
      <c r="N18" s="950"/>
      <c r="O18" s="950"/>
      <c r="P18" s="950"/>
      <c r="Q18" s="394"/>
      <c r="R18" s="430"/>
      <c r="S18" s="430"/>
    </row>
    <row r="19" spans="1:29" s="269" customFormat="1" ht="31.5" x14ac:dyDescent="0.3">
      <c r="A19" s="308">
        <v>1</v>
      </c>
      <c r="B19" s="308"/>
      <c r="C19" s="308"/>
      <c r="D19" s="308"/>
      <c r="E19" s="308"/>
      <c r="F19" s="308"/>
      <c r="G19" s="308"/>
      <c r="H19" s="751">
        <v>72044900</v>
      </c>
      <c r="I19" s="395"/>
      <c r="J19" s="432">
        <v>0.18</v>
      </c>
      <c r="K19" s="310"/>
      <c r="L19" s="311" t="s">
        <v>400</v>
      </c>
      <c r="M19" s="713" t="s">
        <v>179</v>
      </c>
      <c r="N19" s="713">
        <v>221</v>
      </c>
      <c r="O19" s="312"/>
      <c r="P19" s="313" t="str">
        <f t="shared" ref="P19" si="0">IF(O19=0, "Included", IF(ISERROR(N19*O19), O19,N19* O19))</f>
        <v>Included</v>
      </c>
      <c r="Q19" s="314">
        <f t="shared" ref="Q19" si="1">S19</f>
        <v>0</v>
      </c>
      <c r="R19" s="269">
        <f t="shared" ref="R19" si="2">IF(P19="Included",0,P19)</f>
        <v>0</v>
      </c>
      <c r="S19" s="269">
        <f t="shared" ref="S19" si="3">IF(K19="",(R19*J19),(R19*K19))</f>
        <v>0</v>
      </c>
      <c r="T19" s="315"/>
      <c r="AC19" s="316"/>
    </row>
    <row r="20" spans="1:29" s="431" customFormat="1" ht="24" customHeight="1" x14ac:dyDescent="0.3">
      <c r="A20" s="949" t="s">
        <v>401</v>
      </c>
      <c r="B20" s="950"/>
      <c r="C20" s="950"/>
      <c r="D20" s="950"/>
      <c r="E20" s="950"/>
      <c r="F20" s="950"/>
      <c r="G20" s="950"/>
      <c r="H20" s="950"/>
      <c r="I20" s="394"/>
      <c r="J20" s="394"/>
      <c r="K20" s="394"/>
      <c r="L20" s="394"/>
      <c r="M20" s="394"/>
      <c r="N20" s="394"/>
      <c r="O20" s="394"/>
      <c r="P20" s="394"/>
      <c r="Q20" s="394"/>
      <c r="R20" s="430"/>
      <c r="S20" s="430"/>
    </row>
    <row r="21" spans="1:29" s="269" customFormat="1" ht="33" customHeight="1" x14ac:dyDescent="0.3">
      <c r="A21" s="308">
        <v>2</v>
      </c>
      <c r="B21" s="308"/>
      <c r="C21" s="308"/>
      <c r="D21" s="308"/>
      <c r="E21" s="308"/>
      <c r="F21" s="308"/>
      <c r="G21" s="308"/>
      <c r="H21" s="751">
        <v>72044900</v>
      </c>
      <c r="I21" s="395"/>
      <c r="J21" s="432">
        <v>0.18</v>
      </c>
      <c r="K21" s="310"/>
      <c r="L21" s="311" t="s">
        <v>400</v>
      </c>
      <c r="M21" s="713" t="s">
        <v>179</v>
      </c>
      <c r="N21" s="713">
        <v>276</v>
      </c>
      <c r="O21" s="312"/>
      <c r="P21" s="313" t="str">
        <f t="shared" ref="P21:P23" si="4">IF(O21=0, "Included", IF(ISERROR(N21*O21), O21,N21* O21))</f>
        <v>Included</v>
      </c>
      <c r="Q21" s="314">
        <f t="shared" ref="Q21:Q23" si="5">S21</f>
        <v>0</v>
      </c>
      <c r="R21" s="269">
        <f t="shared" ref="R21:R23" si="6">IF(P21="Included",0,P21)</f>
        <v>0</v>
      </c>
      <c r="S21" s="269">
        <f t="shared" ref="S21:S23" si="7">IF(K21="",(R21*J21),(R21*K21))</f>
        <v>0</v>
      </c>
      <c r="T21" s="315"/>
      <c r="AC21" s="316"/>
    </row>
    <row r="22" spans="1:29" s="431" customFormat="1" ht="42.75" customHeight="1" x14ac:dyDescent="0.3">
      <c r="A22" s="953" t="s">
        <v>402</v>
      </c>
      <c r="B22" s="954"/>
      <c r="C22" s="954"/>
      <c r="D22" s="954"/>
      <c r="E22" s="954"/>
      <c r="F22" s="954"/>
      <c r="G22" s="954"/>
      <c r="H22" s="954"/>
      <c r="I22" s="954"/>
      <c r="J22" s="954"/>
      <c r="K22" s="954"/>
      <c r="L22" s="954"/>
      <c r="M22" s="394"/>
      <c r="N22" s="394"/>
      <c r="O22" s="394"/>
      <c r="P22" s="394"/>
      <c r="Q22" s="394"/>
      <c r="R22" s="430"/>
      <c r="S22" s="430"/>
    </row>
    <row r="23" spans="1:29" s="269" customFormat="1" ht="36.75" customHeight="1" x14ac:dyDescent="0.3">
      <c r="A23" s="308">
        <v>3</v>
      </c>
      <c r="B23" s="308"/>
      <c r="C23" s="308"/>
      <c r="D23" s="308"/>
      <c r="E23" s="308"/>
      <c r="F23" s="308"/>
      <c r="G23" s="308"/>
      <c r="H23" s="751">
        <v>72044900</v>
      </c>
      <c r="I23" s="395"/>
      <c r="J23" s="432">
        <v>0.18</v>
      </c>
      <c r="K23" s="310"/>
      <c r="L23" s="311" t="s">
        <v>400</v>
      </c>
      <c r="M23" s="713" t="s">
        <v>179</v>
      </c>
      <c r="N23" s="713">
        <v>312</v>
      </c>
      <c r="O23" s="312"/>
      <c r="P23" s="313" t="str">
        <f t="shared" si="4"/>
        <v>Included</v>
      </c>
      <c r="Q23" s="314">
        <f t="shared" si="5"/>
        <v>0</v>
      </c>
      <c r="R23" s="269">
        <f t="shared" si="6"/>
        <v>0</v>
      </c>
      <c r="S23" s="269">
        <f t="shared" si="7"/>
        <v>0</v>
      </c>
      <c r="T23" s="315"/>
      <c r="AC23" s="316"/>
    </row>
    <row r="24" spans="1:29" s="431" customFormat="1" ht="30" customHeight="1" x14ac:dyDescent="0.3">
      <c r="A24" s="953" t="s">
        <v>403</v>
      </c>
      <c r="B24" s="954"/>
      <c r="C24" s="954"/>
      <c r="D24" s="954"/>
      <c r="E24" s="954"/>
      <c r="F24" s="954"/>
      <c r="G24" s="954"/>
      <c r="H24" s="954"/>
      <c r="I24" s="394"/>
      <c r="J24" s="394"/>
      <c r="K24" s="394"/>
      <c r="L24" s="394"/>
      <c r="M24" s="394"/>
      <c r="N24" s="394"/>
      <c r="O24" s="394"/>
      <c r="P24" s="394"/>
      <c r="Q24" s="394"/>
      <c r="R24" s="430"/>
      <c r="S24" s="430"/>
    </row>
    <row r="25" spans="1:29" s="269" customFormat="1" ht="31.5" x14ac:dyDescent="0.3">
      <c r="A25" s="308">
        <v>4</v>
      </c>
      <c r="B25" s="308"/>
      <c r="C25" s="308"/>
      <c r="D25" s="308"/>
      <c r="E25" s="308"/>
      <c r="F25" s="308"/>
      <c r="G25" s="308"/>
      <c r="H25" s="751">
        <v>72044900</v>
      </c>
      <c r="I25" s="395"/>
      <c r="J25" s="432">
        <v>0.18</v>
      </c>
      <c r="K25" s="310"/>
      <c r="L25" s="311" t="s">
        <v>400</v>
      </c>
      <c r="M25" s="713" t="s">
        <v>179</v>
      </c>
      <c r="N25" s="713">
        <v>254</v>
      </c>
      <c r="O25" s="312"/>
      <c r="P25" s="313" t="str">
        <f t="shared" ref="P25" si="8">IF(O25=0, "Included", IF(ISERROR(N25*O25), O25,N25* O25))</f>
        <v>Included</v>
      </c>
      <c r="Q25" s="314">
        <f t="shared" ref="Q25" si="9">S25</f>
        <v>0</v>
      </c>
      <c r="R25" s="269">
        <f t="shared" ref="R25" si="10">IF(P25="Included",0,P25)</f>
        <v>0</v>
      </c>
      <c r="S25" s="269">
        <f t="shared" ref="S25" si="11">IF(K25="",(R25*J25),(R25*K25))</f>
        <v>0</v>
      </c>
      <c r="T25" s="315"/>
      <c r="AC25" s="316"/>
    </row>
    <row r="26" spans="1:29" s="431" customFormat="1" ht="24" customHeight="1" x14ac:dyDescent="0.3">
      <c r="A26" s="949" t="s">
        <v>404</v>
      </c>
      <c r="B26" s="950"/>
      <c r="C26" s="950"/>
      <c r="D26" s="950"/>
      <c r="E26" s="950"/>
      <c r="F26" s="950"/>
      <c r="G26" s="950"/>
      <c r="H26" s="394"/>
      <c r="I26" s="394"/>
      <c r="J26" s="394"/>
      <c r="K26" s="394"/>
      <c r="L26" s="394"/>
      <c r="M26" s="394"/>
      <c r="N26" s="394"/>
      <c r="O26" s="394"/>
      <c r="P26" s="394"/>
      <c r="Q26" s="394"/>
      <c r="R26" s="430"/>
      <c r="S26" s="430"/>
    </row>
    <row r="27" spans="1:29" s="269" customFormat="1" ht="31.5" x14ac:dyDescent="0.3">
      <c r="A27" s="308">
        <v>5</v>
      </c>
      <c r="B27" s="308"/>
      <c r="C27" s="308"/>
      <c r="D27" s="308"/>
      <c r="E27" s="308"/>
      <c r="F27" s="308"/>
      <c r="G27" s="308"/>
      <c r="H27" s="751">
        <v>72044900</v>
      </c>
      <c r="I27" s="395"/>
      <c r="J27" s="432">
        <v>0.18</v>
      </c>
      <c r="K27" s="310"/>
      <c r="L27" s="311" t="s">
        <v>400</v>
      </c>
      <c r="M27" s="713" t="s">
        <v>179</v>
      </c>
      <c r="N27" s="713">
        <v>229</v>
      </c>
      <c r="O27" s="312"/>
      <c r="P27" s="313" t="str">
        <f t="shared" ref="P27" si="12">IF(O27=0, "Included", IF(ISERROR(N27*O27), O27,N27* O27))</f>
        <v>Included</v>
      </c>
      <c r="Q27" s="314">
        <f t="shared" ref="Q27" si="13">S27</f>
        <v>0</v>
      </c>
      <c r="R27" s="269">
        <f t="shared" ref="R27" si="14">IF(P27="Included",0,P27)</f>
        <v>0</v>
      </c>
      <c r="S27" s="269">
        <f t="shared" ref="S27" si="15">IF(K27="",(R27*J27),(R27*K27))</f>
        <v>0</v>
      </c>
      <c r="T27" s="315"/>
      <c r="AC27" s="316"/>
    </row>
    <row r="28" spans="1:29" s="431" customFormat="1" ht="24" customHeight="1" x14ac:dyDescent="0.3">
      <c r="A28" s="949" t="s">
        <v>405</v>
      </c>
      <c r="B28" s="950"/>
      <c r="C28" s="950"/>
      <c r="D28" s="950"/>
      <c r="E28" s="950"/>
      <c r="F28" s="950"/>
      <c r="G28" s="950"/>
      <c r="H28" s="950"/>
      <c r="I28" s="394"/>
      <c r="J28" s="394"/>
      <c r="K28" s="394"/>
      <c r="L28" s="394"/>
      <c r="M28" s="394"/>
      <c r="N28" s="394"/>
      <c r="O28" s="394"/>
      <c r="P28" s="394"/>
      <c r="Q28" s="394"/>
      <c r="R28" s="430"/>
      <c r="S28" s="430"/>
    </row>
    <row r="29" spans="1:29" s="269" customFormat="1" ht="33" customHeight="1" x14ac:dyDescent="0.3">
      <c r="A29" s="308">
        <v>6</v>
      </c>
      <c r="B29" s="308"/>
      <c r="C29" s="308"/>
      <c r="D29" s="308"/>
      <c r="E29" s="308"/>
      <c r="F29" s="308"/>
      <c r="G29" s="308"/>
      <c r="H29" s="751">
        <v>72044900</v>
      </c>
      <c r="I29" s="395"/>
      <c r="J29" s="432">
        <v>0.18</v>
      </c>
      <c r="K29" s="310"/>
      <c r="L29" s="311" t="s">
        <v>400</v>
      </c>
      <c r="M29" s="713" t="s">
        <v>179</v>
      </c>
      <c r="N29" s="713">
        <v>51</v>
      </c>
      <c r="O29" s="312"/>
      <c r="P29" s="313" t="str">
        <f t="shared" ref="P29" si="16">IF(O29=0, "Included", IF(ISERROR(N29*O29), O29,N29* O29))</f>
        <v>Included</v>
      </c>
      <c r="Q29" s="314">
        <f t="shared" ref="Q29" si="17">S29</f>
        <v>0</v>
      </c>
      <c r="R29" s="269">
        <f t="shared" ref="R29" si="18">IF(P29="Included",0,P29)</f>
        <v>0</v>
      </c>
      <c r="S29" s="269">
        <f t="shared" ref="S29" si="19">IF(K29="",(R29*J29),(R29*K29))</f>
        <v>0</v>
      </c>
      <c r="T29" s="315"/>
      <c r="AC29" s="316"/>
    </row>
    <row r="30" spans="1:29" s="431" customFormat="1" ht="42.75" customHeight="1" x14ac:dyDescent="0.3">
      <c r="A30" s="953" t="s">
        <v>406</v>
      </c>
      <c r="B30" s="954"/>
      <c r="C30" s="954"/>
      <c r="D30" s="954"/>
      <c r="E30" s="954"/>
      <c r="F30" s="954"/>
      <c r="G30" s="954"/>
      <c r="H30" s="954"/>
      <c r="I30" s="954"/>
      <c r="J30" s="954"/>
      <c r="K30" s="954"/>
      <c r="L30" s="954"/>
      <c r="M30" s="394"/>
      <c r="N30" s="394"/>
      <c r="O30" s="394"/>
      <c r="P30" s="394"/>
      <c r="Q30" s="394"/>
      <c r="R30" s="430"/>
      <c r="S30" s="430"/>
    </row>
    <row r="31" spans="1:29" s="269" customFormat="1" ht="36.75" customHeight="1" x14ac:dyDescent="0.3">
      <c r="A31" s="308">
        <v>7</v>
      </c>
      <c r="B31" s="308"/>
      <c r="C31" s="308"/>
      <c r="D31" s="308"/>
      <c r="E31" s="308"/>
      <c r="F31" s="308"/>
      <c r="G31" s="308"/>
      <c r="H31" s="751">
        <v>85481090</v>
      </c>
      <c r="I31" s="395"/>
      <c r="J31" s="432">
        <v>0.18</v>
      </c>
      <c r="K31" s="310"/>
      <c r="L31" s="311" t="s">
        <v>407</v>
      </c>
      <c r="M31" s="713" t="s">
        <v>179</v>
      </c>
      <c r="N31" s="713">
        <v>181</v>
      </c>
      <c r="O31" s="312"/>
      <c r="P31" s="313" t="str">
        <f t="shared" ref="P31" si="20">IF(O31=0, "Included", IF(ISERROR(N31*O31), O31,N31* O31))</f>
        <v>Included</v>
      </c>
      <c r="Q31" s="314">
        <f t="shared" ref="Q31" si="21">S31</f>
        <v>0</v>
      </c>
      <c r="R31" s="269">
        <f t="shared" ref="R31" si="22">IF(P31="Included",0,P31)</f>
        <v>0</v>
      </c>
      <c r="S31" s="269">
        <f t="shared" ref="S31" si="23">IF(K31="",(R31*J31),(R31*K31))</f>
        <v>0</v>
      </c>
      <c r="T31" s="315"/>
      <c r="AC31" s="316"/>
    </row>
    <row r="32" spans="1:29" s="431" customFormat="1" ht="30" customHeight="1" x14ac:dyDescent="0.3">
      <c r="A32" s="953" t="s">
        <v>408</v>
      </c>
      <c r="B32" s="954"/>
      <c r="C32" s="954"/>
      <c r="D32" s="954"/>
      <c r="E32" s="954"/>
      <c r="F32" s="954"/>
      <c r="G32" s="954"/>
      <c r="H32" s="954"/>
      <c r="I32" s="394"/>
      <c r="J32" s="394"/>
      <c r="K32" s="394"/>
      <c r="L32" s="394"/>
      <c r="M32" s="394"/>
      <c r="N32" s="394"/>
      <c r="O32" s="394"/>
      <c r="P32" s="394"/>
      <c r="Q32" s="394"/>
      <c r="R32" s="430"/>
      <c r="S32" s="430"/>
    </row>
    <row r="33" spans="1:29" s="269" customFormat="1" ht="31.5" x14ac:dyDescent="0.3">
      <c r="A33" s="308">
        <v>8</v>
      </c>
      <c r="B33" s="308"/>
      <c r="C33" s="308"/>
      <c r="D33" s="308"/>
      <c r="E33" s="308"/>
      <c r="F33" s="308"/>
      <c r="G33" s="308"/>
      <c r="H33" s="751">
        <v>85481090</v>
      </c>
      <c r="I33" s="395"/>
      <c r="J33" s="432">
        <v>0.18</v>
      </c>
      <c r="K33" s="310"/>
      <c r="L33" s="311" t="s">
        <v>407</v>
      </c>
      <c r="M33" s="713" t="s">
        <v>179</v>
      </c>
      <c r="N33" s="713">
        <v>183</v>
      </c>
      <c r="O33" s="312"/>
      <c r="P33" s="313" t="str">
        <f t="shared" ref="P33" si="24">IF(O33=0, "Included", IF(ISERROR(N33*O33), O33,N33* O33))</f>
        <v>Included</v>
      </c>
      <c r="Q33" s="314">
        <f t="shared" ref="Q33" si="25">S33</f>
        <v>0</v>
      </c>
      <c r="R33" s="269">
        <f t="shared" ref="R33" si="26">IF(P33="Included",0,P33)</f>
        <v>0</v>
      </c>
      <c r="S33" s="269">
        <f t="shared" ref="S33" si="27">IF(K33="",(R33*J33),(R33*K33))</f>
        <v>0</v>
      </c>
      <c r="T33" s="315"/>
      <c r="AC33" s="316"/>
    </row>
    <row r="34" spans="1:29" s="431" customFormat="1" ht="30" customHeight="1" x14ac:dyDescent="0.3">
      <c r="A34" s="953" t="s">
        <v>409</v>
      </c>
      <c r="B34" s="954"/>
      <c r="C34" s="954"/>
      <c r="D34" s="954"/>
      <c r="E34" s="954"/>
      <c r="F34" s="954"/>
      <c r="G34" s="954"/>
      <c r="H34" s="954"/>
      <c r="I34" s="954"/>
      <c r="J34" s="954"/>
      <c r="K34" s="954"/>
      <c r="L34" s="954"/>
      <c r="M34" s="954"/>
      <c r="N34" s="954"/>
      <c r="O34" s="954"/>
      <c r="P34" s="954"/>
      <c r="Q34" s="394"/>
      <c r="R34" s="430"/>
      <c r="S34" s="430"/>
    </row>
    <row r="35" spans="1:29" s="269" customFormat="1" ht="31.5" x14ac:dyDescent="0.3">
      <c r="A35" s="308">
        <v>9</v>
      </c>
      <c r="B35" s="308"/>
      <c r="C35" s="308"/>
      <c r="D35" s="308"/>
      <c r="E35" s="308"/>
      <c r="F35" s="308"/>
      <c r="G35" s="308"/>
      <c r="H35" s="751">
        <v>72044900</v>
      </c>
      <c r="I35" s="395"/>
      <c r="J35" s="432">
        <v>0.18</v>
      </c>
      <c r="K35" s="310"/>
      <c r="L35" s="311" t="s">
        <v>400</v>
      </c>
      <c r="M35" s="713" t="s">
        <v>179</v>
      </c>
      <c r="N35" s="713">
        <v>5</v>
      </c>
      <c r="O35" s="312"/>
      <c r="P35" s="313" t="str">
        <f t="shared" ref="P35" si="28">IF(O35=0, "Included", IF(ISERROR(N35*O35), O35,N35* O35))</f>
        <v>Included</v>
      </c>
      <c r="Q35" s="314">
        <f t="shared" ref="Q35" si="29">S35</f>
        <v>0</v>
      </c>
      <c r="R35" s="269">
        <f t="shared" ref="R35" si="30">IF(P35="Included",0,P35)</f>
        <v>0</v>
      </c>
      <c r="S35" s="269">
        <f t="shared" ref="S35" si="31">IF(K35="",(R35*J35),(R35*K35))</f>
        <v>0</v>
      </c>
      <c r="T35" s="315"/>
      <c r="AC35" s="316"/>
    </row>
    <row r="36" spans="1:29" ht="19.5" customHeight="1" x14ac:dyDescent="0.3">
      <c r="A36" s="433"/>
      <c r="B36" s="434"/>
      <c r="C36" s="434"/>
      <c r="D36" s="434"/>
      <c r="E36" s="434"/>
      <c r="F36" s="434"/>
      <c r="G36" s="434"/>
      <c r="H36" s="434"/>
      <c r="I36" s="434"/>
      <c r="J36" s="434"/>
      <c r="K36" s="434"/>
      <c r="L36" s="434"/>
      <c r="M36" s="434"/>
      <c r="N36" s="434"/>
      <c r="O36" s="434"/>
      <c r="P36" s="434"/>
      <c r="Q36" s="434"/>
    </row>
    <row r="37" spans="1:29" s="9" customFormat="1" ht="22.5" customHeight="1" x14ac:dyDescent="0.3">
      <c r="A37" s="886"/>
      <c r="B37" s="887"/>
      <c r="C37" s="887"/>
      <c r="D37" s="887"/>
      <c r="E37" s="887"/>
      <c r="F37" s="887"/>
      <c r="G37" s="887"/>
      <c r="H37" s="887"/>
      <c r="I37" s="888"/>
      <c r="J37" s="951" t="s">
        <v>410</v>
      </c>
      <c r="K37" s="952"/>
      <c r="L37" s="952"/>
      <c r="M37" s="752" t="s">
        <v>411</v>
      </c>
      <c r="N37" s="754">
        <f>SUM(N19:N35)</f>
        <v>1712</v>
      </c>
      <c r="O37" s="753"/>
      <c r="P37" s="321">
        <f>SUM(P19:P35)</f>
        <v>0</v>
      </c>
      <c r="Q37" s="435"/>
      <c r="R37" s="8"/>
      <c r="S37" s="400" t="e">
        <f>SUM(#REF!)</f>
        <v>#REF!</v>
      </c>
    </row>
    <row r="38" spans="1:29" s="9" customFormat="1" ht="19.5" hidden="1" customHeight="1" x14ac:dyDescent="0.3">
      <c r="A38" s="323"/>
      <c r="B38" s="324"/>
      <c r="C38" s="324"/>
      <c r="D38" s="324"/>
      <c r="E38" s="324"/>
      <c r="F38" s="324"/>
      <c r="G38" s="324"/>
      <c r="H38" s="325"/>
      <c r="I38" s="326"/>
      <c r="J38" s="946" t="s">
        <v>257</v>
      </c>
      <c r="K38" s="946"/>
      <c r="L38" s="946"/>
      <c r="M38" s="946"/>
      <c r="N38" s="946"/>
      <c r="O38" s="947"/>
      <c r="P38" s="321"/>
      <c r="Q38" s="327" t="e">
        <f>SUM(#REF!)</f>
        <v>#REF!</v>
      </c>
      <c r="R38" s="8"/>
      <c r="S38" s="8"/>
    </row>
    <row r="39" spans="1:29" ht="16.5" x14ac:dyDescent="0.3">
      <c r="A39" s="390"/>
      <c r="B39" s="386"/>
      <c r="C39" s="385"/>
      <c r="D39" s="385"/>
      <c r="E39" s="385"/>
      <c r="F39" s="385"/>
      <c r="G39" s="385"/>
      <c r="H39" s="385"/>
      <c r="I39" s="385"/>
      <c r="J39" s="385"/>
      <c r="K39" s="385"/>
      <c r="L39" s="385"/>
      <c r="M39" s="385"/>
      <c r="N39" s="385"/>
      <c r="O39" s="385"/>
      <c r="P39" s="385"/>
      <c r="Q39" s="385"/>
    </row>
    <row r="40" spans="1:29" s="413" customFormat="1" ht="20.25" customHeight="1" x14ac:dyDescent="0.3">
      <c r="A40" s="328" t="s">
        <v>412</v>
      </c>
      <c r="B40" s="944" t="s">
        <v>413</v>
      </c>
      <c r="C40" s="944"/>
      <c r="D40" s="944"/>
      <c r="E40" s="944"/>
      <c r="F40" s="944"/>
      <c r="G40" s="944"/>
      <c r="H40" s="944"/>
      <c r="I40" s="944"/>
      <c r="J40" s="944"/>
      <c r="K40" s="944"/>
      <c r="L40" s="944"/>
      <c r="M40" s="944"/>
      <c r="N40" s="944"/>
      <c r="O40" s="944"/>
      <c r="P40" s="944"/>
      <c r="Q40" s="212"/>
    </row>
    <row r="41" spans="1:29" s="413" customFormat="1" ht="18" customHeight="1" x14ac:dyDescent="0.3">
      <c r="A41" s="328" t="s">
        <v>412</v>
      </c>
      <c r="B41" s="944" t="s">
        <v>414</v>
      </c>
      <c r="C41" s="944"/>
      <c r="D41" s="944"/>
      <c r="E41" s="944"/>
      <c r="F41" s="944"/>
      <c r="G41" s="944"/>
      <c r="H41" s="944"/>
      <c r="I41" s="944"/>
      <c r="J41" s="944"/>
      <c r="K41" s="944"/>
      <c r="L41" s="944"/>
      <c r="M41" s="944"/>
      <c r="N41" s="944"/>
      <c r="O41" s="944"/>
      <c r="P41" s="944"/>
      <c r="Q41" s="212"/>
    </row>
    <row r="42" spans="1:29" s="413" customFormat="1" ht="43.5" customHeight="1" x14ac:dyDescent="0.3">
      <c r="A42" s="328" t="s">
        <v>412</v>
      </c>
      <c r="B42" s="944" t="s">
        <v>415</v>
      </c>
      <c r="C42" s="944"/>
      <c r="D42" s="944"/>
      <c r="E42" s="944"/>
      <c r="F42" s="944"/>
      <c r="G42" s="944"/>
      <c r="H42" s="944"/>
      <c r="I42" s="944"/>
      <c r="J42" s="944"/>
      <c r="K42" s="944"/>
      <c r="L42" s="944"/>
      <c r="M42" s="944"/>
      <c r="N42" s="944"/>
      <c r="O42" s="944"/>
      <c r="P42" s="944"/>
      <c r="Q42" s="212"/>
    </row>
    <row r="43" spans="1:29" s="413" customFormat="1" ht="21" customHeight="1" x14ac:dyDescent="0.3">
      <c r="A43" s="328"/>
      <c r="B43" s="714" t="s">
        <v>416</v>
      </c>
      <c r="C43" s="948" t="s">
        <v>417</v>
      </c>
      <c r="D43" s="948"/>
      <c r="E43" s="948"/>
      <c r="F43" s="948"/>
      <c r="G43" s="948"/>
      <c r="H43" s="948"/>
      <c r="I43" s="948"/>
      <c r="J43" s="948"/>
      <c r="K43" s="948"/>
      <c r="L43" s="948"/>
      <c r="M43" s="948"/>
      <c r="N43" s="948"/>
      <c r="O43" s="948"/>
      <c r="P43" s="212"/>
      <c r="Q43" s="212"/>
    </row>
    <row r="44" spans="1:29" s="413" customFormat="1" ht="19.5" customHeight="1" x14ac:dyDescent="0.3">
      <c r="A44" s="328"/>
      <c r="B44" s="714"/>
      <c r="C44" s="948" t="s">
        <v>418</v>
      </c>
      <c r="D44" s="948"/>
      <c r="E44" s="948"/>
      <c r="F44" s="948"/>
      <c r="G44" s="948"/>
      <c r="H44" s="948"/>
      <c r="I44" s="948"/>
      <c r="J44" s="948"/>
      <c r="K44" s="948"/>
      <c r="L44" s="948"/>
      <c r="M44" s="948"/>
      <c r="N44" s="948"/>
      <c r="O44" s="948"/>
      <c r="P44" s="212"/>
      <c r="Q44" s="212"/>
    </row>
    <row r="45" spans="1:29" ht="21" customHeight="1" x14ac:dyDescent="0.3">
      <c r="A45" s="328"/>
      <c r="B45" s="944"/>
      <c r="C45" s="944"/>
      <c r="D45" s="944"/>
      <c r="E45" s="944"/>
      <c r="F45" s="944"/>
      <c r="G45" s="944"/>
      <c r="H45" s="944"/>
      <c r="I45" s="944"/>
      <c r="J45" s="944"/>
      <c r="K45" s="944"/>
      <c r="L45" s="944"/>
      <c r="M45" s="944"/>
      <c r="N45" s="944"/>
      <c r="O45" s="914"/>
      <c r="P45" s="914"/>
      <c r="Q45" s="914"/>
    </row>
    <row r="46" spans="1:29" ht="33.6" customHeight="1" x14ac:dyDescent="0.3">
      <c r="A46" s="436" t="s">
        <v>221</v>
      </c>
      <c r="B46" s="437" t="str">
        <f>'Sch-1'!B114</f>
        <v>--</v>
      </c>
      <c r="C46" s="438"/>
      <c r="D46" s="438"/>
      <c r="E46" s="438"/>
      <c r="F46" s="438"/>
      <c r="G46" s="438"/>
      <c r="H46" s="438"/>
      <c r="I46" s="438"/>
      <c r="J46" s="438"/>
      <c r="K46" s="438"/>
      <c r="L46" s="438"/>
      <c r="M46" s="438"/>
      <c r="N46" s="701" t="s">
        <v>356</v>
      </c>
      <c r="O46" s="903" t="str">
        <f>'Sch-3 '!O99</f>
        <v/>
      </c>
      <c r="P46" s="903"/>
      <c r="Q46" s="903"/>
    </row>
    <row r="47" spans="1:29" ht="33.6" customHeight="1" x14ac:dyDescent="0.3">
      <c r="A47" s="436" t="s">
        <v>222</v>
      </c>
      <c r="B47" s="437" t="str">
        <f>'Sch-1'!B115</f>
        <v/>
      </c>
      <c r="C47" s="418"/>
      <c r="D47" s="418"/>
      <c r="E47" s="418"/>
      <c r="F47" s="418"/>
      <c r="G47" s="418"/>
      <c r="H47" s="418"/>
      <c r="I47" s="418"/>
      <c r="J47" s="418"/>
      <c r="K47" s="418"/>
      <c r="L47" s="418"/>
      <c r="M47" s="418"/>
      <c r="N47" s="702" t="s">
        <v>71</v>
      </c>
      <c r="O47" s="903" t="str">
        <f>'Sch-3 '!O100</f>
        <v/>
      </c>
      <c r="P47" s="903"/>
      <c r="Q47" s="903"/>
    </row>
    <row r="48" spans="1:29" ht="33.6" customHeight="1" x14ac:dyDescent="0.3">
      <c r="A48" s="417"/>
      <c r="B48" s="416"/>
      <c r="C48" s="418"/>
      <c r="D48" s="418"/>
      <c r="E48" s="418"/>
      <c r="F48" s="418"/>
      <c r="G48" s="418"/>
      <c r="H48" s="418"/>
      <c r="I48" s="418"/>
      <c r="J48" s="418"/>
      <c r="K48" s="418"/>
      <c r="L48" s="418"/>
      <c r="M48" s="418"/>
      <c r="N48" s="418"/>
      <c r="O48" s="914"/>
      <c r="P48" s="914"/>
      <c r="Q48" s="914"/>
    </row>
    <row r="49" spans="1:17" ht="33.6" customHeight="1" x14ac:dyDescent="0.3">
      <c r="A49" s="417"/>
      <c r="B49" s="416"/>
      <c r="C49" s="418"/>
      <c r="D49" s="418"/>
      <c r="E49" s="418"/>
      <c r="F49" s="418"/>
      <c r="G49" s="418"/>
      <c r="H49" s="418"/>
      <c r="I49" s="418"/>
      <c r="J49" s="418"/>
      <c r="K49" s="418"/>
      <c r="L49" s="418"/>
      <c r="M49" s="418"/>
      <c r="N49" s="418"/>
      <c r="O49" s="417"/>
      <c r="P49" s="439"/>
      <c r="Q49" s="440"/>
    </row>
  </sheetData>
  <customSheetViews>
    <customSheetView guid="{0D897A0D-14C5-4BD1-B11A-C8754685A103}" showPageBreaks="1" fitToPage="1" printArea="1" hiddenColumns="1" view="pageBreakPreview">
      <selection activeCell="I19" sqref="I19"/>
      <pageMargins left="0" right="0" top="0" bottom="0" header="0" footer="0"/>
      <pageSetup scale="58" fitToHeight="0" orientation="landscape" r:id="rId1"/>
      <headerFooter alignWithMargins="0">
        <oddFooter>&amp;R&amp;"Book Antiqua,Bold"&amp;10Schedule-4/ Page &amp;P of &amp;N</oddFooter>
      </headerFooter>
    </customSheetView>
    <customSheetView guid="{7B2C193D-327B-40D6-809F-9A3DFB75744C}" showPageBreaks="1" fitToPage="1" printArea="1" hiddenRows="1" hiddenColumns="1" view="pageBreakPreview" topLeftCell="A13">
      <selection activeCell="O23" sqref="O23"/>
      <pageMargins left="0" right="0" top="0" bottom="0" header="0" footer="0"/>
      <pageSetup scale="63" fitToHeight="0" orientation="landscape" r:id="rId2"/>
      <headerFooter alignWithMargins="0">
        <oddFooter>&amp;R&amp;"Book Antiqua,Bold"&amp;10Schedule-4/ Page &amp;P of &amp;N</oddFooter>
      </headerFooter>
    </customSheetView>
  </customSheetViews>
  <mergeCells count="29">
    <mergeCell ref="A18:P18"/>
    <mergeCell ref="A26:G26"/>
    <mergeCell ref="A28:H28"/>
    <mergeCell ref="A30:L30"/>
    <mergeCell ref="A32:H32"/>
    <mergeCell ref="A24:H24"/>
    <mergeCell ref="A22:L22"/>
    <mergeCell ref="B10:O10"/>
    <mergeCell ref="A3:Q3"/>
    <mergeCell ref="A4:Q4"/>
    <mergeCell ref="A7:O7"/>
    <mergeCell ref="B8:O8"/>
    <mergeCell ref="B9:O9"/>
    <mergeCell ref="O46:Q46"/>
    <mergeCell ref="O47:Q47"/>
    <mergeCell ref="O48:Q48"/>
    <mergeCell ref="B45:N45"/>
    <mergeCell ref="B11:O11"/>
    <mergeCell ref="A37:I37"/>
    <mergeCell ref="J38:O38"/>
    <mergeCell ref="O45:Q45"/>
    <mergeCell ref="B40:P40"/>
    <mergeCell ref="B41:P41"/>
    <mergeCell ref="B42:P42"/>
    <mergeCell ref="C43:O43"/>
    <mergeCell ref="C44:O44"/>
    <mergeCell ref="A20:H20"/>
    <mergeCell ref="J37:L37"/>
    <mergeCell ref="A34:P34"/>
  </mergeCells>
  <conditionalFormatting sqref="I19">
    <cfRule type="expression" dxfId="29" priority="26" stopIfTrue="1">
      <formula>H19&gt;0</formula>
    </cfRule>
  </conditionalFormatting>
  <conditionalFormatting sqref="I21">
    <cfRule type="expression" dxfId="28" priority="22" stopIfTrue="1">
      <formula>H21&gt;0</formula>
    </cfRule>
  </conditionalFormatting>
  <conditionalFormatting sqref="I23">
    <cfRule type="expression" dxfId="27" priority="18" stopIfTrue="1">
      <formula>H23&gt;0</formula>
    </cfRule>
  </conditionalFormatting>
  <conditionalFormatting sqref="I25 I33 I35">
    <cfRule type="expression" dxfId="26" priority="14" stopIfTrue="1">
      <formula>H25&gt;0</formula>
    </cfRule>
  </conditionalFormatting>
  <conditionalFormatting sqref="I27">
    <cfRule type="expression" dxfId="25" priority="10" stopIfTrue="1">
      <formula>H27&gt;0</formula>
    </cfRule>
  </conditionalFormatting>
  <conditionalFormatting sqref="I29">
    <cfRule type="expression" dxfId="24" priority="6" stopIfTrue="1">
      <formula>H29&gt;0</formula>
    </cfRule>
  </conditionalFormatting>
  <conditionalFormatting sqref="I31">
    <cfRule type="expression" dxfId="23" priority="2" stopIfTrue="1">
      <formula>H31&gt;0</formula>
    </cfRule>
  </conditionalFormatting>
  <conditionalFormatting sqref="K19">
    <cfRule type="expression" dxfId="22" priority="25" stopIfTrue="1">
      <formula>J19&gt;0</formula>
    </cfRule>
    <cfRule type="cellIs" dxfId="21" priority="28" stopIfTrue="1" operator="equal">
      <formula>"a"</formula>
    </cfRule>
  </conditionalFormatting>
  <conditionalFormatting sqref="K21">
    <cfRule type="expression" dxfId="20" priority="21" stopIfTrue="1">
      <formula>J21&gt;0</formula>
    </cfRule>
    <cfRule type="cellIs" dxfId="19" priority="24" stopIfTrue="1" operator="equal">
      <formula>"a"</formula>
    </cfRule>
  </conditionalFormatting>
  <conditionalFormatting sqref="K23">
    <cfRule type="expression" dxfId="18" priority="17" stopIfTrue="1">
      <formula>J23&gt;0</formula>
    </cfRule>
    <cfRule type="cellIs" dxfId="17" priority="20" stopIfTrue="1" operator="equal">
      <formula>"a"</formula>
    </cfRule>
  </conditionalFormatting>
  <conditionalFormatting sqref="K25 K33 K35">
    <cfRule type="expression" dxfId="16" priority="13" stopIfTrue="1">
      <formula>J25&gt;0</formula>
    </cfRule>
    <cfRule type="cellIs" dxfId="15" priority="16" stopIfTrue="1" operator="equal">
      <formula>"a"</formula>
    </cfRule>
  </conditionalFormatting>
  <conditionalFormatting sqref="K27">
    <cfRule type="expression" dxfId="14" priority="9" stopIfTrue="1">
      <formula>J27&gt;0</formula>
    </cfRule>
    <cfRule type="cellIs" dxfId="13" priority="12" stopIfTrue="1" operator="equal">
      <formula>"a"</formula>
    </cfRule>
  </conditionalFormatting>
  <conditionalFormatting sqref="K29">
    <cfRule type="expression" dxfId="12" priority="5" stopIfTrue="1">
      <formula>J29&gt;0</formula>
    </cfRule>
    <cfRule type="cellIs" dxfId="11" priority="8" stopIfTrue="1" operator="equal">
      <formula>"a"</formula>
    </cfRule>
  </conditionalFormatting>
  <conditionalFormatting sqref="K31">
    <cfRule type="expression" dxfId="10" priority="1" stopIfTrue="1">
      <formula>J31&gt;0</formula>
    </cfRule>
    <cfRule type="cellIs" dxfId="9" priority="4" stopIfTrue="1" operator="equal">
      <formula>"a"</formula>
    </cfRule>
  </conditionalFormatting>
  <conditionalFormatting sqref="O19">
    <cfRule type="expression" dxfId="8" priority="27" stopIfTrue="1">
      <formula>N19&gt;0</formula>
    </cfRule>
  </conditionalFormatting>
  <conditionalFormatting sqref="O21">
    <cfRule type="expression" dxfId="7" priority="23" stopIfTrue="1">
      <formula>N21&gt;0</formula>
    </cfRule>
  </conditionalFormatting>
  <conditionalFormatting sqref="O23">
    <cfRule type="expression" dxfId="6" priority="19" stopIfTrue="1">
      <formula>N23&gt;0</formula>
    </cfRule>
  </conditionalFormatting>
  <conditionalFormatting sqref="O25 O33 O35">
    <cfRule type="expression" dxfId="5" priority="15" stopIfTrue="1">
      <formula>N25&gt;0</formula>
    </cfRule>
  </conditionalFormatting>
  <conditionalFormatting sqref="O27">
    <cfRule type="expression" dxfId="4" priority="11" stopIfTrue="1">
      <formula>N27&gt;0</formula>
    </cfRule>
  </conditionalFormatting>
  <conditionalFormatting sqref="O29">
    <cfRule type="expression" dxfId="3" priority="7" stopIfTrue="1">
      <formula>N29&gt;0</formula>
    </cfRule>
  </conditionalFormatting>
  <conditionalFormatting sqref="O31">
    <cfRule type="expression" dxfId="2" priority="3" stopIfTrue="1">
      <formula>N31&gt;0</formula>
    </cfRule>
  </conditionalFormatting>
  <dataValidations count="4">
    <dataValidation type="whole" operator="greaterThan" allowBlank="1" showInputMessage="1" showErrorMessage="1" error="Enter only Numeric Value greater than zero or leave the cell blank !" sqref="O19 O21 O23 O25 O27 O29 O31 O33 O35" xr:uid="{4C8A8295-5819-4909-A0DE-769E4E1326B0}">
      <formula1>0</formula1>
    </dataValidation>
    <dataValidation type="list" operator="greaterThan" allowBlank="1" showInputMessage="1" showErrorMessage="1" sqref="K19 K21 K23 K25 K27 K29 K31 K33 K35" xr:uid="{A029B1BC-97DE-4179-9680-B405D62E90E6}">
      <formula1>"0%,5%,12%,18%,28%"</formula1>
    </dataValidation>
    <dataValidation type="whole" operator="greaterThan" allowBlank="1" showInputMessage="1" showErrorMessage="1" sqref="I19 I21 I23 I25 I27 I29 I31 I33 I35" xr:uid="{D0C7C448-DB24-4551-9EEE-190C0374CA51}">
      <formula1>1</formula1>
    </dataValidation>
    <dataValidation operator="greaterThan" allowBlank="1" showInputMessage="1" showErrorMessage="1" error="Enter only Numeric Value greater than zero or leave the cell blank !" sqref="K16:K17" xr:uid="{9D5F1E05-1D42-40C3-BC0E-175554ADA0B9}"/>
  </dataValidations>
  <pageMargins left="0.25" right="0.25" top="0.75" bottom="0.75" header="0.3" footer="0.3"/>
  <pageSetup scale="63" fitToHeight="0" orientation="landscape" r:id="rId3"/>
  <headerFooter alignWithMargins="0">
    <oddFooter>&amp;R&amp;"Book Antiqua,Bold"&amp;10Schedule-4/ Page &amp;P of &amp;N</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indexed="33"/>
  </sheetPr>
  <dimension ref="A1:X74"/>
  <sheetViews>
    <sheetView view="pageBreakPreview" zoomScaleNormal="100" zoomScaleSheetLayoutView="100" workbookViewId="0">
      <selection activeCell="D15" sqref="D15:E15"/>
    </sheetView>
  </sheetViews>
  <sheetFormatPr defaultColWidth="10" defaultRowHeight="16.5" x14ac:dyDescent="0.3"/>
  <cols>
    <col min="1" max="1" width="10.375" style="453" customWidth="1"/>
    <col min="2" max="2" width="40.875" style="453" customWidth="1"/>
    <col min="3" max="3" width="17.5" style="453" customWidth="1"/>
    <col min="4" max="4" width="20.5" style="453" customWidth="1"/>
    <col min="5" max="5" width="20" style="453" customWidth="1"/>
    <col min="6" max="6" width="10" style="445" customWidth="1"/>
    <col min="7" max="7" width="29.875" style="445" customWidth="1"/>
    <col min="8" max="8" width="10" style="445" customWidth="1"/>
    <col min="9" max="9" width="12.25" style="445" hidden="1" customWidth="1"/>
    <col min="10" max="10" width="12.625" style="445" hidden="1" customWidth="1"/>
    <col min="11" max="11" width="15" style="445" hidden="1" customWidth="1"/>
    <col min="12" max="13" width="10" style="445" hidden="1" customWidth="1"/>
    <col min="14" max="14" width="18.625" style="445" hidden="1" customWidth="1"/>
    <col min="15" max="15" width="16" style="445" hidden="1" customWidth="1"/>
    <col min="16" max="16" width="10" style="445" hidden="1" customWidth="1"/>
    <col min="17" max="17" width="10" style="445" customWidth="1"/>
    <col min="18" max="18" width="10" style="484" customWidth="1"/>
    <col min="19" max="24" width="10" style="445" customWidth="1"/>
    <col min="25" max="16384" width="10" style="484"/>
  </cols>
  <sheetData>
    <row r="1" spans="1:15" ht="18" customHeight="1" x14ac:dyDescent="0.3">
      <c r="A1" s="441" t="str">
        <f>Cover!B3</f>
        <v>Specification No: SR2/NT/W-AIS/DOM/C00/25/06026</v>
      </c>
      <c r="B1" s="442"/>
      <c r="C1" s="443"/>
      <c r="D1" s="443"/>
      <c r="E1" s="444" t="s">
        <v>419</v>
      </c>
    </row>
    <row r="2" spans="1:15" ht="8.1" customHeight="1" x14ac:dyDescent="0.3">
      <c r="A2" s="446"/>
      <c r="B2" s="447"/>
      <c r="C2" s="448"/>
      <c r="D2" s="448"/>
      <c r="E2" s="449"/>
      <c r="F2" s="450"/>
    </row>
    <row r="3" spans="1:15" ht="85.5" customHeight="1" x14ac:dyDescent="0.3">
      <c r="A3" s="956" t="str">
        <f>Cover!$B$2</f>
        <v>CONSTRUCTION OF 1 NO. OF 230KV LINE BAY AT PUGALUR (EXISTING) 400/230KV SUB-STATION FOR INTEGRATION OF RE GENERATION PROJECT</v>
      </c>
      <c r="B3" s="956"/>
      <c r="C3" s="956"/>
      <c r="D3" s="956"/>
      <c r="E3" s="956"/>
    </row>
    <row r="4" spans="1:15" ht="21.95" customHeight="1" x14ac:dyDescent="0.3">
      <c r="A4" s="930" t="s">
        <v>420</v>
      </c>
      <c r="B4" s="930"/>
      <c r="C4" s="930"/>
      <c r="D4" s="930"/>
      <c r="E4" s="930"/>
    </row>
    <row r="5" spans="1:15" ht="12" customHeight="1" x14ac:dyDescent="0.3">
      <c r="A5" s="451"/>
      <c r="B5" s="452"/>
      <c r="C5" s="452"/>
      <c r="D5" s="452"/>
      <c r="E5" s="452"/>
    </row>
    <row r="6" spans="1:15" ht="18" customHeight="1" x14ac:dyDescent="0.3">
      <c r="A6" s="421" t="str">
        <f>'Sch-1'!A6</f>
        <v>Bidder’s Name and Address (Sole Bidder) :</v>
      </c>
      <c r="D6" s="454" t="s">
        <v>83</v>
      </c>
    </row>
    <row r="7" spans="1:15" ht="18" customHeight="1" x14ac:dyDescent="0.3">
      <c r="A7" s="455">
        <f>'Sch-1'!A7</f>
        <v>0</v>
      </c>
      <c r="D7" s="456" t="str">
        <f>'[1]Sch-1'!M7</f>
        <v>Contracts Services, 3rd Floor</v>
      </c>
    </row>
    <row r="8" spans="1:15" ht="18" customHeight="1" x14ac:dyDescent="0.3">
      <c r="A8" s="457" t="s">
        <v>376</v>
      </c>
      <c r="B8" s="924" t="str">
        <f>'Sch-4b'!B8:O8</f>
        <v/>
      </c>
      <c r="C8" s="924"/>
      <c r="D8" s="456" t="str">
        <f>'[1]Sch-1'!M8</f>
        <v>Power Grid Corporation of India Ltd.,</v>
      </c>
    </row>
    <row r="9" spans="1:15" ht="18" customHeight="1" x14ac:dyDescent="0.3">
      <c r="A9" s="457" t="s">
        <v>377</v>
      </c>
      <c r="B9" s="924" t="str">
        <f>'Sch-4b'!B9:O9</f>
        <v/>
      </c>
      <c r="C9" s="924"/>
      <c r="D9" s="456" t="str">
        <f>'[1]Sch-1'!M9</f>
        <v>"Saudamini", Plot No.-2</v>
      </c>
    </row>
    <row r="10" spans="1:15" ht="18" customHeight="1" x14ac:dyDescent="0.3">
      <c r="A10" s="458"/>
      <c r="B10" s="924" t="str">
        <f>'Sch-4b'!B10:O10</f>
        <v/>
      </c>
      <c r="C10" s="924"/>
      <c r="D10" s="456" t="str">
        <f>'[1]Sch-1'!M10</f>
        <v xml:space="preserve">Sector-29, </v>
      </c>
    </row>
    <row r="11" spans="1:15" ht="18" customHeight="1" x14ac:dyDescent="0.3">
      <c r="A11" s="458"/>
      <c r="B11" s="924" t="str">
        <f>'Sch-4b'!B11:O11</f>
        <v/>
      </c>
      <c r="C11" s="924"/>
      <c r="D11" s="456" t="str">
        <f>'[1]Sch-1'!M11</f>
        <v>Gurugram (Haryana) - 122001</v>
      </c>
    </row>
    <row r="12" spans="1:15" ht="8.1" customHeight="1" x14ac:dyDescent="0.3"/>
    <row r="13" spans="1:15" ht="21.95" customHeight="1" x14ac:dyDescent="0.3">
      <c r="A13" s="459" t="s">
        <v>378</v>
      </c>
      <c r="B13" s="925" t="s">
        <v>379</v>
      </c>
      <c r="C13" s="926"/>
      <c r="D13" s="927" t="s">
        <v>380</v>
      </c>
      <c r="E13" s="928"/>
      <c r="I13" s="931" t="s">
        <v>421</v>
      </c>
      <c r="J13" s="931"/>
      <c r="K13" s="931"/>
      <c r="M13" s="931" t="s">
        <v>422</v>
      </c>
      <c r="N13" s="931"/>
      <c r="O13" s="931"/>
    </row>
    <row r="14" spans="1:15" ht="18" customHeight="1" x14ac:dyDescent="0.3">
      <c r="A14" s="460" t="s">
        <v>381</v>
      </c>
      <c r="B14" s="932" t="s">
        <v>382</v>
      </c>
      <c r="C14" s="933"/>
      <c r="D14" s="957"/>
      <c r="E14" s="958"/>
      <c r="I14" s="461" t="s">
        <v>423</v>
      </c>
      <c r="K14" s="461" t="e">
        <f>ROUND('[1]Sch-1'!AE3*#REF!,0)</f>
        <v>#REF!</v>
      </c>
      <c r="M14" s="461" t="s">
        <v>423</v>
      </c>
      <c r="O14" s="461" t="e">
        <f>ROUND('[1]Sch-1'!AE5*#REF!,0)</f>
        <v>#REF!</v>
      </c>
    </row>
    <row r="15" spans="1:15" ht="94.5" customHeight="1" x14ac:dyDescent="0.3">
      <c r="A15" s="462"/>
      <c r="B15" s="935" t="s">
        <v>383</v>
      </c>
      <c r="C15" s="936"/>
      <c r="D15" s="959">
        <f>'Sch-1'!N109</f>
        <v>0</v>
      </c>
      <c r="E15" s="960"/>
      <c r="G15" s="463"/>
    </row>
    <row r="16" spans="1:15" ht="18" customHeight="1" x14ac:dyDescent="0.3">
      <c r="A16" s="460" t="s">
        <v>384</v>
      </c>
      <c r="B16" s="932" t="s">
        <v>385</v>
      </c>
      <c r="C16" s="933"/>
      <c r="D16" s="961"/>
      <c r="E16" s="961"/>
      <c r="I16" s="461" t="s">
        <v>424</v>
      </c>
      <c r="K16" s="464">
        <f>IF(ISERROR(ROUND((#REF!+#REF!)*#REF!,0)),0, ROUND((#REF!+#REF!)*#REF!,0))</f>
        <v>0</v>
      </c>
      <c r="M16" s="461" t="s">
        <v>424</v>
      </c>
      <c r="O16" s="464">
        <f>IF(ISERROR(ROUND((#REF!+#REF!)*#REF!,0)),0, ROUND((#REF!+#REF!)*#REF!,0))</f>
        <v>0</v>
      </c>
    </row>
    <row r="17" spans="1:15" ht="90.75" customHeight="1" x14ac:dyDescent="0.3">
      <c r="A17" s="462"/>
      <c r="B17" s="935" t="s">
        <v>425</v>
      </c>
      <c r="C17" s="936"/>
      <c r="D17" s="959">
        <f>'Sch-3 '!Q95</f>
        <v>0</v>
      </c>
      <c r="E17" s="960"/>
      <c r="G17" s="465"/>
      <c r="I17" s="466" t="e">
        <f>#REF!/'[1]Sch-1'!AE1</f>
        <v>#REF!</v>
      </c>
      <c r="K17" s="445" t="e">
        <f>'[1]Sch-1'!AE3</f>
        <v>#REF!</v>
      </c>
      <c r="M17" s="466" t="e">
        <f>I17</f>
        <v>#REF!</v>
      </c>
      <c r="O17" s="445" t="e">
        <f>'[1]Sch-1'!AE5</f>
        <v>#REF!</v>
      </c>
    </row>
    <row r="18" spans="1:15" ht="18" customHeight="1" x14ac:dyDescent="0.3">
      <c r="A18" s="937"/>
      <c r="B18" s="938" t="s">
        <v>387</v>
      </c>
      <c r="C18" s="939"/>
      <c r="D18" s="962">
        <f>D17+D15</f>
        <v>0</v>
      </c>
      <c r="E18" s="963"/>
      <c r="I18" s="445" t="s">
        <v>426</v>
      </c>
      <c r="K18" s="467" t="e">
        <f>K14+K16+#REF!</f>
        <v>#REF!</v>
      </c>
      <c r="M18" s="445" t="s">
        <v>427</v>
      </c>
      <c r="O18" s="467" t="e">
        <f>O14+O16+#REF!</f>
        <v>#REF!</v>
      </c>
    </row>
    <row r="19" spans="1:15" ht="24.75" customHeight="1" x14ac:dyDescent="0.3">
      <c r="A19" s="937"/>
      <c r="B19" s="940"/>
      <c r="C19" s="941"/>
      <c r="D19" s="942"/>
      <c r="E19" s="943"/>
    </row>
    <row r="20" spans="1:15" ht="18" customHeight="1" x14ac:dyDescent="0.3">
      <c r="B20" s="468"/>
      <c r="C20" s="468"/>
      <c r="D20" s="469"/>
      <c r="E20" s="469"/>
    </row>
    <row r="21" spans="1:15" ht="24" customHeight="1" x14ac:dyDescent="0.3">
      <c r="A21" s="470"/>
      <c r="B21" s="934"/>
      <c r="C21" s="934"/>
      <c r="D21" s="934"/>
      <c r="E21" s="934"/>
    </row>
    <row r="22" spans="1:15" ht="18" customHeight="1" x14ac:dyDescent="0.3">
      <c r="A22" s="471"/>
      <c r="B22" s="471"/>
      <c r="C22" s="471"/>
      <c r="D22" s="471"/>
      <c r="E22" s="471"/>
    </row>
    <row r="23" spans="1:15" ht="30" customHeight="1" x14ac:dyDescent="0.3">
      <c r="A23" s="471"/>
      <c r="B23" s="471"/>
      <c r="C23" s="472"/>
      <c r="D23" s="471"/>
      <c r="E23" s="471"/>
    </row>
    <row r="24" spans="1:15" ht="30" customHeight="1" x14ac:dyDescent="0.3">
      <c r="A24" s="473" t="s">
        <v>388</v>
      </c>
      <c r="B24" s="474" t="str">
        <f>'Sch-1'!B114</f>
        <v>--</v>
      </c>
      <c r="C24" s="472" t="s">
        <v>223</v>
      </c>
      <c r="D24" s="475" t="str">
        <f>'Sch-1'!M115</f>
        <v/>
      </c>
      <c r="F24" s="476"/>
    </row>
    <row r="25" spans="1:15" ht="30" customHeight="1" x14ac:dyDescent="0.3">
      <c r="A25" s="473" t="s">
        <v>389</v>
      </c>
      <c r="B25" s="477" t="str">
        <f>'Sch-1'!B115</f>
        <v/>
      </c>
      <c r="C25" s="472" t="s">
        <v>224</v>
      </c>
      <c r="D25" s="475" t="str">
        <f>'Sch-1'!M116</f>
        <v/>
      </c>
      <c r="F25" s="476"/>
    </row>
    <row r="26" spans="1:15" ht="30" customHeight="1" x14ac:dyDescent="0.3">
      <c r="A26" s="478"/>
      <c r="B26" s="479"/>
      <c r="C26" s="472"/>
      <c r="D26" s="445"/>
      <c r="E26" s="445"/>
      <c r="F26" s="476"/>
    </row>
    <row r="27" spans="1:15" ht="33" customHeight="1" x14ac:dyDescent="0.3">
      <c r="A27" s="478"/>
      <c r="B27" s="479"/>
      <c r="C27" s="450"/>
      <c r="D27" s="480"/>
      <c r="E27" s="481"/>
      <c r="F27" s="476"/>
    </row>
    <row r="28" spans="1:15" ht="21.95" customHeight="1" x14ac:dyDescent="0.3">
      <c r="A28" s="482"/>
      <c r="B28" s="482"/>
      <c r="C28" s="482"/>
      <c r="D28" s="482"/>
      <c r="E28" s="483"/>
    </row>
    <row r="29" spans="1:15" ht="21.95" customHeight="1" x14ac:dyDescent="0.3">
      <c r="A29" s="482"/>
      <c r="B29" s="482"/>
      <c r="C29" s="482"/>
      <c r="D29" s="482"/>
      <c r="E29" s="483"/>
    </row>
    <row r="30" spans="1:15" ht="21.95" customHeight="1" x14ac:dyDescent="0.3">
      <c r="A30" s="482"/>
      <c r="B30" s="482"/>
      <c r="C30" s="482"/>
      <c r="D30" s="482"/>
      <c r="E30" s="483"/>
    </row>
    <row r="31" spans="1:15" ht="21.95" customHeight="1" x14ac:dyDescent="0.3">
      <c r="A31" s="482"/>
      <c r="B31" s="482"/>
      <c r="C31" s="482"/>
      <c r="D31" s="482"/>
      <c r="E31" s="483"/>
    </row>
    <row r="32" spans="1:15" ht="21.95" customHeight="1" x14ac:dyDescent="0.3">
      <c r="A32" s="482"/>
      <c r="B32" s="482"/>
      <c r="C32" s="482"/>
      <c r="D32" s="482"/>
      <c r="E32" s="483"/>
    </row>
    <row r="33" spans="1:5" ht="21.95" customHeight="1" x14ac:dyDescent="0.3">
      <c r="A33" s="482"/>
      <c r="B33" s="482"/>
      <c r="C33" s="482"/>
      <c r="D33" s="482"/>
      <c r="E33" s="483"/>
    </row>
    <row r="34" spans="1:5" ht="24.95" customHeight="1" x14ac:dyDescent="0.3">
      <c r="A34" s="481"/>
      <c r="B34" s="481"/>
      <c r="C34" s="481"/>
      <c r="D34" s="481"/>
      <c r="E34" s="481"/>
    </row>
    <row r="35" spans="1:5" ht="24.95" customHeight="1" x14ac:dyDescent="0.3">
      <c r="A35" s="481"/>
      <c r="B35" s="481"/>
      <c r="C35" s="481"/>
      <c r="D35" s="481"/>
      <c r="E35" s="481"/>
    </row>
    <row r="36" spans="1:5" ht="24.95" customHeight="1" x14ac:dyDescent="0.3">
      <c r="A36" s="481"/>
      <c r="B36" s="481"/>
      <c r="C36" s="481"/>
      <c r="D36" s="481"/>
      <c r="E36" s="481"/>
    </row>
    <row r="37" spans="1:5" ht="24.95" customHeight="1" x14ac:dyDescent="0.3">
      <c r="A37" s="481"/>
      <c r="B37" s="481"/>
      <c r="C37" s="481"/>
      <c r="D37" s="481"/>
      <c r="E37" s="481"/>
    </row>
    <row r="38" spans="1:5" ht="24.95" customHeight="1" x14ac:dyDescent="0.3">
      <c r="A38" s="481"/>
      <c r="B38" s="481"/>
      <c r="C38" s="481"/>
      <c r="D38" s="481"/>
      <c r="E38" s="481"/>
    </row>
    <row r="39" spans="1:5" ht="24.95" customHeight="1" x14ac:dyDescent="0.3">
      <c r="A39" s="481"/>
      <c r="B39" s="481"/>
      <c r="C39" s="481"/>
      <c r="D39" s="481"/>
      <c r="E39" s="481"/>
    </row>
    <row r="40" spans="1:5" ht="24.95" customHeight="1" x14ac:dyDescent="0.3">
      <c r="A40" s="481"/>
      <c r="B40" s="481"/>
      <c r="C40" s="481"/>
      <c r="D40" s="481"/>
      <c r="E40" s="481"/>
    </row>
    <row r="41" spans="1:5" ht="24.95" customHeight="1" x14ac:dyDescent="0.3">
      <c r="A41" s="481"/>
      <c r="B41" s="481"/>
      <c r="C41" s="481"/>
      <c r="D41" s="481"/>
      <c r="E41" s="481"/>
    </row>
    <row r="42" spans="1:5" ht="24.95" customHeight="1" x14ac:dyDescent="0.3">
      <c r="A42" s="481"/>
      <c r="B42" s="481"/>
      <c r="C42" s="481"/>
      <c r="D42" s="481"/>
      <c r="E42" s="481"/>
    </row>
    <row r="43" spans="1:5" ht="24.95" customHeight="1" x14ac:dyDescent="0.3">
      <c r="A43" s="481"/>
      <c r="B43" s="481"/>
      <c r="C43" s="481"/>
      <c r="D43" s="481"/>
      <c r="E43" s="481"/>
    </row>
    <row r="44" spans="1:5" ht="24.95" customHeight="1" x14ac:dyDescent="0.3">
      <c r="A44" s="481"/>
      <c r="B44" s="481"/>
      <c r="C44" s="481"/>
      <c r="D44" s="481"/>
      <c r="E44" s="481"/>
    </row>
    <row r="45" spans="1:5" ht="24.95" customHeight="1" x14ac:dyDescent="0.3">
      <c r="A45" s="481"/>
      <c r="B45" s="481"/>
      <c r="C45" s="481"/>
      <c r="D45" s="481"/>
      <c r="E45" s="481"/>
    </row>
    <row r="46" spans="1:5" ht="24.95" customHeight="1" x14ac:dyDescent="0.3">
      <c r="A46" s="481"/>
      <c r="B46" s="481"/>
      <c r="C46" s="481"/>
      <c r="D46" s="481"/>
      <c r="E46" s="481"/>
    </row>
    <row r="47" spans="1:5" ht="24.95" customHeight="1" x14ac:dyDescent="0.3">
      <c r="A47" s="481"/>
      <c r="B47" s="481"/>
      <c r="C47" s="481"/>
      <c r="D47" s="481"/>
      <c r="E47" s="481"/>
    </row>
    <row r="48" spans="1:5" ht="24.95" customHeight="1" x14ac:dyDescent="0.3">
      <c r="A48" s="481"/>
      <c r="B48" s="481"/>
      <c r="C48" s="481"/>
      <c r="D48" s="481"/>
      <c r="E48" s="481"/>
    </row>
    <row r="49" spans="1:5" ht="24.95" customHeight="1" x14ac:dyDescent="0.3">
      <c r="A49" s="481"/>
      <c r="B49" s="481"/>
      <c r="C49" s="481"/>
      <c r="D49" s="481"/>
      <c r="E49" s="481"/>
    </row>
    <row r="50" spans="1:5" ht="24.95" customHeight="1" x14ac:dyDescent="0.3">
      <c r="A50" s="481"/>
      <c r="B50" s="481"/>
      <c r="C50" s="481"/>
      <c r="D50" s="481"/>
      <c r="E50" s="481"/>
    </row>
    <row r="51" spans="1:5" ht="24.95" customHeight="1" x14ac:dyDescent="0.3">
      <c r="A51" s="481"/>
      <c r="B51" s="481"/>
      <c r="C51" s="481"/>
      <c r="D51" s="481"/>
      <c r="E51" s="481"/>
    </row>
    <row r="52" spans="1:5" ht="24.95" customHeight="1" x14ac:dyDescent="0.3">
      <c r="A52" s="481"/>
      <c r="B52" s="481"/>
      <c r="C52" s="481"/>
      <c r="D52" s="481"/>
      <c r="E52" s="481"/>
    </row>
    <row r="53" spans="1:5" ht="24.95" customHeight="1" x14ac:dyDescent="0.3">
      <c r="A53" s="481"/>
      <c r="B53" s="481"/>
      <c r="C53" s="481"/>
      <c r="D53" s="481"/>
      <c r="E53" s="481"/>
    </row>
    <row r="54" spans="1:5" ht="24.95" customHeight="1" x14ac:dyDescent="0.3">
      <c r="A54" s="481"/>
      <c r="B54" s="481"/>
      <c r="C54" s="481"/>
      <c r="D54" s="481"/>
      <c r="E54" s="481"/>
    </row>
    <row r="55" spans="1:5" ht="24.95" customHeight="1" x14ac:dyDescent="0.3">
      <c r="A55" s="481"/>
      <c r="B55" s="481"/>
      <c r="C55" s="481"/>
      <c r="D55" s="481"/>
      <c r="E55" s="481"/>
    </row>
    <row r="56" spans="1:5" ht="24.95" customHeight="1" x14ac:dyDescent="0.3">
      <c r="A56" s="481"/>
      <c r="B56" s="481"/>
      <c r="C56" s="481"/>
      <c r="D56" s="481"/>
      <c r="E56" s="481"/>
    </row>
    <row r="57" spans="1:5" x14ac:dyDescent="0.3">
      <c r="A57" s="481"/>
      <c r="B57" s="481"/>
      <c r="C57" s="481"/>
      <c r="D57" s="481"/>
      <c r="E57" s="481"/>
    </row>
    <row r="58" spans="1:5" x14ac:dyDescent="0.3">
      <c r="A58" s="481"/>
      <c r="B58" s="481"/>
      <c r="C58" s="481"/>
      <c r="D58" s="481"/>
      <c r="E58" s="481"/>
    </row>
    <row r="59" spans="1:5" x14ac:dyDescent="0.3">
      <c r="A59" s="481"/>
      <c r="B59" s="481"/>
      <c r="C59" s="481"/>
      <c r="D59" s="481"/>
      <c r="E59" s="481"/>
    </row>
    <row r="60" spans="1:5" x14ac:dyDescent="0.3">
      <c r="A60" s="481"/>
      <c r="B60" s="481"/>
      <c r="C60" s="481"/>
      <c r="D60" s="481"/>
      <c r="E60" s="481"/>
    </row>
    <row r="61" spans="1:5" x14ac:dyDescent="0.3">
      <c r="A61" s="481"/>
      <c r="B61" s="481"/>
      <c r="C61" s="481"/>
      <c r="D61" s="481"/>
      <c r="E61" s="481"/>
    </row>
    <row r="62" spans="1:5" x14ac:dyDescent="0.3">
      <c r="A62" s="481"/>
      <c r="B62" s="481"/>
      <c r="C62" s="481"/>
      <c r="D62" s="481"/>
      <c r="E62" s="481"/>
    </row>
    <row r="63" spans="1:5" x14ac:dyDescent="0.3">
      <c r="A63" s="481"/>
      <c r="B63" s="481"/>
      <c r="C63" s="481"/>
      <c r="D63" s="481"/>
      <c r="E63" s="481"/>
    </row>
    <row r="64" spans="1:5" x14ac:dyDescent="0.3">
      <c r="A64" s="481"/>
      <c r="B64" s="481"/>
      <c r="C64" s="481"/>
      <c r="D64" s="481"/>
      <c r="E64" s="481"/>
    </row>
    <row r="65" spans="1:5" x14ac:dyDescent="0.3">
      <c r="A65" s="481"/>
      <c r="B65" s="481"/>
      <c r="C65" s="481"/>
      <c r="D65" s="481"/>
      <c r="E65" s="481"/>
    </row>
    <row r="66" spans="1:5" x14ac:dyDescent="0.3">
      <c r="A66" s="481"/>
      <c r="B66" s="481"/>
      <c r="C66" s="481"/>
      <c r="D66" s="481"/>
      <c r="E66" s="481"/>
    </row>
    <row r="67" spans="1:5" x14ac:dyDescent="0.3">
      <c r="A67" s="481"/>
      <c r="B67" s="481"/>
      <c r="C67" s="481"/>
      <c r="D67" s="481"/>
      <c r="E67" s="481"/>
    </row>
    <row r="68" spans="1:5" x14ac:dyDescent="0.3">
      <c r="A68" s="481"/>
      <c r="B68" s="481"/>
      <c r="C68" s="481"/>
      <c r="D68" s="481"/>
      <c r="E68" s="481"/>
    </row>
    <row r="69" spans="1:5" x14ac:dyDescent="0.3">
      <c r="A69" s="481"/>
      <c r="B69" s="481"/>
      <c r="C69" s="481"/>
      <c r="D69" s="481"/>
      <c r="E69" s="481"/>
    </row>
    <row r="70" spans="1:5" x14ac:dyDescent="0.3">
      <c r="A70" s="481"/>
      <c r="B70" s="481"/>
      <c r="C70" s="481"/>
      <c r="D70" s="481"/>
      <c r="E70" s="481"/>
    </row>
    <row r="71" spans="1:5" x14ac:dyDescent="0.3">
      <c r="A71" s="481"/>
      <c r="B71" s="481"/>
      <c r="C71" s="481"/>
      <c r="D71" s="481"/>
      <c r="E71" s="481"/>
    </row>
    <row r="72" spans="1:5" x14ac:dyDescent="0.3">
      <c r="A72" s="481"/>
      <c r="B72" s="481"/>
      <c r="C72" s="481"/>
      <c r="D72" s="481"/>
      <c r="E72" s="481"/>
    </row>
    <row r="73" spans="1:5" x14ac:dyDescent="0.3">
      <c r="A73" s="481"/>
      <c r="B73" s="481"/>
      <c r="C73" s="481"/>
      <c r="D73" s="481"/>
      <c r="E73" s="481"/>
    </row>
    <row r="74" spans="1:5" x14ac:dyDescent="0.3">
      <c r="A74" s="481"/>
      <c r="B74" s="481"/>
      <c r="C74" s="481"/>
      <c r="D74" s="481"/>
      <c r="E74" s="481"/>
    </row>
  </sheetData>
  <sheetProtection algorithmName="SHA-512" hashValue="jk9MnjsdgPDLSV6qgb7tRgnX4fzV//lsSMeyUu+jlb4lcis7LH0F1Hkpkq47O54GOrvcaNtVXGyE1HVCzzCCoA==" saltValue="6ZeTtIFAb4/WMzWXB9vmIQ==" spinCount="100000" sheet="1" formatColumns="0" formatRows="0" selectLockedCells="1"/>
  <dataConsolidate/>
  <customSheetViews>
    <customSheetView guid="{C6A7FFED-91EB-41DF-A944-2BFB2D792481}" showPageBreaks="1" printArea="1" hiddenColumns="1" view="pageBreakPreview" topLeftCell="A10">
      <selection activeCell="G15" sqref="G15"/>
      <pageMargins left="0" right="0" top="0" bottom="0" header="0" footer="0"/>
      <printOptions horizontalCentered="1"/>
      <pageSetup paperSize="9" scale="90" fitToHeight="0" orientation="portrait" r:id="rId1"/>
      <headerFooter alignWithMargins="0">
        <oddFooter>&amp;R&amp;"Book Antiqua,Bold"&amp;10Schedule-5/ Page &amp;P of &amp;N</oddFooter>
      </headerFooter>
    </customSheetView>
    <customSheetView guid="{302D9D75-0757-45DA-AFBF-614F08F1401B}" showPageBreaks="1" printArea="1" hiddenColumns="1" view="pageBreakPreview" topLeftCell="A10">
      <selection activeCell="G15" sqref="G15"/>
      <pageMargins left="0" right="0" top="0" bottom="0" header="0" footer="0"/>
      <printOptions horizontalCentered="1"/>
      <pageSetup paperSize="9" scale="90" fitToHeight="0" orientation="portrait" r:id="rId2"/>
      <headerFooter alignWithMargins="0">
        <oddFooter>&amp;R&amp;"Book Antiqua,Bold"&amp;10Schedule-5/ Page &amp;P of &amp;N</oddFooter>
      </headerFooter>
    </customSheetView>
    <customSheetView guid="{0D897A0D-14C5-4BD1-B11A-C8754685A103}" showPageBreaks="1" printArea="1" hiddenColumns="1" view="pageBreakPreview" topLeftCell="A10">
      <selection activeCell="B15" sqref="B15:C15"/>
      <pageMargins left="0" right="0" top="0" bottom="0" header="0" footer="0"/>
      <printOptions horizontalCentered="1"/>
      <pageSetup paperSize="9" scale="90" fitToHeight="0" orientation="portrait" r:id="rId3"/>
      <headerFooter alignWithMargins="0">
        <oddFooter>&amp;R&amp;"Book Antiqua,Bold"&amp;10Schedule-5/ Page &amp;P of &amp;N</oddFooter>
      </headerFooter>
    </customSheetView>
    <customSheetView guid="{7B2C193D-327B-40D6-809F-9A3DFB75744C}" showPageBreaks="1" printArea="1" hiddenColumns="1" view="pageBreakPreview">
      <selection activeCell="A8" sqref="A8"/>
      <pageMargins left="0" right="0" top="0" bottom="0" header="0" footer="0"/>
      <printOptions horizontalCentered="1"/>
      <pageSetup paperSize="9" scale="90" fitToHeight="0" orientation="portrait" r:id="rId4"/>
      <headerFooter alignWithMargins="0">
        <oddFooter>&amp;R&amp;"Book Antiqua,Bold"&amp;10Schedule-5/ Page &amp;P of &amp;N</oddFooter>
      </headerFooter>
    </customSheetView>
  </customSheetViews>
  <mergeCells count="24">
    <mergeCell ref="A18:A19"/>
    <mergeCell ref="B18:C18"/>
    <mergeCell ref="D18:E18"/>
    <mergeCell ref="B19:C19"/>
    <mergeCell ref="D19:E19"/>
    <mergeCell ref="B21:E21"/>
    <mergeCell ref="B15:C15"/>
    <mergeCell ref="D15:E15"/>
    <mergeCell ref="B16:C16"/>
    <mergeCell ref="D16:E16"/>
    <mergeCell ref="B17:C17"/>
    <mergeCell ref="D17:E17"/>
    <mergeCell ref="B13:C13"/>
    <mergeCell ref="D13:E13"/>
    <mergeCell ref="I13:K13"/>
    <mergeCell ref="M13:O13"/>
    <mergeCell ref="B14:C14"/>
    <mergeCell ref="D14:E14"/>
    <mergeCell ref="B11:C11"/>
    <mergeCell ref="A3:E3"/>
    <mergeCell ref="A4:E4"/>
    <mergeCell ref="B8:C8"/>
    <mergeCell ref="B9:C9"/>
    <mergeCell ref="B10:C10"/>
  </mergeCells>
  <dataValidations count="2">
    <dataValidation allowBlank="1" showErrorMessage="1" prompt="_x000a_" sqref="D17 D15" xr:uid="{00000000-0002-0000-0A00-000000000000}"/>
    <dataValidation allowBlank="1" showInputMessage="1" showErrorMessage="1" prompt="You may write remarks regarding Sales Tax here." sqref="E17" xr:uid="{00000000-0002-0000-0A00-000001000000}"/>
  </dataValidations>
  <printOptions horizontalCentered="1"/>
  <pageMargins left="0.31" right="0.25" top="0.52" bottom="0.67" header="0.23" footer="0.24"/>
  <pageSetup paperSize="9" scale="90" fitToHeight="0" orientation="portrait" r:id="rId5"/>
  <headerFooter alignWithMargins="0">
    <oddFooter>&amp;R&amp;"Book Antiqua,Bold"&amp;10Schedule-5/ Page &amp;P of &amp;N</oddFooter>
  </headerFooter>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pageSetUpPr fitToPage="1"/>
  </sheetPr>
  <dimension ref="A1:F30"/>
  <sheetViews>
    <sheetView view="pageBreakPreview" topLeftCell="A8" zoomScaleNormal="100" zoomScaleSheetLayoutView="100" workbookViewId="0">
      <selection activeCell="D18" sqref="D18"/>
    </sheetView>
  </sheetViews>
  <sheetFormatPr defaultColWidth="10" defaultRowHeight="16.5" x14ac:dyDescent="0.3"/>
  <cols>
    <col min="1" max="1" width="10.625" style="453" customWidth="1"/>
    <col min="2" max="2" width="27.5" style="453" customWidth="1"/>
    <col min="3" max="3" width="21" style="453" customWidth="1"/>
    <col min="4" max="4" width="34.375" style="453" customWidth="1"/>
    <col min="5" max="16384" width="10" style="484"/>
  </cols>
  <sheetData>
    <row r="1" spans="1:6" ht="18" customHeight="1" x14ac:dyDescent="0.3">
      <c r="A1" s="408" t="str">
        <f>Cover!B3</f>
        <v>Specification No: SR2/NT/W-AIS/DOM/C00/25/06026</v>
      </c>
      <c r="B1" s="409"/>
      <c r="C1" s="411"/>
      <c r="D1" s="412" t="s">
        <v>374</v>
      </c>
    </row>
    <row r="2" spans="1:6" ht="18" customHeight="1" x14ac:dyDescent="0.3">
      <c r="A2" s="485"/>
      <c r="B2" s="486"/>
      <c r="C2" s="487"/>
      <c r="D2" s="487"/>
    </row>
    <row r="3" spans="1:6" ht="78.75" customHeight="1" x14ac:dyDescent="0.3">
      <c r="A3" s="966" t="str">
        <f>Cover!$B$2</f>
        <v>CONSTRUCTION OF 1 NO. OF 230KV LINE BAY AT PUGALUR (EXISTING) 400/230KV SUB-STATION FOR INTEGRATION OF RE GENERATION PROJECT</v>
      </c>
      <c r="B3" s="966"/>
      <c r="C3" s="966"/>
      <c r="D3" s="966"/>
      <c r="E3" s="488"/>
      <c r="F3" s="488"/>
    </row>
    <row r="4" spans="1:6" ht="21.95" customHeight="1" x14ac:dyDescent="0.3">
      <c r="A4" s="930" t="s">
        <v>428</v>
      </c>
      <c r="B4" s="930"/>
      <c r="C4" s="930"/>
      <c r="D4" s="930"/>
    </row>
    <row r="5" spans="1:6" ht="18" customHeight="1" x14ac:dyDescent="0.3">
      <c r="A5" s="489"/>
    </row>
    <row r="6" spans="1:6" ht="18" customHeight="1" x14ac:dyDescent="0.3">
      <c r="A6" s="421" t="str">
        <f>'Sch-1'!A6</f>
        <v>Bidder’s Name and Address (Sole Bidder) :</v>
      </c>
      <c r="D6" s="454" t="s">
        <v>83</v>
      </c>
    </row>
    <row r="7" spans="1:6" ht="36" customHeight="1" x14ac:dyDescent="0.3">
      <c r="A7" s="913">
        <f>'Sch-1'!A7</f>
        <v>0</v>
      </c>
      <c r="B7" s="913"/>
      <c r="C7" s="913"/>
      <c r="D7" s="456" t="str">
        <f>'[1]Sch-1'!M7</f>
        <v>Contracts Services, 3rd Floor</v>
      </c>
    </row>
    <row r="8" spans="1:6" ht="18" customHeight="1" x14ac:dyDescent="0.3">
      <c r="A8" s="457" t="s">
        <v>376</v>
      </c>
      <c r="B8" s="924" t="str">
        <f>IF('[1]Sch-1'!C8=0, "", '[1]Sch-1'!C8)</f>
        <v/>
      </c>
      <c r="C8" s="924"/>
      <c r="D8" s="456" t="str">
        <f>'[1]Sch-1'!M8</f>
        <v>Power Grid Corporation of India Ltd.,</v>
      </c>
    </row>
    <row r="9" spans="1:6" ht="18" customHeight="1" x14ac:dyDescent="0.3">
      <c r="A9" s="457" t="s">
        <v>377</v>
      </c>
      <c r="B9" s="924" t="str">
        <f>IF('[1]Sch-1'!C9=0, "", '[1]Sch-1'!C9)</f>
        <v/>
      </c>
      <c r="C9" s="924"/>
      <c r="D9" s="456" t="str">
        <f>'[1]Sch-1'!M9</f>
        <v>"Saudamini", Plot No.-2</v>
      </c>
    </row>
    <row r="10" spans="1:6" ht="18" customHeight="1" x14ac:dyDescent="0.3">
      <c r="A10" s="458"/>
      <c r="B10" s="924" t="str">
        <f>IF('[1]Sch-1'!C10=0, "", '[1]Sch-1'!C10)</f>
        <v/>
      </c>
      <c r="C10" s="924"/>
      <c r="D10" s="456" t="str">
        <f>'[1]Sch-1'!M10</f>
        <v xml:space="preserve">Sector-29, </v>
      </c>
    </row>
    <row r="11" spans="1:6" ht="18" customHeight="1" x14ac:dyDescent="0.3">
      <c r="A11" s="458"/>
      <c r="B11" s="924" t="str">
        <f>IF('[1]Sch-1'!C11=0, "", '[1]Sch-1'!C11)</f>
        <v/>
      </c>
      <c r="C11" s="924"/>
      <c r="D11" s="456" t="str">
        <f>'[1]Sch-1'!M11</f>
        <v>Gurugram (Haryana) - 122001</v>
      </c>
    </row>
    <row r="12" spans="1:6" ht="5.25" customHeight="1" x14ac:dyDescent="0.3">
      <c r="A12" s="490"/>
      <c r="B12" s="490"/>
      <c r="C12" s="490"/>
      <c r="D12" s="454"/>
    </row>
    <row r="13" spans="1:6" ht="21.95" customHeight="1" x14ac:dyDescent="0.3">
      <c r="A13" s="709" t="s">
        <v>378</v>
      </c>
      <c r="B13" s="967" t="s">
        <v>228</v>
      </c>
      <c r="C13" s="968"/>
      <c r="D13" s="710" t="s">
        <v>380</v>
      </c>
    </row>
    <row r="14" spans="1:6" ht="21.95" customHeight="1" x14ac:dyDescent="0.3">
      <c r="A14" s="460" t="s">
        <v>381</v>
      </c>
      <c r="B14" s="969" t="s">
        <v>429</v>
      </c>
      <c r="C14" s="969"/>
      <c r="D14" s="493">
        <f>'Sch-1'!N108</f>
        <v>0</v>
      </c>
    </row>
    <row r="15" spans="1:6" ht="35.1" customHeight="1" x14ac:dyDescent="0.3">
      <c r="A15" s="494"/>
      <c r="B15" s="970" t="s">
        <v>430</v>
      </c>
      <c r="C15" s="971"/>
      <c r="D15" s="495"/>
    </row>
    <row r="16" spans="1:6" ht="21.95" customHeight="1" x14ac:dyDescent="0.3">
      <c r="A16" s="460" t="s">
        <v>384</v>
      </c>
      <c r="B16" s="969" t="s">
        <v>431</v>
      </c>
      <c r="C16" s="969"/>
      <c r="D16" s="493">
        <f>'Sch-2'!J108</f>
        <v>0</v>
      </c>
    </row>
    <row r="17" spans="1:6" ht="35.1" customHeight="1" x14ac:dyDescent="0.3">
      <c r="A17" s="494"/>
      <c r="B17" s="972" t="s">
        <v>432</v>
      </c>
      <c r="C17" s="971"/>
      <c r="D17" s="495"/>
    </row>
    <row r="18" spans="1:6" ht="21.95" customHeight="1" x14ac:dyDescent="0.3">
      <c r="A18" s="460" t="s">
        <v>433</v>
      </c>
      <c r="B18" s="969" t="s">
        <v>434</v>
      </c>
      <c r="C18" s="969"/>
      <c r="D18" s="493">
        <f>'Sch-3 '!P94</f>
        <v>0</v>
      </c>
    </row>
    <row r="19" spans="1:6" ht="30" customHeight="1" x14ac:dyDescent="0.3">
      <c r="A19" s="494"/>
      <c r="B19" s="970" t="s">
        <v>435</v>
      </c>
      <c r="C19" s="971"/>
      <c r="D19" s="495"/>
    </row>
    <row r="20" spans="1:6" ht="30" customHeight="1" x14ac:dyDescent="0.3">
      <c r="A20" s="460">
        <v>5</v>
      </c>
      <c r="B20" s="969" t="s">
        <v>436</v>
      </c>
      <c r="C20" s="969"/>
      <c r="D20" s="493">
        <f>'Sch-4'!D18</f>
        <v>0</v>
      </c>
    </row>
    <row r="21" spans="1:6" ht="33" customHeight="1" x14ac:dyDescent="0.3">
      <c r="A21" s="494"/>
      <c r="B21" s="970" t="s">
        <v>437</v>
      </c>
      <c r="C21" s="971"/>
      <c r="D21" s="496"/>
    </row>
    <row r="22" spans="1:6" ht="15.75" x14ac:dyDescent="0.3">
      <c r="A22" s="937">
        <v>7</v>
      </c>
      <c r="B22" s="938" t="s">
        <v>438</v>
      </c>
      <c r="C22" s="939"/>
      <c r="D22" s="964">
        <f>SUM(D14,D16,D18,D20)</f>
        <v>0</v>
      </c>
    </row>
    <row r="23" spans="1:6" ht="24.75" customHeight="1" x14ac:dyDescent="0.3">
      <c r="A23" s="937"/>
      <c r="B23" s="973"/>
      <c r="C23" s="974"/>
      <c r="D23" s="965"/>
    </row>
    <row r="24" spans="1:6" ht="6.75" customHeight="1" x14ac:dyDescent="0.3">
      <c r="A24" s="499"/>
      <c r="B24" s="500"/>
      <c r="C24" s="500"/>
      <c r="D24" s="501"/>
    </row>
    <row r="25" spans="1:6" ht="27.95" hidden="1" customHeight="1" x14ac:dyDescent="0.3">
      <c r="A25" s="499"/>
      <c r="B25" s="500"/>
      <c r="C25" s="502"/>
      <c r="D25" s="501"/>
    </row>
    <row r="26" spans="1:6" ht="27.95" customHeight="1" x14ac:dyDescent="0.3">
      <c r="A26" s="436" t="s">
        <v>221</v>
      </c>
      <c r="B26" s="503" t="str">
        <f>'Sch-4'!B24</f>
        <v>--</v>
      </c>
      <c r="C26" s="502" t="s">
        <v>223</v>
      </c>
      <c r="D26" s="504" t="str">
        <f>'Sch-4'!D24</f>
        <v/>
      </c>
      <c r="F26" s="505"/>
    </row>
    <row r="27" spans="1:6" ht="27.95" customHeight="1" x14ac:dyDescent="0.3">
      <c r="A27" s="436" t="s">
        <v>222</v>
      </c>
      <c r="B27" s="503" t="str">
        <f>'Sch-4'!B25</f>
        <v/>
      </c>
      <c r="C27" s="502" t="s">
        <v>224</v>
      </c>
      <c r="D27" s="504" t="str">
        <f>'Sch-4'!D25</f>
        <v/>
      </c>
      <c r="F27" s="485"/>
    </row>
    <row r="28" spans="1:6" ht="27.95" customHeight="1" x14ac:dyDescent="0.3">
      <c r="A28" s="506"/>
      <c r="B28" s="486"/>
      <c r="C28" s="502"/>
      <c r="F28" s="485"/>
    </row>
    <row r="29" spans="1:6" ht="30" customHeight="1" x14ac:dyDescent="0.3">
      <c r="A29" s="506"/>
      <c r="B29" s="486"/>
      <c r="C29" s="502"/>
      <c r="D29" s="506"/>
      <c r="F29" s="505"/>
    </row>
    <row r="30" spans="1:6" ht="30" customHeight="1" x14ac:dyDescent="0.25">
      <c r="A30" s="507"/>
      <c r="B30" s="507"/>
      <c r="C30" s="508"/>
      <c r="E30" s="509"/>
    </row>
  </sheetData>
  <sheetProtection algorithmName="SHA-512" hashValue="8rfYzLvKBWFfYnojUMiIxgguhC9yWO/BPhnsl9dMjseWEkrhc9YdWohIq41kYiXpp5VEEuOAW+ITTqKzBxxlgw==" saltValue="gaPaPB4Sy2JItwBMtJ5w/Q==" spinCount="100000" sheet="1" formatColumns="0" formatRows="0" selectLockedCells="1"/>
  <customSheetViews>
    <customSheetView guid="{C6A7FFED-91EB-41DF-A944-2BFB2D792481}" showPageBreaks="1" fitToPage="1" printArea="1" hiddenRows="1" view="pageBreakPreview">
      <selection activeCell="D34" sqref="D34"/>
      <pageMargins left="0" right="0" top="0" bottom="0" header="0" footer="0"/>
      <printOptions horizontalCentered="1"/>
      <pageSetup paperSize="9" fitToHeight="0" orientation="portrait" r:id="rId1"/>
      <headerFooter alignWithMargins="0">
        <oddFooter>&amp;R&amp;"Book Antiqua,Bold"&amp;10Schedule-6/ Page &amp;P of &amp;N</oddFooter>
      </headerFooter>
    </customSheetView>
    <customSheetView guid="{302D9D75-0757-45DA-AFBF-614F08F1401B}" showPageBreaks="1" fitToPage="1" printArea="1" hiddenRows="1" view="pageBreakPreview">
      <selection activeCell="D34" sqref="D34"/>
      <pageMargins left="0" right="0" top="0" bottom="0" header="0" footer="0"/>
      <printOptions horizontalCentered="1"/>
      <pageSetup paperSize="9" fitToHeight="0" orientation="portrait" r:id="rId2"/>
      <headerFooter alignWithMargins="0">
        <oddFooter>&amp;R&amp;"Book Antiqua,Bold"&amp;10Schedule-6/ Page &amp;P of &amp;N</oddFooter>
      </headerFooter>
    </customSheetView>
    <customSheetView guid="{0D897A0D-14C5-4BD1-B11A-C8754685A103}" showPageBreaks="1" fitToPage="1" printArea="1" hiddenRows="1" view="pageBreakPreview" topLeftCell="A10">
      <selection activeCell="D31" sqref="D31"/>
      <pageMargins left="0" right="0" top="0" bottom="0" header="0" footer="0"/>
      <printOptions horizontalCentered="1"/>
      <pageSetup paperSize="9" fitToHeight="0" orientation="portrait" r:id="rId3"/>
      <headerFooter alignWithMargins="0">
        <oddFooter>&amp;R&amp;"Book Antiqua,Bold"&amp;10Schedule-6/ Page &amp;P of &amp;N</oddFooter>
      </headerFooter>
    </customSheetView>
    <customSheetView guid="{7B2C193D-327B-40D6-809F-9A3DFB75744C}" showPageBreaks="1" fitToPage="1" printArea="1" hiddenRows="1" view="pageBreakPreview">
      <selection activeCell="A8" sqref="A8"/>
      <pageMargins left="0" right="0" top="0" bottom="0" header="0" footer="0"/>
      <printOptions horizontalCentered="1"/>
      <pageSetup paperSize="9" fitToHeight="0" orientation="portrait" r:id="rId4"/>
      <headerFooter alignWithMargins="0">
        <oddFooter>&amp;R&amp;"Book Antiqua,Bold"&amp;10Schedule-6/ Page &amp;P of &amp;N</oddFooter>
      </headerFooter>
    </customSheetView>
  </customSheetViews>
  <mergeCells count="19">
    <mergeCell ref="B21:C21"/>
    <mergeCell ref="A22:A23"/>
    <mergeCell ref="B22:C23"/>
    <mergeCell ref="D22:D23"/>
    <mergeCell ref="B10:C10"/>
    <mergeCell ref="A3:D3"/>
    <mergeCell ref="A4:D4"/>
    <mergeCell ref="A7:C7"/>
    <mergeCell ref="B8:C8"/>
    <mergeCell ref="B9:C9"/>
    <mergeCell ref="B11:C11"/>
    <mergeCell ref="B13:C13"/>
    <mergeCell ref="B14:C14"/>
    <mergeCell ref="B15:C15"/>
    <mergeCell ref="B16:C16"/>
    <mergeCell ref="B17:C17"/>
    <mergeCell ref="B18:C18"/>
    <mergeCell ref="B19:C19"/>
    <mergeCell ref="B20:C20"/>
  </mergeCells>
  <printOptions horizontalCentered="1"/>
  <pageMargins left="0.5" right="0.38" top="0.56999999999999995" bottom="0.48" header="0.38" footer="0.24"/>
  <pageSetup paperSize="9" fitToHeight="0" orientation="portrait" r:id="rId5"/>
  <headerFooter alignWithMargins="0">
    <oddFooter>&amp;R&amp;"Book Antiqua,Bold"&amp;10Schedule-6/ Page &amp;P of &amp;N</oddFooter>
  </headerFooter>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FF0000"/>
  </sheetPr>
  <dimension ref="A1:F38"/>
  <sheetViews>
    <sheetView view="pageBreakPreview" topLeftCell="A15" zoomScaleNormal="100" zoomScaleSheetLayoutView="100" workbookViewId="0">
      <selection activeCell="D20" sqref="D20"/>
    </sheetView>
  </sheetViews>
  <sheetFormatPr defaultColWidth="10" defaultRowHeight="16.5" x14ac:dyDescent="0.3"/>
  <cols>
    <col min="1" max="1" width="10.625" style="453" customWidth="1"/>
    <col min="2" max="2" width="27.5" style="453" customWidth="1"/>
    <col min="3" max="3" width="21" style="453" customWidth="1"/>
    <col min="4" max="4" width="34.375" style="453" customWidth="1"/>
    <col min="5" max="16384" width="10" style="484"/>
  </cols>
  <sheetData>
    <row r="1" spans="1:6" ht="18" customHeight="1" x14ac:dyDescent="0.3">
      <c r="A1" s="408" t="str">
        <f>Cover!B3</f>
        <v>Specification No: SR2/NT/W-AIS/DOM/C00/25/06026</v>
      </c>
      <c r="B1" s="409"/>
      <c r="C1" s="411"/>
      <c r="D1" s="412" t="s">
        <v>439</v>
      </c>
    </row>
    <row r="2" spans="1:6" ht="18" customHeight="1" x14ac:dyDescent="0.3">
      <c r="A2" s="485"/>
      <c r="B2" s="486"/>
      <c r="C2" s="487"/>
      <c r="D2" s="487"/>
    </row>
    <row r="3" spans="1:6" ht="98.25" customHeight="1" x14ac:dyDescent="0.3">
      <c r="A3" s="956" t="str">
        <f>Cover!$B$2</f>
        <v>CONSTRUCTION OF 1 NO. OF 230KV LINE BAY AT PUGALUR (EXISTING) 400/230KV SUB-STATION FOR INTEGRATION OF RE GENERATION PROJECT</v>
      </c>
      <c r="B3" s="956"/>
      <c r="C3" s="956"/>
      <c r="D3" s="956"/>
      <c r="E3" s="488"/>
      <c r="F3" s="488"/>
    </row>
    <row r="4" spans="1:6" ht="21.95" customHeight="1" x14ac:dyDescent="0.3">
      <c r="A4" s="930" t="s">
        <v>428</v>
      </c>
      <c r="B4" s="930"/>
      <c r="C4" s="930"/>
      <c r="D4" s="930"/>
    </row>
    <row r="5" spans="1:6" ht="18" customHeight="1" x14ac:dyDescent="0.3">
      <c r="A5" s="489"/>
    </row>
    <row r="6" spans="1:6" ht="18" customHeight="1" x14ac:dyDescent="0.3">
      <c r="A6" s="421" t="str">
        <f>'Sch-1'!A6</f>
        <v>Bidder’s Name and Address (Sole Bidder) :</v>
      </c>
      <c r="D6" s="454" t="s">
        <v>83</v>
      </c>
    </row>
    <row r="7" spans="1:6" ht="36" customHeight="1" x14ac:dyDescent="0.3">
      <c r="A7" s="913">
        <f>'Sch-1'!A7</f>
        <v>0</v>
      </c>
      <c r="B7" s="913"/>
      <c r="C7" s="913"/>
      <c r="D7" s="456" t="str">
        <f>'[1]Sch-1'!M7</f>
        <v>Contracts Services, 3rd Floor</v>
      </c>
    </row>
    <row r="8" spans="1:6" ht="18" customHeight="1" x14ac:dyDescent="0.3">
      <c r="A8" s="457" t="s">
        <v>376</v>
      </c>
      <c r="B8" s="924" t="str">
        <f>IF('[1]Sch-1'!C8=0, "", '[1]Sch-1'!C8)</f>
        <v/>
      </c>
      <c r="C8" s="924"/>
      <c r="D8" s="456" t="str">
        <f>'[1]Sch-1'!M8</f>
        <v>Power Grid Corporation of India Ltd.,</v>
      </c>
    </row>
    <row r="9" spans="1:6" ht="18" customHeight="1" x14ac:dyDescent="0.3">
      <c r="A9" s="457" t="s">
        <v>377</v>
      </c>
      <c r="B9" s="924" t="str">
        <f>IF('[1]Sch-1'!C9=0, "", '[1]Sch-1'!C9)</f>
        <v/>
      </c>
      <c r="C9" s="924"/>
      <c r="D9" s="456" t="str">
        <f>'[1]Sch-1'!M9</f>
        <v>"Saudamini", Plot No.-2</v>
      </c>
    </row>
    <row r="10" spans="1:6" ht="18" customHeight="1" x14ac:dyDescent="0.3">
      <c r="A10" s="458"/>
      <c r="B10" s="924" t="str">
        <f>IF('[1]Sch-1'!C10=0, "", '[1]Sch-1'!C10)</f>
        <v/>
      </c>
      <c r="C10" s="924"/>
      <c r="D10" s="456" t="str">
        <f>'[1]Sch-1'!M10</f>
        <v xml:space="preserve">Sector-29, </v>
      </c>
    </row>
    <row r="11" spans="1:6" ht="18" customHeight="1" x14ac:dyDescent="0.3">
      <c r="A11" s="458"/>
      <c r="B11" s="924" t="str">
        <f>IF('[1]Sch-1'!C11=0, "", '[1]Sch-1'!C11)</f>
        <v/>
      </c>
      <c r="C11" s="924"/>
      <c r="D11" s="456" t="str">
        <f>'[1]Sch-1'!M11</f>
        <v>Gurugram (Haryana) - 122001</v>
      </c>
    </row>
    <row r="12" spans="1:6" ht="18" customHeight="1" x14ac:dyDescent="0.3">
      <c r="A12" s="490"/>
      <c r="B12" s="490"/>
      <c r="C12" s="490"/>
      <c r="D12" s="454"/>
    </row>
    <row r="13" spans="1:6" ht="21.95" customHeight="1" x14ac:dyDescent="0.3">
      <c r="A13" s="491" t="s">
        <v>378</v>
      </c>
      <c r="B13" s="927" t="s">
        <v>228</v>
      </c>
      <c r="C13" s="928"/>
      <c r="D13" s="492" t="s">
        <v>380</v>
      </c>
    </row>
    <row r="14" spans="1:6" ht="21.95" customHeight="1" x14ac:dyDescent="0.3">
      <c r="A14" s="460" t="s">
        <v>381</v>
      </c>
      <c r="B14" s="969" t="s">
        <v>429</v>
      </c>
      <c r="C14" s="969"/>
      <c r="D14" s="493" t="e">
        <f>'Sch-1'!N108*(1-Discount!K18)+(1-Discount!K23)*'Sch-1'!#REF!</f>
        <v>#REF!</v>
      </c>
    </row>
    <row r="15" spans="1:6" ht="35.1" customHeight="1" x14ac:dyDescent="0.3">
      <c r="A15" s="494"/>
      <c r="B15" s="970" t="s">
        <v>430</v>
      </c>
      <c r="C15" s="971"/>
      <c r="D15" s="495"/>
    </row>
    <row r="16" spans="1:6" ht="21.95" customHeight="1" x14ac:dyDescent="0.3">
      <c r="A16" s="460" t="s">
        <v>384</v>
      </c>
      <c r="B16" s="969" t="s">
        <v>431</v>
      </c>
      <c r="C16" s="969"/>
      <c r="D16" s="493">
        <f>'Sch-5'!D16*(1-Discount!K19)</f>
        <v>0</v>
      </c>
    </row>
    <row r="17" spans="1:4" ht="35.1" customHeight="1" x14ac:dyDescent="0.3">
      <c r="A17" s="494"/>
      <c r="B17" s="972" t="s">
        <v>432</v>
      </c>
      <c r="C17" s="971"/>
      <c r="D17" s="495"/>
    </row>
    <row r="18" spans="1:4" ht="21.95" customHeight="1" x14ac:dyDescent="0.3">
      <c r="A18" s="460" t="s">
        <v>433</v>
      </c>
      <c r="B18" s="969" t="s">
        <v>434</v>
      </c>
      <c r="C18" s="969"/>
      <c r="D18" s="493">
        <f>'Sch-5'!D18*(1-Discount!K20)</f>
        <v>0</v>
      </c>
    </row>
    <row r="19" spans="1:4" ht="30" customHeight="1" x14ac:dyDescent="0.3">
      <c r="A19" s="494"/>
      <c r="B19" s="970" t="s">
        <v>435</v>
      </c>
      <c r="C19" s="971"/>
      <c r="D19" s="495"/>
    </row>
    <row r="20" spans="1:4" ht="21.95" customHeight="1" x14ac:dyDescent="0.3">
      <c r="A20" s="460" t="s">
        <v>440</v>
      </c>
      <c r="B20" s="969" t="s">
        <v>436</v>
      </c>
      <c r="C20" s="969"/>
      <c r="D20" s="497" t="s">
        <v>441</v>
      </c>
    </row>
    <row r="21" spans="1:4" ht="30" customHeight="1" x14ac:dyDescent="0.3">
      <c r="A21" s="494"/>
      <c r="B21" s="970" t="s">
        <v>442</v>
      </c>
      <c r="C21" s="971"/>
      <c r="D21" s="495"/>
    </row>
    <row r="22" spans="1:4" ht="21.95" hidden="1" customHeight="1" x14ac:dyDescent="0.3">
      <c r="A22" s="460" t="s">
        <v>443</v>
      </c>
      <c r="B22" s="969" t="s">
        <v>444</v>
      </c>
      <c r="C22" s="969"/>
      <c r="D22" s="497" t="s">
        <v>441</v>
      </c>
    </row>
    <row r="23" spans="1:4" ht="38.25" hidden="1" customHeight="1" x14ac:dyDescent="0.3">
      <c r="A23" s="494"/>
      <c r="B23" s="972" t="s">
        <v>358</v>
      </c>
      <c r="C23" s="971"/>
      <c r="D23" s="495"/>
    </row>
    <row r="24" spans="1:4" ht="30" customHeight="1" x14ac:dyDescent="0.3">
      <c r="A24" s="460">
        <v>5</v>
      </c>
      <c r="B24" s="969" t="s">
        <v>445</v>
      </c>
      <c r="C24" s="969"/>
      <c r="D24" s="700">
        <f>'Sch-5 Dis'!D18</f>
        <v>0</v>
      </c>
    </row>
    <row r="25" spans="1:4" ht="23.25" customHeight="1" x14ac:dyDescent="0.3">
      <c r="A25" s="494"/>
      <c r="B25" s="970" t="s">
        <v>437</v>
      </c>
      <c r="C25" s="971"/>
      <c r="D25" s="510"/>
    </row>
    <row r="26" spans="1:4" ht="21.95" customHeight="1" x14ac:dyDescent="0.3">
      <c r="A26" s="460" t="s">
        <v>446</v>
      </c>
      <c r="B26" s="969" t="s">
        <v>447</v>
      </c>
      <c r="C26" s="969"/>
      <c r="D26" s="497" t="s">
        <v>441</v>
      </c>
    </row>
    <row r="27" spans="1:4" ht="35.1" customHeight="1" x14ac:dyDescent="0.3">
      <c r="A27" s="494"/>
      <c r="B27" s="970" t="s">
        <v>448</v>
      </c>
      <c r="C27" s="971"/>
      <c r="D27" s="495"/>
    </row>
    <row r="28" spans="1:4" ht="21.95" hidden="1" customHeight="1" x14ac:dyDescent="0.3">
      <c r="A28" s="460" t="s">
        <v>449</v>
      </c>
      <c r="B28" s="969" t="s">
        <v>450</v>
      </c>
      <c r="C28" s="969"/>
      <c r="D28" s="497" t="e">
        <f>'Sch-5'!#REF!</f>
        <v>#REF!</v>
      </c>
    </row>
    <row r="29" spans="1:4" ht="27" hidden="1" customHeight="1" x14ac:dyDescent="0.3">
      <c r="A29" s="494"/>
      <c r="B29" s="972" t="s">
        <v>451</v>
      </c>
      <c r="C29" s="971"/>
      <c r="D29" s="495"/>
    </row>
    <row r="30" spans="1:4" ht="15.75" hidden="1" x14ac:dyDescent="0.3">
      <c r="A30" s="975">
        <v>7</v>
      </c>
      <c r="B30" s="976" t="s">
        <v>452</v>
      </c>
      <c r="C30" s="977"/>
      <c r="D30" s="498" t="e">
        <f>SUM(D14,D16,D18,D20,D22,D24)</f>
        <v>#REF!</v>
      </c>
    </row>
    <row r="31" spans="1:4" ht="33" customHeight="1" x14ac:dyDescent="0.3">
      <c r="A31" s="975"/>
      <c r="B31" s="978"/>
      <c r="C31" s="979"/>
      <c r="D31" s="711" t="e">
        <f>D30-D28</f>
        <v>#REF!</v>
      </c>
    </row>
    <row r="32" spans="1:4" ht="18.75" customHeight="1" x14ac:dyDescent="0.3">
      <c r="A32" s="499"/>
      <c r="B32" s="500"/>
      <c r="C32" s="500"/>
      <c r="D32" s="501"/>
    </row>
    <row r="33" spans="1:6" ht="27.95" customHeight="1" x14ac:dyDescent="0.3">
      <c r="A33" s="499"/>
      <c r="B33" s="500"/>
      <c r="C33" s="502"/>
      <c r="D33" s="501"/>
    </row>
    <row r="34" spans="1:6" ht="27.95" customHeight="1" x14ac:dyDescent="0.3">
      <c r="A34" s="436" t="s">
        <v>221</v>
      </c>
      <c r="B34" s="503" t="str">
        <f>'Sch-5'!B26</f>
        <v>--</v>
      </c>
      <c r="C34" s="502" t="s">
        <v>223</v>
      </c>
      <c r="D34" s="504" t="str">
        <f>'Sch-5'!D26</f>
        <v/>
      </c>
      <c r="F34" s="505"/>
    </row>
    <row r="35" spans="1:6" ht="27.95" customHeight="1" x14ac:dyDescent="0.3">
      <c r="A35" s="436" t="s">
        <v>222</v>
      </c>
      <c r="B35" s="503" t="str">
        <f>'Sch-5'!B27</f>
        <v/>
      </c>
      <c r="C35" s="502" t="s">
        <v>224</v>
      </c>
      <c r="D35" s="504" t="str">
        <f>'Sch-5'!D27</f>
        <v/>
      </c>
      <c r="F35" s="485"/>
    </row>
    <row r="36" spans="1:6" ht="27.95" customHeight="1" x14ac:dyDescent="0.3">
      <c r="A36" s="506"/>
      <c r="B36" s="486"/>
      <c r="C36" s="502"/>
      <c r="F36" s="485"/>
    </row>
    <row r="37" spans="1:6" ht="30" customHeight="1" x14ac:dyDescent="0.3">
      <c r="A37" s="506"/>
      <c r="B37" s="486"/>
      <c r="C37" s="502"/>
      <c r="D37" s="506"/>
      <c r="F37" s="505"/>
    </row>
    <row r="38" spans="1:6" ht="30" customHeight="1" x14ac:dyDescent="0.25">
      <c r="A38" s="507"/>
      <c r="B38" s="507"/>
      <c r="C38" s="508"/>
      <c r="E38" s="509"/>
    </row>
  </sheetData>
  <sheetProtection formatColumns="0" formatRows="0" selectLockedCells="1"/>
  <customSheetViews>
    <customSheetView guid="{C6A7FFED-91EB-41DF-A944-2BFB2D792481}" showPageBreaks="1" printArea="1" view="pageBreakPreview" topLeftCell="A9">
      <selection activeCell="B34" sqref="B34"/>
      <pageMargins left="0" right="0" top="0" bottom="0" header="0" footer="0"/>
      <printOptions horizontalCentered="1"/>
      <pageSetup paperSize="9" fitToHeight="0" orientation="portrait" r:id="rId1"/>
      <headerFooter alignWithMargins="0">
        <oddFooter>&amp;R&amp;"Book Antiqua,Bold"&amp;10Schedule-6/ Page &amp;P of &amp;N</oddFooter>
      </headerFooter>
    </customSheetView>
    <customSheetView guid="{302D9D75-0757-45DA-AFBF-614F08F1401B}" showPageBreaks="1" printArea="1" view="pageBreakPreview" topLeftCell="A9">
      <selection activeCell="B34" sqref="B34"/>
      <pageMargins left="0" right="0" top="0" bottom="0" header="0" footer="0"/>
      <printOptions horizontalCentered="1"/>
      <pageSetup paperSize="9" fitToHeight="0" orientation="portrait" r:id="rId2"/>
      <headerFooter alignWithMargins="0">
        <oddFooter>&amp;R&amp;"Book Antiqua,Bold"&amp;10Schedule-6/ Page &amp;P of &amp;N</oddFooter>
      </headerFooter>
    </customSheetView>
    <customSheetView guid="{0D897A0D-14C5-4BD1-B11A-C8754685A103}" showPageBreaks="1" printArea="1" hiddenRows="1" view="pageBreakPreview" topLeftCell="A19">
      <selection activeCell="B8" sqref="B8:C8"/>
      <pageMargins left="0" right="0" top="0" bottom="0" header="0" footer="0"/>
      <printOptions horizontalCentered="1"/>
      <pageSetup paperSize="9" fitToHeight="0" orientation="portrait" r:id="rId3"/>
      <headerFooter alignWithMargins="0">
        <oddFooter>&amp;R&amp;"Book Antiqua,Bold"&amp;10Schedule-6/ Page &amp;P of &amp;N</oddFooter>
      </headerFooter>
    </customSheetView>
    <customSheetView guid="{7B2C193D-327B-40D6-809F-9A3DFB75744C}" showPageBreaks="1" printArea="1" hiddenRows="1" view="pageBreakPreview" topLeftCell="A28">
      <selection activeCell="A8" sqref="A8"/>
      <pageMargins left="0" right="0" top="0" bottom="0" header="0" footer="0"/>
      <printOptions horizontalCentered="1"/>
      <pageSetup paperSize="9" fitToHeight="0" orientation="portrait" r:id="rId4"/>
      <headerFooter alignWithMargins="0">
        <oddFooter>&amp;R&amp;"Book Antiqua,Bold"&amp;10Schedule-6/ Page &amp;P of &amp;N</oddFooter>
      </headerFooter>
    </customSheetView>
  </customSheetViews>
  <mergeCells count="26">
    <mergeCell ref="B24:C24"/>
    <mergeCell ref="B25:C25"/>
    <mergeCell ref="B28:C28"/>
    <mergeCell ref="B29:C29"/>
    <mergeCell ref="A30:A31"/>
    <mergeCell ref="B30:C31"/>
    <mergeCell ref="B26:C26"/>
    <mergeCell ref="B27:C27"/>
    <mergeCell ref="B23:C23"/>
    <mergeCell ref="B11:C11"/>
    <mergeCell ref="B13:C13"/>
    <mergeCell ref="B14:C14"/>
    <mergeCell ref="B15:C15"/>
    <mergeCell ref="B16:C16"/>
    <mergeCell ref="B17:C17"/>
    <mergeCell ref="B18:C18"/>
    <mergeCell ref="B19:C19"/>
    <mergeCell ref="B20:C20"/>
    <mergeCell ref="B21:C21"/>
    <mergeCell ref="B22:C22"/>
    <mergeCell ref="B10:C10"/>
    <mergeCell ref="A3:D3"/>
    <mergeCell ref="A4:D4"/>
    <mergeCell ref="A7:C7"/>
    <mergeCell ref="B8:C8"/>
    <mergeCell ref="B9:C9"/>
  </mergeCells>
  <printOptions horizontalCentered="1"/>
  <pageMargins left="0.5" right="0.38" top="0.56999999999999995" bottom="0.48" header="0.38" footer="0.24"/>
  <pageSetup paperSize="9" fitToHeight="0" orientation="portrait" r:id="rId5"/>
  <headerFooter alignWithMargins="0">
    <oddFooter>&amp;R&amp;"Book Antiqua,Bold"&amp;10Schedule-6/ Page &amp;P of &amp;N</oddFooter>
  </headerFooter>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indexed="53"/>
    <pageSetUpPr autoPageBreaks="0" fitToPage="1"/>
  </sheetPr>
  <dimension ref="A1:AV221"/>
  <sheetViews>
    <sheetView view="pageBreakPreview" zoomScaleNormal="100" zoomScaleSheetLayoutView="100" workbookViewId="0">
      <selection activeCell="H24" sqref="H24"/>
    </sheetView>
  </sheetViews>
  <sheetFormatPr defaultRowHeight="16.5" x14ac:dyDescent="0.3"/>
  <cols>
    <col min="1" max="5" width="11.375" style="559" customWidth="1"/>
    <col min="6" max="6" width="15.5" style="559" customWidth="1"/>
    <col min="7" max="7" width="11.375" style="559" customWidth="1"/>
    <col min="8" max="8" width="17.75" style="559" customWidth="1"/>
    <col min="9" max="9" width="31.375" style="519" customWidth="1"/>
    <col min="10" max="10" width="7.625" style="519" customWidth="1"/>
    <col min="11" max="11" width="10.25" style="519" customWidth="1"/>
    <col min="12" max="12" width="15.375" style="519" customWidth="1"/>
    <col min="13" max="13" width="15.75" style="519" customWidth="1"/>
    <col min="14" max="14" width="17" style="511" customWidth="1"/>
    <col min="15" max="15" width="9" style="512" customWidth="1"/>
    <col min="16" max="16" width="0" style="513" hidden="1" customWidth="1"/>
    <col min="17" max="17" width="18.5" style="513" hidden="1" customWidth="1"/>
    <col min="18" max="18" width="34.25" style="513" hidden="1" customWidth="1"/>
    <col min="19" max="32" width="9" style="513"/>
    <col min="33" max="33" width="0" style="513" hidden="1" customWidth="1"/>
    <col min="34" max="34" width="13.875" style="513" hidden="1" customWidth="1"/>
    <col min="35" max="35" width="13.625" style="513" hidden="1" customWidth="1"/>
    <col min="36" max="36" width="21.375" style="513" hidden="1" customWidth="1"/>
    <col min="37" max="37" width="12" style="513" hidden="1" customWidth="1"/>
    <col min="38" max="39" width="0" style="513" hidden="1" customWidth="1"/>
    <col min="40" max="48" width="9" style="513"/>
    <col min="49" max="16384" width="9" style="512"/>
  </cols>
  <sheetData>
    <row r="1" spans="1:48" ht="18" customHeight="1" x14ac:dyDescent="0.3">
      <c r="A1" s="408" t="str">
        <f>Cover!B3</f>
        <v>Specification No: SR2/NT/W-AIS/DOM/C00/25/06026</v>
      </c>
      <c r="B1" s="408"/>
      <c r="C1" s="408"/>
      <c r="D1" s="408"/>
      <c r="E1" s="408"/>
      <c r="F1" s="408"/>
      <c r="G1" s="408"/>
      <c r="H1" s="408"/>
      <c r="I1" s="409"/>
      <c r="J1" s="410"/>
      <c r="K1" s="410"/>
      <c r="L1" s="410"/>
      <c r="M1" s="412" t="s">
        <v>453</v>
      </c>
    </row>
    <row r="2" spans="1:48" ht="3" customHeight="1" x14ac:dyDescent="0.3">
      <c r="A2" s="485"/>
      <c r="B2" s="485"/>
      <c r="C2" s="485"/>
      <c r="D2" s="485"/>
      <c r="E2" s="485"/>
      <c r="F2" s="485"/>
      <c r="G2" s="485"/>
      <c r="H2" s="485"/>
      <c r="I2" s="486"/>
      <c r="J2" s="506"/>
      <c r="K2" s="506"/>
      <c r="L2" s="506"/>
      <c r="M2" s="506"/>
    </row>
    <row r="3" spans="1:48" ht="43.5" customHeight="1" x14ac:dyDescent="0.3">
      <c r="A3" s="986" t="str">
        <f>Cover!$B$2</f>
        <v>CONSTRUCTION OF 1 NO. OF 230KV LINE BAY AT PUGALUR (EXISTING) 400/230KV SUB-STATION FOR INTEGRATION OF RE GENERATION PROJECT</v>
      </c>
      <c r="B3" s="986"/>
      <c r="C3" s="986"/>
      <c r="D3" s="986"/>
      <c r="E3" s="986"/>
      <c r="F3" s="986"/>
      <c r="G3" s="986"/>
      <c r="H3" s="986"/>
      <c r="I3" s="986"/>
      <c r="J3" s="986"/>
      <c r="K3" s="986"/>
      <c r="L3" s="986"/>
      <c r="M3" s="986"/>
      <c r="AG3" s="514" t="s">
        <v>239</v>
      </c>
      <c r="AI3" s="515">
        <f>IF(ISERROR(#REF!/('[1]Sch-6'!D14+'[1]Sch-6'!D16+'[1]Sch-6'!D18)),0,#REF!/( '[1]Sch-6'!D14+'[1]Sch-6'!D16+'[1]Sch-6'!D18))</f>
        <v>0</v>
      </c>
    </row>
    <row r="4" spans="1:48" ht="21.95" customHeight="1" x14ac:dyDescent="0.3">
      <c r="A4" s="912" t="s">
        <v>240</v>
      </c>
      <c r="B4" s="912"/>
      <c r="C4" s="912"/>
      <c r="D4" s="912"/>
      <c r="E4" s="912"/>
      <c r="F4" s="912"/>
      <c r="G4" s="912"/>
      <c r="H4" s="912"/>
      <c r="I4" s="912"/>
      <c r="J4" s="912"/>
      <c r="K4" s="912"/>
      <c r="L4" s="912"/>
      <c r="M4" s="912"/>
      <c r="AG4" s="514" t="s">
        <v>241</v>
      </c>
      <c r="AI4" s="515" t="e">
        <f>#REF!</f>
        <v>#REF!</v>
      </c>
    </row>
    <row r="5" spans="1:48" ht="18.600000000000001" customHeight="1" x14ac:dyDescent="0.3">
      <c r="A5" s="516"/>
      <c r="B5" s="516"/>
      <c r="C5" s="516"/>
      <c r="D5" s="516"/>
      <c r="E5" s="516"/>
      <c r="F5" s="516"/>
      <c r="G5" s="516"/>
      <c r="H5" s="516"/>
      <c r="I5" s="517"/>
      <c r="J5" s="517"/>
      <c r="K5" s="517"/>
      <c r="L5" s="517"/>
      <c r="M5" s="517"/>
      <c r="AG5" s="514" t="s">
        <v>454</v>
      </c>
      <c r="AI5" s="515">
        <f>IF(ISERROR(#REF!/#REF!),0,#REF! /#REF!)</f>
        <v>0</v>
      </c>
    </row>
    <row r="6" spans="1:48" ht="27.95" customHeight="1" x14ac:dyDescent="0.3">
      <c r="A6" s="421" t="str">
        <f>'Sch-1'!A6</f>
        <v>Bidder’s Name and Address (Sole Bidder) :</v>
      </c>
      <c r="B6" s="421"/>
      <c r="C6" s="421"/>
      <c r="D6" s="421"/>
      <c r="E6" s="421"/>
      <c r="F6" s="421"/>
      <c r="G6" s="421"/>
      <c r="H6" s="421"/>
      <c r="I6" s="453"/>
      <c r="J6" s="453"/>
      <c r="K6" s="518" t="s">
        <v>83</v>
      </c>
      <c r="M6" s="453"/>
      <c r="AG6" s="514" t="s">
        <v>455</v>
      </c>
      <c r="AI6" s="515" t="e">
        <f>#REF!</f>
        <v>#REF!</v>
      </c>
    </row>
    <row r="7" spans="1:48" ht="36" customHeight="1" x14ac:dyDescent="0.3">
      <c r="A7" s="987">
        <f>'Sch-1'!A7</f>
        <v>0</v>
      </c>
      <c r="B7" s="987"/>
      <c r="C7" s="987"/>
      <c r="D7" s="987"/>
      <c r="E7" s="987"/>
      <c r="F7" s="987"/>
      <c r="G7" s="987"/>
      <c r="H7" s="987"/>
      <c r="I7" s="987"/>
      <c r="J7" s="987"/>
      <c r="K7" s="520" t="str">
        <f>'[1]Sch-1'!M7</f>
        <v>Contracts Services, 3rd Floor</v>
      </c>
      <c r="M7" s="521"/>
      <c r="AG7" s="514" t="s">
        <v>244</v>
      </c>
      <c r="AI7" s="515" t="e">
        <f>SUM(AI3:AI6)</f>
        <v>#REF!</v>
      </c>
    </row>
    <row r="8" spans="1:48" ht="27.95" customHeight="1" x14ac:dyDescent="0.3">
      <c r="A8" s="457" t="s">
        <v>376</v>
      </c>
      <c r="B8" s="457"/>
      <c r="C8" s="457"/>
      <c r="D8" s="457"/>
      <c r="E8" s="457"/>
      <c r="F8" s="457"/>
      <c r="G8" s="457"/>
      <c r="H8" s="457"/>
      <c r="I8" s="924" t="str">
        <f>IF('[1]Sch-1'!C8=0, "", '[1]Sch-1'!C8)</f>
        <v/>
      </c>
      <c r="J8" s="924"/>
      <c r="K8" s="520" t="str">
        <f>'[1]Sch-1'!M8</f>
        <v>Power Grid Corporation of India Ltd.,</v>
      </c>
      <c r="M8" s="522"/>
    </row>
    <row r="9" spans="1:48" ht="27.95" customHeight="1" x14ac:dyDescent="0.3">
      <c r="A9" s="457" t="s">
        <v>377</v>
      </c>
      <c r="B9" s="457"/>
      <c r="C9" s="457"/>
      <c r="D9" s="457"/>
      <c r="E9" s="457"/>
      <c r="F9" s="457"/>
      <c r="G9" s="457"/>
      <c r="H9" s="457"/>
      <c r="I9" s="924" t="str">
        <f>IF('[1]Sch-1'!C9=0, "", '[1]Sch-1'!C9)</f>
        <v/>
      </c>
      <c r="J9" s="924"/>
      <c r="K9" s="520" t="str">
        <f>'[1]Sch-1'!M9</f>
        <v>"Saudamini", Plot No.-2</v>
      </c>
      <c r="M9" s="522"/>
    </row>
    <row r="10" spans="1:48" ht="27.95" customHeight="1" x14ac:dyDescent="0.3">
      <c r="A10" s="458"/>
      <c r="B10" s="458"/>
      <c r="C10" s="458"/>
      <c r="D10" s="458"/>
      <c r="E10" s="458"/>
      <c r="F10" s="458"/>
      <c r="G10" s="458"/>
      <c r="H10" s="458"/>
      <c r="I10" s="924" t="str">
        <f>IF('[1]Sch-1'!C10=0, "", '[1]Sch-1'!C10)</f>
        <v/>
      </c>
      <c r="J10" s="924"/>
      <c r="K10" s="520" t="str">
        <f>'[1]Sch-1'!M10</f>
        <v xml:space="preserve">Sector-29, </v>
      </c>
      <c r="M10" s="522"/>
      <c r="AG10" s="514" t="s">
        <v>456</v>
      </c>
      <c r="AI10" s="523" t="e">
        <f>'[1]Sch-1'!AA10</f>
        <v>#REF!</v>
      </c>
    </row>
    <row r="11" spans="1:48" ht="27.95" customHeight="1" x14ac:dyDescent="0.3">
      <c r="A11" s="458"/>
      <c r="B11" s="458"/>
      <c r="C11" s="458"/>
      <c r="D11" s="458"/>
      <c r="E11" s="458"/>
      <c r="F11" s="458"/>
      <c r="G11" s="458"/>
      <c r="H11" s="458"/>
      <c r="I11" s="924" t="str">
        <f>IF('[1]Sch-1'!C11=0, "", '[1]Sch-1'!C11)</f>
        <v/>
      </c>
      <c r="J11" s="924"/>
      <c r="K11" s="520" t="str">
        <f>'[1]Sch-1'!M11</f>
        <v>Gurugram (Haryana) - 122001</v>
      </c>
      <c r="M11" s="522"/>
      <c r="AG11" s="514"/>
      <c r="AI11" s="515"/>
    </row>
    <row r="12" spans="1:48" ht="7.5" customHeight="1" x14ac:dyDescent="0.3">
      <c r="A12" s="458"/>
      <c r="B12" s="458"/>
      <c r="C12" s="458"/>
      <c r="D12" s="458"/>
      <c r="E12" s="458"/>
      <c r="F12" s="458"/>
      <c r="G12" s="458"/>
      <c r="H12" s="458"/>
      <c r="I12" s="522"/>
      <c r="J12" s="522"/>
      <c r="K12" s="522"/>
      <c r="L12" s="522"/>
      <c r="M12" s="522"/>
      <c r="N12" s="524"/>
      <c r="O12" s="513"/>
      <c r="AG12" s="514"/>
      <c r="AI12" s="515"/>
    </row>
    <row r="13" spans="1:48" ht="27.95" customHeight="1" thickBot="1" x14ac:dyDescent="0.35">
      <c r="A13" s="980" t="s">
        <v>457</v>
      </c>
      <c r="B13" s="980"/>
      <c r="C13" s="980"/>
      <c r="D13" s="980"/>
      <c r="E13" s="980"/>
      <c r="F13" s="980"/>
      <c r="G13" s="980"/>
      <c r="H13" s="980"/>
      <c r="I13" s="980"/>
      <c r="J13" s="980"/>
      <c r="K13" s="980"/>
      <c r="L13" s="980"/>
      <c r="M13" s="980"/>
      <c r="N13" s="524"/>
      <c r="O13" s="513"/>
    </row>
    <row r="14" spans="1:48" ht="116.25" customHeight="1" x14ac:dyDescent="0.3">
      <c r="A14" s="525" t="s">
        <v>458</v>
      </c>
      <c r="B14" s="526" t="s">
        <v>96</v>
      </c>
      <c r="C14" s="526" t="s">
        <v>227</v>
      </c>
      <c r="D14" s="527" t="s">
        <v>459</v>
      </c>
      <c r="E14" s="528" t="s">
        <v>100</v>
      </c>
      <c r="F14" s="528" t="s">
        <v>460</v>
      </c>
      <c r="G14" s="528" t="s">
        <v>102</v>
      </c>
      <c r="H14" s="528" t="s">
        <v>461</v>
      </c>
      <c r="I14" s="529" t="s">
        <v>462</v>
      </c>
      <c r="J14" s="529" t="s">
        <v>105</v>
      </c>
      <c r="K14" s="529" t="s">
        <v>229</v>
      </c>
      <c r="L14" s="529" t="s">
        <v>463</v>
      </c>
      <c r="M14" s="530" t="s">
        <v>464</v>
      </c>
      <c r="N14" s="50" t="s">
        <v>257</v>
      </c>
      <c r="O14" s="513"/>
      <c r="Q14" s="531" t="s">
        <v>465</v>
      </c>
      <c r="R14" s="531" t="s">
        <v>466</v>
      </c>
      <c r="AH14" s="981" t="s">
        <v>467</v>
      </c>
      <c r="AI14" s="981"/>
      <c r="AJ14" s="478" t="s">
        <v>248</v>
      </c>
      <c r="AK14" s="981" t="s">
        <v>468</v>
      </c>
      <c r="AL14" s="981"/>
    </row>
    <row r="15" spans="1:48" s="536" customFormat="1" x14ac:dyDescent="0.3">
      <c r="A15" s="532">
        <v>1</v>
      </c>
      <c r="B15" s="532">
        <v>2</v>
      </c>
      <c r="C15" s="532">
        <v>3</v>
      </c>
      <c r="D15" s="532">
        <v>4</v>
      </c>
      <c r="E15" s="533">
        <v>5</v>
      </c>
      <c r="F15" s="533">
        <v>6</v>
      </c>
      <c r="G15" s="533">
        <v>7</v>
      </c>
      <c r="H15" s="533">
        <v>8</v>
      </c>
      <c r="I15" s="529">
        <v>9</v>
      </c>
      <c r="J15" s="529">
        <v>10</v>
      </c>
      <c r="K15" s="529">
        <v>11</v>
      </c>
      <c r="L15" s="529">
        <v>12</v>
      </c>
      <c r="M15" s="530" t="s">
        <v>469</v>
      </c>
      <c r="N15" s="302">
        <v>14</v>
      </c>
      <c r="O15" s="534"/>
      <c r="P15" s="534"/>
      <c r="Q15" s="9"/>
      <c r="R15" s="16"/>
      <c r="S15" s="534"/>
      <c r="T15" s="534"/>
      <c r="U15" s="534"/>
      <c r="V15" s="534"/>
      <c r="W15" s="534"/>
      <c r="X15" s="534"/>
      <c r="Y15" s="534"/>
      <c r="Z15" s="534"/>
      <c r="AA15" s="534"/>
      <c r="AB15" s="534"/>
      <c r="AC15" s="534"/>
      <c r="AD15" s="534"/>
      <c r="AE15" s="534"/>
      <c r="AF15" s="534"/>
      <c r="AG15" s="534"/>
      <c r="AH15" s="535"/>
      <c r="AI15" s="535"/>
      <c r="AJ15" s="478"/>
      <c r="AK15" s="535"/>
      <c r="AL15" s="535"/>
      <c r="AM15" s="534"/>
      <c r="AN15" s="534"/>
      <c r="AO15" s="534"/>
      <c r="AP15" s="534"/>
      <c r="AQ15" s="534"/>
      <c r="AR15" s="534"/>
      <c r="AS15" s="534"/>
      <c r="AT15" s="534"/>
      <c r="AU15" s="534"/>
      <c r="AV15" s="534"/>
    </row>
    <row r="16" spans="1:48" s="536" customFormat="1" x14ac:dyDescent="0.3">
      <c r="A16" s="537"/>
      <c r="B16" s="982"/>
      <c r="C16" s="983"/>
      <c r="D16" s="983"/>
      <c r="E16" s="983"/>
      <c r="F16" s="983"/>
      <c r="G16" s="983"/>
      <c r="H16" s="983"/>
      <c r="I16" s="983"/>
      <c r="J16" s="983"/>
      <c r="K16" s="983"/>
      <c r="L16" s="983"/>
      <c r="M16" s="983"/>
      <c r="N16" s="984"/>
      <c r="O16" s="534"/>
      <c r="P16" s="534"/>
      <c r="Q16" s="9"/>
      <c r="R16" s="16"/>
      <c r="S16" s="534"/>
      <c r="T16" s="534"/>
      <c r="U16" s="534"/>
      <c r="V16" s="534"/>
      <c r="W16" s="534"/>
      <c r="X16" s="534"/>
      <c r="Y16" s="534"/>
      <c r="Z16" s="534"/>
      <c r="AA16" s="534"/>
      <c r="AB16" s="534"/>
      <c r="AC16" s="534"/>
      <c r="AD16" s="534"/>
      <c r="AE16" s="534"/>
      <c r="AF16" s="534"/>
      <c r="AG16" s="534"/>
      <c r="AH16" s="535"/>
      <c r="AI16" s="535"/>
      <c r="AJ16" s="478"/>
      <c r="AK16" s="535"/>
      <c r="AL16" s="535"/>
      <c r="AM16" s="534"/>
      <c r="AN16" s="534"/>
      <c r="AO16" s="534"/>
      <c r="AP16" s="534"/>
      <c r="AQ16" s="534"/>
      <c r="AR16" s="534"/>
      <c r="AS16" s="534"/>
      <c r="AT16" s="534"/>
      <c r="AU16" s="534"/>
      <c r="AV16" s="534"/>
    </row>
    <row r="17" spans="1:48" s="548" customFormat="1" hidden="1" x14ac:dyDescent="0.3">
      <c r="A17" s="538">
        <v>1</v>
      </c>
      <c r="B17" s="539"/>
      <c r="C17" s="539"/>
      <c r="D17" s="539"/>
      <c r="E17" s="538"/>
      <c r="F17" s="540"/>
      <c r="G17" s="63"/>
      <c r="H17" s="59"/>
      <c r="I17" s="541"/>
      <c r="J17" s="542"/>
      <c r="K17" s="543"/>
      <c r="L17" s="544"/>
      <c r="M17" s="545" t="str">
        <f>IF(L17=0, "Included", IF(ISERROR(K17*L17), L17, K17*L17))</f>
        <v>Included</v>
      </c>
      <c r="N17" s="546">
        <f>R17</f>
        <v>0</v>
      </c>
      <c r="O17" s="547"/>
      <c r="P17" s="547"/>
      <c r="Q17" s="9">
        <f>IF(M17="Included",0,M17)</f>
        <v>0</v>
      </c>
      <c r="R17" s="16">
        <f>IF(H17="", G17*Q17,H17*Q17)</f>
        <v>0</v>
      </c>
      <c r="S17" s="547"/>
      <c r="T17" s="547"/>
    </row>
    <row r="18" spans="1:48" s="548" customFormat="1" hidden="1" x14ac:dyDescent="0.3">
      <c r="A18" s="538">
        <v>2</v>
      </c>
      <c r="B18" s="539"/>
      <c r="C18" s="539"/>
      <c r="D18" s="539"/>
      <c r="E18" s="538"/>
      <c r="F18" s="540"/>
      <c r="G18" s="63"/>
      <c r="H18" s="59"/>
      <c r="I18" s="541"/>
      <c r="J18" s="542"/>
      <c r="K18" s="543"/>
      <c r="L18" s="544"/>
      <c r="M18" s="545" t="str">
        <f>IF(L18=0, "Included", IF(ISERROR(K18*L18), L18, K18*L18))</f>
        <v>Included</v>
      </c>
      <c r="N18" s="546">
        <f>R18</f>
        <v>0</v>
      </c>
      <c r="O18" s="547"/>
      <c r="P18" s="547"/>
      <c r="Q18" s="9">
        <f>IF(M18="Included",0,M18)</f>
        <v>0</v>
      </c>
      <c r="R18" s="16">
        <f>IF(H18="", G18*Q18,H18*Q18)</f>
        <v>0</v>
      </c>
      <c r="S18" s="547"/>
      <c r="T18" s="547"/>
    </row>
    <row r="19" spans="1:48" ht="45" customHeight="1" x14ac:dyDescent="0.3">
      <c r="A19" s="458"/>
      <c r="B19" s="458"/>
      <c r="C19" s="458"/>
      <c r="D19" s="458"/>
      <c r="E19" s="458"/>
      <c r="F19" s="985" t="s">
        <v>330</v>
      </c>
      <c r="G19" s="985"/>
      <c r="H19" s="985"/>
      <c r="I19" s="985"/>
      <c r="J19" s="985"/>
      <c r="K19" s="985"/>
      <c r="L19" s="985"/>
      <c r="M19" s="522"/>
      <c r="N19" s="524"/>
      <c r="O19" s="513"/>
      <c r="AG19" s="514"/>
      <c r="AI19" s="515"/>
    </row>
    <row r="20" spans="1:48" s="548" customFormat="1" ht="24.75" customHeight="1" x14ac:dyDescent="0.3">
      <c r="A20" s="991"/>
      <c r="B20" s="992"/>
      <c r="C20" s="992"/>
      <c r="D20" s="992"/>
      <c r="E20" s="992"/>
      <c r="F20" s="992"/>
      <c r="G20" s="992"/>
      <c r="H20" s="993"/>
      <c r="I20" s="549" t="s">
        <v>470</v>
      </c>
      <c r="J20" s="549"/>
      <c r="K20" s="549"/>
      <c r="L20" s="549"/>
      <c r="M20" s="550">
        <f>SUM(M17:M18)</f>
        <v>0</v>
      </c>
      <c r="N20" s="551"/>
      <c r="O20" s="547"/>
      <c r="P20" s="547"/>
      <c r="Q20" s="547"/>
      <c r="R20" s="547"/>
      <c r="S20" s="547"/>
      <c r="T20" s="547"/>
    </row>
    <row r="21" spans="1:48" ht="26.25" customHeight="1" x14ac:dyDescent="0.3">
      <c r="A21" s="994"/>
      <c r="B21" s="995"/>
      <c r="C21" s="995"/>
      <c r="D21" s="995"/>
      <c r="E21" s="995"/>
      <c r="F21" s="995"/>
      <c r="G21" s="995"/>
      <c r="H21" s="996"/>
      <c r="I21" s="552" t="s">
        <v>257</v>
      </c>
      <c r="J21" s="552"/>
      <c r="K21" s="552"/>
      <c r="L21" s="552"/>
      <c r="M21" s="552"/>
      <c r="N21" s="550">
        <f>SUM(N17:N18)</f>
        <v>0</v>
      </c>
      <c r="O21" s="513"/>
      <c r="AH21" s="553"/>
      <c r="AI21" s="553"/>
      <c r="AK21" s="553"/>
      <c r="AL21" s="553"/>
      <c r="AM21" s="512"/>
      <c r="AN21" s="512"/>
      <c r="AO21" s="512"/>
      <c r="AP21" s="512"/>
      <c r="AQ21" s="512"/>
      <c r="AR21" s="512"/>
      <c r="AS21" s="512"/>
      <c r="AT21" s="512"/>
      <c r="AU21" s="512"/>
      <c r="AV21" s="512"/>
    </row>
    <row r="22" spans="1:48" ht="26.25" customHeight="1" x14ac:dyDescent="0.3">
      <c r="A22" s="554"/>
      <c r="B22" s="554"/>
      <c r="C22" s="554"/>
      <c r="D22" s="554"/>
      <c r="E22" s="554"/>
      <c r="F22" s="554"/>
      <c r="G22" s="554"/>
      <c r="H22" s="554"/>
      <c r="I22" s="554"/>
      <c r="J22" s="554"/>
      <c r="K22" s="554"/>
      <c r="L22" s="554"/>
      <c r="M22" s="554"/>
      <c r="N22" s="554"/>
      <c r="O22" s="513"/>
      <c r="AH22" s="553"/>
      <c r="AI22" s="553"/>
      <c r="AK22" s="553"/>
      <c r="AL22" s="553"/>
      <c r="AM22" s="512"/>
      <c r="AN22" s="512"/>
      <c r="AO22" s="512"/>
      <c r="AP22" s="512"/>
      <c r="AQ22" s="512"/>
      <c r="AR22" s="512"/>
      <c r="AS22" s="512"/>
      <c r="AT22" s="512"/>
      <c r="AU22" s="512"/>
      <c r="AV22" s="512"/>
    </row>
    <row r="23" spans="1:48" ht="26.25" customHeight="1" x14ac:dyDescent="0.3">
      <c r="A23" s="555" t="s">
        <v>219</v>
      </c>
      <c r="B23" s="997" t="s">
        <v>220</v>
      </c>
      <c r="C23" s="997"/>
      <c r="D23" s="997"/>
      <c r="E23" s="997"/>
      <c r="F23" s="997"/>
      <c r="G23" s="997"/>
      <c r="H23" s="997"/>
      <c r="I23" s="997"/>
      <c r="J23" s="997"/>
      <c r="K23" s="997"/>
      <c r="L23" s="997"/>
      <c r="M23" s="997"/>
      <c r="N23" s="997"/>
      <c r="O23" s="997"/>
      <c r="AH23" s="553"/>
      <c r="AI23" s="553"/>
      <c r="AK23" s="553"/>
      <c r="AL23" s="553"/>
      <c r="AM23" s="512"/>
      <c r="AN23" s="512"/>
      <c r="AO23" s="512"/>
      <c r="AP23" s="512"/>
      <c r="AQ23" s="512"/>
      <c r="AR23" s="512"/>
      <c r="AS23" s="512"/>
      <c r="AT23" s="512"/>
      <c r="AU23" s="512"/>
      <c r="AV23" s="512"/>
    </row>
    <row r="24" spans="1:48" ht="19.5" customHeight="1" x14ac:dyDescent="0.3">
      <c r="A24" s="554"/>
      <c r="B24" s="554"/>
      <c r="C24" s="554"/>
      <c r="D24" s="554"/>
      <c r="E24" s="554"/>
      <c r="F24" s="554"/>
      <c r="G24" s="554"/>
      <c r="H24" s="554"/>
      <c r="I24" s="554"/>
      <c r="J24" s="914"/>
      <c r="K24" s="914"/>
      <c r="L24" s="914"/>
      <c r="M24" s="914"/>
      <c r="AH24" s="556"/>
      <c r="AI24" s="557"/>
      <c r="AM24" s="512"/>
      <c r="AN24" s="512"/>
      <c r="AO24" s="512"/>
      <c r="AP24" s="512"/>
      <c r="AQ24" s="512"/>
      <c r="AR24" s="512"/>
      <c r="AS24" s="512"/>
      <c r="AT24" s="512"/>
      <c r="AU24" s="512"/>
      <c r="AV24" s="512"/>
    </row>
    <row r="25" spans="1:48" ht="19.5" customHeight="1" x14ac:dyDescent="0.3">
      <c r="A25" s="436" t="s">
        <v>221</v>
      </c>
      <c r="B25" s="436"/>
      <c r="C25" s="436"/>
      <c r="D25" s="436"/>
      <c r="E25" s="503" t="str">
        <f>'Sch-6 After Discount'!B34</f>
        <v>--</v>
      </c>
      <c r="F25" s="436"/>
      <c r="G25" s="436"/>
      <c r="H25" s="436"/>
      <c r="J25" s="914" t="str">
        <f>"Printed Name   : " &amp; '[1]Sch-1'!M188</f>
        <v xml:space="preserve">Printed Name   : </v>
      </c>
      <c r="K25" s="914"/>
      <c r="L25" s="914"/>
      <c r="M25" s="914"/>
      <c r="N25" s="703" t="str">
        <f>'Sch-6 After Discount'!D34</f>
        <v/>
      </c>
      <c r="AM25" s="512"/>
      <c r="AN25" s="512"/>
      <c r="AO25" s="512"/>
      <c r="AP25" s="512"/>
      <c r="AQ25" s="512"/>
      <c r="AR25" s="512"/>
      <c r="AS25" s="512"/>
      <c r="AT25" s="512"/>
      <c r="AU25" s="512"/>
      <c r="AV25" s="512"/>
    </row>
    <row r="26" spans="1:48" ht="27.75" customHeight="1" x14ac:dyDescent="0.3">
      <c r="A26" s="436" t="s">
        <v>222</v>
      </c>
      <c r="B26" s="436"/>
      <c r="C26" s="436"/>
      <c r="D26" s="436"/>
      <c r="E26" s="504" t="str">
        <f>'Sch-6 After Discount'!B35</f>
        <v/>
      </c>
      <c r="F26" s="436"/>
      <c r="G26" s="436"/>
      <c r="H26" s="436"/>
      <c r="J26" s="914" t="str">
        <f>"Designation      : " &amp; '[1]Sch-1'!M189</f>
        <v xml:space="preserve">Designation      : </v>
      </c>
      <c r="K26" s="914"/>
      <c r="L26" s="914"/>
      <c r="M26" s="914"/>
      <c r="N26" s="511" t="str">
        <f>'Sch-6 After Discount'!D35</f>
        <v/>
      </c>
      <c r="AM26" s="512"/>
      <c r="AN26" s="512"/>
      <c r="AO26" s="512"/>
      <c r="AP26" s="512"/>
      <c r="AQ26" s="512"/>
      <c r="AR26" s="512"/>
      <c r="AS26" s="512"/>
      <c r="AT26" s="512"/>
      <c r="AU26" s="512"/>
      <c r="AV26" s="512"/>
    </row>
    <row r="27" spans="1:48" ht="36.75" customHeight="1" x14ac:dyDescent="0.3">
      <c r="A27" s="558" t="s">
        <v>471</v>
      </c>
      <c r="B27" s="558"/>
      <c r="C27" s="558"/>
      <c r="D27" s="558"/>
      <c r="E27" s="988" t="s">
        <v>472</v>
      </c>
      <c r="F27" s="988"/>
      <c r="G27" s="988"/>
      <c r="H27" s="988"/>
      <c r="I27" s="988"/>
      <c r="J27" s="988"/>
      <c r="K27" s="988"/>
      <c r="L27" s="988"/>
      <c r="M27" s="988"/>
      <c r="AM27" s="512"/>
      <c r="AN27" s="512"/>
      <c r="AO27" s="512"/>
      <c r="AP27" s="512"/>
      <c r="AQ27" s="512"/>
      <c r="AR27" s="512"/>
      <c r="AS27" s="512"/>
      <c r="AT27" s="512"/>
      <c r="AU27" s="512"/>
      <c r="AV27" s="512"/>
    </row>
    <row r="28" spans="1:48" ht="31.5" customHeight="1" x14ac:dyDescent="0.3">
      <c r="N28" s="560"/>
      <c r="AM28" s="512"/>
      <c r="AN28" s="512"/>
      <c r="AO28" s="512"/>
      <c r="AP28" s="512"/>
      <c r="AQ28" s="512"/>
      <c r="AR28" s="512"/>
      <c r="AS28" s="512"/>
      <c r="AT28" s="512"/>
      <c r="AU28" s="512"/>
      <c r="AV28" s="512"/>
    </row>
    <row r="97" spans="1:38" s="513" customFormat="1" x14ac:dyDescent="0.3">
      <c r="A97" s="561"/>
      <c r="B97" s="561"/>
      <c r="C97" s="561"/>
      <c r="D97" s="561"/>
      <c r="E97" s="561"/>
      <c r="F97" s="561"/>
      <c r="G97" s="561"/>
      <c r="H97" s="561"/>
      <c r="I97" s="562"/>
      <c r="J97" s="562"/>
      <c r="K97" s="562"/>
      <c r="L97" s="562"/>
      <c r="M97" s="562"/>
      <c r="N97" s="511"/>
      <c r="O97" s="512"/>
    </row>
    <row r="98" spans="1:38" s="513" customFormat="1" x14ac:dyDescent="0.3">
      <c r="A98" s="561"/>
      <c r="B98" s="561"/>
      <c r="C98" s="561"/>
      <c r="D98" s="561"/>
      <c r="E98" s="561"/>
      <c r="F98" s="561"/>
      <c r="G98" s="561"/>
      <c r="H98" s="561"/>
      <c r="I98" s="562"/>
      <c r="J98" s="562"/>
      <c r="K98" s="562"/>
      <c r="L98" s="562"/>
      <c r="M98" s="562"/>
      <c r="N98" s="511"/>
      <c r="O98" s="512"/>
    </row>
    <row r="99" spans="1:38" s="513" customFormat="1" x14ac:dyDescent="0.3">
      <c r="A99" s="561"/>
      <c r="B99" s="561"/>
      <c r="C99" s="561"/>
      <c r="D99" s="561"/>
      <c r="E99" s="561"/>
      <c r="F99" s="561"/>
      <c r="G99" s="561"/>
      <c r="H99" s="561"/>
      <c r="I99" s="562"/>
      <c r="J99" s="562"/>
      <c r="K99" s="562"/>
      <c r="L99" s="562"/>
      <c r="M99" s="562"/>
      <c r="N99" s="511"/>
      <c r="O99" s="512"/>
    </row>
    <row r="100" spans="1:38" s="512" customFormat="1" hidden="1" x14ac:dyDescent="0.3">
      <c r="A100" s="439" t="str">
        <f>A1</f>
        <v>Specification No: SR2/NT/W-AIS/DOM/C00/25/06026</v>
      </c>
      <c r="B100" s="439"/>
      <c r="C100" s="439"/>
      <c r="D100" s="439"/>
      <c r="E100" s="439"/>
      <c r="F100" s="439"/>
      <c r="G100" s="439"/>
      <c r="H100" s="439"/>
      <c r="I100" s="436"/>
      <c r="J100" s="563"/>
      <c r="K100" s="563"/>
      <c r="L100" s="563"/>
      <c r="M100" s="563"/>
      <c r="N100" s="564"/>
    </row>
    <row r="101" spans="1:38" s="512" customFormat="1" hidden="1" x14ac:dyDescent="0.3">
      <c r="A101" s="485"/>
      <c r="B101" s="485"/>
      <c r="C101" s="485"/>
      <c r="D101" s="485"/>
      <c r="E101" s="485"/>
      <c r="F101" s="485"/>
      <c r="G101" s="485"/>
      <c r="H101" s="485"/>
      <c r="I101" s="486"/>
      <c r="J101" s="506"/>
      <c r="K101" s="506"/>
      <c r="L101" s="506"/>
      <c r="M101" s="506"/>
      <c r="N101" s="564"/>
    </row>
    <row r="102" spans="1:38" s="512" customFormat="1" ht="35.25" hidden="1" customHeight="1" x14ac:dyDescent="0.3">
      <c r="A102" s="989" t="str">
        <f>A3</f>
        <v>CONSTRUCTION OF 1 NO. OF 230KV LINE BAY AT PUGALUR (EXISTING) 400/230KV SUB-STATION FOR INTEGRATION OF RE GENERATION PROJECT</v>
      </c>
      <c r="B102" s="989"/>
      <c r="C102" s="989"/>
      <c r="D102" s="989"/>
      <c r="E102" s="989"/>
      <c r="F102" s="989"/>
      <c r="G102" s="989"/>
      <c r="H102" s="989"/>
      <c r="I102" s="989">
        <f>I3</f>
        <v>0</v>
      </c>
      <c r="J102" s="989">
        <f>J3</f>
        <v>0</v>
      </c>
      <c r="K102" s="989"/>
      <c r="L102" s="989"/>
      <c r="M102" s="989"/>
      <c r="N102" s="564"/>
    </row>
    <row r="103" spans="1:38" s="512" customFormat="1" hidden="1" x14ac:dyDescent="0.3">
      <c r="A103" s="990" t="str">
        <f>A4</f>
        <v>(SCHEDULE OF RATES AND PRICES )</v>
      </c>
      <c r="B103" s="990"/>
      <c r="C103" s="990"/>
      <c r="D103" s="990"/>
      <c r="E103" s="990"/>
      <c r="F103" s="990"/>
      <c r="G103" s="990"/>
      <c r="H103" s="990"/>
      <c r="I103" s="990">
        <f>I4</f>
        <v>0</v>
      </c>
      <c r="J103" s="990">
        <f>J4</f>
        <v>0</v>
      </c>
      <c r="K103" s="990"/>
      <c r="L103" s="990"/>
      <c r="M103" s="990"/>
      <c r="N103" s="564"/>
    </row>
    <row r="104" spans="1:38" s="512" customFormat="1" hidden="1" x14ac:dyDescent="0.3">
      <c r="A104" s="516"/>
      <c r="B104" s="516"/>
      <c r="C104" s="516"/>
      <c r="D104" s="516"/>
      <c r="E104" s="516"/>
      <c r="F104" s="516"/>
      <c r="G104" s="516"/>
      <c r="H104" s="516"/>
      <c r="I104" s="517"/>
      <c r="J104" s="517"/>
      <c r="K104" s="517"/>
      <c r="L104" s="517"/>
      <c r="M104" s="517"/>
      <c r="N104" s="564"/>
    </row>
    <row r="105" spans="1:38" s="512" customFormat="1" hidden="1" x14ac:dyDescent="0.3">
      <c r="A105" s="421" t="str">
        <f>A6</f>
        <v>Bidder’s Name and Address (Sole Bidder) :</v>
      </c>
      <c r="B105" s="421"/>
      <c r="C105" s="421"/>
      <c r="D105" s="421"/>
      <c r="E105" s="421"/>
      <c r="F105" s="421"/>
      <c r="G105" s="421"/>
      <c r="H105" s="421"/>
      <c r="I105" s="453"/>
      <c r="J105" s="453"/>
      <c r="K105" s="453"/>
      <c r="L105" s="453"/>
      <c r="M105" s="453"/>
      <c r="N105" s="564"/>
    </row>
    <row r="106" spans="1:38" s="512" customFormat="1" hidden="1" x14ac:dyDescent="0.3">
      <c r="A106" s="987">
        <f>A7</f>
        <v>0</v>
      </c>
      <c r="B106" s="987"/>
      <c r="C106" s="987"/>
      <c r="D106" s="987"/>
      <c r="E106" s="987"/>
      <c r="F106" s="987"/>
      <c r="G106" s="987"/>
      <c r="H106" s="987"/>
      <c r="I106" s="987">
        <f t="shared" ref="I106:J110" si="0">I7</f>
        <v>0</v>
      </c>
      <c r="J106" s="987">
        <f t="shared" si="0"/>
        <v>0</v>
      </c>
      <c r="K106" s="521"/>
      <c r="L106" s="521"/>
      <c r="M106" s="521"/>
      <c r="N106" s="564"/>
    </row>
    <row r="107" spans="1:38" s="512" customFormat="1" hidden="1" x14ac:dyDescent="0.3">
      <c r="A107" s="457" t="str">
        <f>A8</f>
        <v>Name     :</v>
      </c>
      <c r="B107" s="457"/>
      <c r="C107" s="457"/>
      <c r="D107" s="457"/>
      <c r="E107" s="457"/>
      <c r="F107" s="457"/>
      <c r="G107" s="457"/>
      <c r="H107" s="457"/>
      <c r="I107" s="924" t="str">
        <f t="shared" si="0"/>
        <v/>
      </c>
      <c r="J107" s="924">
        <f t="shared" si="0"/>
        <v>0</v>
      </c>
      <c r="K107" s="522"/>
      <c r="L107" s="522"/>
      <c r="M107" s="522"/>
      <c r="N107" s="564"/>
    </row>
    <row r="108" spans="1:38" s="512" customFormat="1" hidden="1" x14ac:dyDescent="0.3">
      <c r="A108" s="457" t="str">
        <f>A9</f>
        <v>Address :</v>
      </c>
      <c r="B108" s="457"/>
      <c r="C108" s="457"/>
      <c r="D108" s="457"/>
      <c r="E108" s="457"/>
      <c r="F108" s="457"/>
      <c r="G108" s="457"/>
      <c r="H108" s="457"/>
      <c r="I108" s="924" t="str">
        <f t="shared" si="0"/>
        <v/>
      </c>
      <c r="J108" s="924">
        <f t="shared" si="0"/>
        <v>0</v>
      </c>
      <c r="K108" s="522"/>
      <c r="L108" s="522"/>
      <c r="M108" s="522"/>
      <c r="N108" s="564"/>
    </row>
    <row r="109" spans="1:38" s="512" customFormat="1" hidden="1" x14ac:dyDescent="0.3">
      <c r="A109" s="458"/>
      <c r="B109" s="458"/>
      <c r="C109" s="458"/>
      <c r="D109" s="458"/>
      <c r="E109" s="458"/>
      <c r="F109" s="458"/>
      <c r="G109" s="458"/>
      <c r="H109" s="458"/>
      <c r="I109" s="924" t="str">
        <f t="shared" si="0"/>
        <v/>
      </c>
      <c r="J109" s="924">
        <f t="shared" si="0"/>
        <v>0</v>
      </c>
      <c r="K109" s="522"/>
      <c r="L109" s="522"/>
      <c r="M109" s="522"/>
      <c r="N109" s="564"/>
    </row>
    <row r="110" spans="1:38" s="512" customFormat="1" hidden="1" x14ac:dyDescent="0.3">
      <c r="A110" s="458"/>
      <c r="B110" s="458"/>
      <c r="C110" s="458"/>
      <c r="D110" s="458"/>
      <c r="E110" s="458"/>
      <c r="F110" s="458"/>
      <c r="G110" s="458"/>
      <c r="H110" s="458"/>
      <c r="I110" s="924" t="str">
        <f t="shared" si="0"/>
        <v/>
      </c>
      <c r="J110" s="924">
        <f t="shared" si="0"/>
        <v>0</v>
      </c>
      <c r="K110" s="522"/>
      <c r="L110" s="522"/>
      <c r="M110" s="522"/>
      <c r="N110" s="564"/>
    </row>
    <row r="111" spans="1:38" s="512" customFormat="1" hidden="1" x14ac:dyDescent="0.3">
      <c r="A111" s="559"/>
      <c r="B111" s="559"/>
      <c r="C111" s="559"/>
      <c r="D111" s="559"/>
      <c r="E111" s="559"/>
      <c r="F111" s="559"/>
      <c r="G111" s="559"/>
      <c r="H111" s="559"/>
      <c r="I111" s="519"/>
      <c r="J111" s="519"/>
      <c r="K111" s="519"/>
      <c r="L111" s="519"/>
      <c r="M111" s="519"/>
      <c r="N111" s="564"/>
    </row>
    <row r="112" spans="1:38" s="512" customFormat="1" ht="33.75" hidden="1" customHeight="1" x14ac:dyDescent="0.3">
      <c r="A112" s="565" t="str">
        <f>A14</f>
        <v>SL. NO.</v>
      </c>
      <c r="B112" s="565"/>
      <c r="C112" s="565"/>
      <c r="D112" s="565"/>
      <c r="E112" s="565"/>
      <c r="F112" s="565"/>
      <c r="G112" s="565"/>
      <c r="H112" s="565"/>
      <c r="I112" s="566" t="str">
        <f>I14</f>
        <v>Description of Test</v>
      </c>
      <c r="J112" s="1000" t="e">
        <f>#REF!</f>
        <v>#REF!</v>
      </c>
      <c r="K112" s="1000"/>
      <c r="L112" s="1000"/>
      <c r="M112" s="1000"/>
      <c r="N112" s="564"/>
      <c r="AH112" s="1000"/>
      <c r="AI112" s="1000"/>
      <c r="AK112" s="1000"/>
      <c r="AL112" s="1000"/>
    </row>
    <row r="113" spans="1:38" s="512" customFormat="1" hidden="1" x14ac:dyDescent="0.3">
      <c r="A113" s="517" t="e">
        <f>#REF!</f>
        <v>#REF!</v>
      </c>
      <c r="B113" s="517"/>
      <c r="C113" s="517"/>
      <c r="D113" s="517"/>
      <c r="E113" s="517"/>
      <c r="F113" s="517"/>
      <c r="G113" s="517"/>
      <c r="H113" s="517"/>
      <c r="I113" s="517" t="e">
        <f>#REF!</f>
        <v>#REF!</v>
      </c>
      <c r="J113" s="998" t="e">
        <f>#REF!</f>
        <v>#REF!</v>
      </c>
      <c r="K113" s="998"/>
      <c r="L113" s="998"/>
      <c r="M113" s="998"/>
      <c r="N113" s="564"/>
      <c r="AH113" s="998"/>
      <c r="AI113" s="998"/>
      <c r="AK113" s="998"/>
      <c r="AL113" s="998"/>
    </row>
    <row r="114" spans="1:38" s="512" customFormat="1" hidden="1" x14ac:dyDescent="0.3">
      <c r="A114" s="567" t="e">
        <f>#REF!</f>
        <v>#REF!</v>
      </c>
      <c r="B114" s="567"/>
      <c r="C114" s="567"/>
      <c r="D114" s="567"/>
      <c r="E114" s="567"/>
      <c r="F114" s="567"/>
      <c r="G114" s="567"/>
      <c r="H114" s="567"/>
      <c r="I114" s="568" t="e">
        <f>#REF!</f>
        <v>#REF!</v>
      </c>
      <c r="J114" s="998"/>
      <c r="K114" s="998"/>
      <c r="L114" s="998"/>
      <c r="M114" s="998"/>
      <c r="N114" s="564"/>
      <c r="AH114" s="998"/>
      <c r="AI114" s="998"/>
      <c r="AK114" s="998"/>
      <c r="AL114" s="998"/>
    </row>
    <row r="115" spans="1:38" s="512" customFormat="1" hidden="1" x14ac:dyDescent="0.3">
      <c r="A115" s="569" t="e">
        <f>#REF!</f>
        <v>#REF!</v>
      </c>
      <c r="B115" s="569"/>
      <c r="C115" s="569"/>
      <c r="D115" s="569"/>
      <c r="E115" s="569"/>
      <c r="F115" s="569"/>
      <c r="G115" s="569"/>
      <c r="H115" s="569"/>
      <c r="I115" s="570" t="e">
        <f>#REF!</f>
        <v>#REF!</v>
      </c>
      <c r="J115" s="999" t="e">
        <f>#REF!</f>
        <v>#REF!</v>
      </c>
      <c r="K115" s="999"/>
      <c r="L115" s="999"/>
      <c r="M115" s="999"/>
      <c r="N115" s="439"/>
      <c r="AH115" s="571"/>
      <c r="AI115" s="571"/>
      <c r="AK115" s="571"/>
      <c r="AL115" s="571"/>
    </row>
    <row r="116" spans="1:38" s="512" customFormat="1" hidden="1" x14ac:dyDescent="0.3">
      <c r="A116" s="569" t="e">
        <f>#REF!</f>
        <v>#REF!</v>
      </c>
      <c r="B116" s="569"/>
      <c r="C116" s="569"/>
      <c r="D116" s="569"/>
      <c r="E116" s="569"/>
      <c r="F116" s="569"/>
      <c r="G116" s="569"/>
      <c r="H116" s="569"/>
      <c r="I116" s="570" t="e">
        <f>#REF!</f>
        <v>#REF!</v>
      </c>
      <c r="J116" s="999" t="e">
        <f>#REF!</f>
        <v>#REF!</v>
      </c>
      <c r="K116" s="999"/>
      <c r="L116" s="999"/>
      <c r="M116" s="999"/>
      <c r="N116" s="439"/>
      <c r="AH116" s="572"/>
      <c r="AI116" s="572"/>
      <c r="AK116" s="571"/>
      <c r="AL116" s="572"/>
    </row>
    <row r="117" spans="1:38" s="512" customFormat="1" ht="20.100000000000001" hidden="1" customHeight="1" x14ac:dyDescent="0.3">
      <c r="A117" s="573"/>
      <c r="B117" s="573"/>
      <c r="C117" s="573"/>
      <c r="D117" s="573"/>
      <c r="E117" s="573"/>
      <c r="F117" s="573"/>
      <c r="G117" s="573"/>
      <c r="H117" s="573"/>
      <c r="I117" s="568" t="e">
        <f>#REF!</f>
        <v>#REF!</v>
      </c>
      <c r="J117" s="999" t="e">
        <f>#REF!</f>
        <v>#REF!</v>
      </c>
      <c r="K117" s="999"/>
      <c r="L117" s="999"/>
      <c r="M117" s="999"/>
      <c r="N117" s="564"/>
      <c r="AH117" s="572"/>
      <c r="AI117" s="572"/>
      <c r="AK117" s="572"/>
      <c r="AL117" s="572"/>
    </row>
    <row r="118" spans="1:38" s="512" customFormat="1" hidden="1" x14ac:dyDescent="0.3">
      <c r="A118" s="567" t="e">
        <f>#REF!</f>
        <v>#REF!</v>
      </c>
      <c r="B118" s="567"/>
      <c r="C118" s="567"/>
      <c r="D118" s="567"/>
      <c r="E118" s="567"/>
      <c r="F118" s="567"/>
      <c r="G118" s="567"/>
      <c r="H118" s="567"/>
      <c r="I118" s="568" t="e">
        <f>#REF!</f>
        <v>#REF!</v>
      </c>
      <c r="J118" s="999"/>
      <c r="K118" s="999"/>
      <c r="L118" s="999"/>
      <c r="M118" s="999"/>
      <c r="N118" s="564"/>
      <c r="AH118" s="999"/>
      <c r="AI118" s="999"/>
      <c r="AK118" s="999"/>
      <c r="AL118" s="999"/>
    </row>
    <row r="119" spans="1:38" s="512" customFormat="1" hidden="1" x14ac:dyDescent="0.3">
      <c r="A119" s="574" t="e">
        <f>#REF!</f>
        <v>#REF!</v>
      </c>
      <c r="B119" s="574"/>
      <c r="C119" s="574"/>
      <c r="D119" s="574"/>
      <c r="E119" s="574"/>
      <c r="F119" s="574"/>
      <c r="G119" s="574"/>
      <c r="H119" s="574"/>
      <c r="I119" s="568" t="e">
        <f>#REF!</f>
        <v>#REF!</v>
      </c>
      <c r="J119" s="999"/>
      <c r="K119" s="999"/>
      <c r="L119" s="999"/>
      <c r="M119" s="999"/>
      <c r="N119" s="564"/>
      <c r="AH119" s="999"/>
      <c r="AI119" s="999"/>
      <c r="AK119" s="999"/>
      <c r="AL119" s="999"/>
    </row>
    <row r="120" spans="1:38" s="512" customFormat="1" hidden="1" x14ac:dyDescent="0.3">
      <c r="A120" s="575" t="e">
        <f>#REF!</f>
        <v>#REF!</v>
      </c>
      <c r="B120" s="575"/>
      <c r="C120" s="575"/>
      <c r="D120" s="575"/>
      <c r="E120" s="575"/>
      <c r="F120" s="575"/>
      <c r="G120" s="575"/>
      <c r="H120" s="575"/>
      <c r="I120" s="568" t="e">
        <f>#REF!</f>
        <v>#REF!</v>
      </c>
      <c r="J120" s="999"/>
      <c r="K120" s="999"/>
      <c r="L120" s="999"/>
      <c r="M120" s="999"/>
      <c r="N120" s="564"/>
      <c r="AH120" s="999"/>
      <c r="AI120" s="999"/>
      <c r="AK120" s="999"/>
      <c r="AL120" s="999"/>
    </row>
    <row r="121" spans="1:38" s="512" customFormat="1" hidden="1" x14ac:dyDescent="0.3">
      <c r="A121" s="569" t="e">
        <f>#REF!</f>
        <v>#REF!</v>
      </c>
      <c r="B121" s="569"/>
      <c r="C121" s="569"/>
      <c r="D121" s="569"/>
      <c r="E121" s="569"/>
      <c r="F121" s="569"/>
      <c r="G121" s="569"/>
      <c r="H121" s="569"/>
      <c r="I121" s="570" t="e">
        <f>#REF!</f>
        <v>#REF!</v>
      </c>
      <c r="J121" s="999" t="e">
        <f>#REF!</f>
        <v>#REF!</v>
      </c>
      <c r="K121" s="999"/>
      <c r="L121" s="999"/>
      <c r="M121" s="999"/>
      <c r="N121" s="439"/>
      <c r="AH121" s="572"/>
      <c r="AI121" s="572"/>
      <c r="AK121" s="571"/>
      <c r="AL121" s="572"/>
    </row>
    <row r="122" spans="1:38" s="512" customFormat="1" hidden="1" x14ac:dyDescent="0.3">
      <c r="A122" s="569" t="e">
        <f>#REF!</f>
        <v>#REF!</v>
      </c>
      <c r="B122" s="569"/>
      <c r="C122" s="569"/>
      <c r="D122" s="569"/>
      <c r="E122" s="569"/>
      <c r="F122" s="569"/>
      <c r="G122" s="569"/>
      <c r="H122" s="569"/>
      <c r="I122" s="570" t="e">
        <f>#REF!</f>
        <v>#REF!</v>
      </c>
      <c r="J122" s="999" t="e">
        <f>#REF!</f>
        <v>#REF!</v>
      </c>
      <c r="K122" s="999"/>
      <c r="L122" s="999"/>
      <c r="M122" s="999"/>
      <c r="N122" s="439"/>
      <c r="AH122" s="572"/>
      <c r="AI122" s="572"/>
      <c r="AK122" s="571"/>
      <c r="AL122" s="572"/>
    </row>
    <row r="123" spans="1:38" s="512" customFormat="1" hidden="1" x14ac:dyDescent="0.3">
      <c r="A123" s="569" t="e">
        <f>#REF!</f>
        <v>#REF!</v>
      </c>
      <c r="B123" s="569"/>
      <c r="C123" s="569"/>
      <c r="D123" s="569"/>
      <c r="E123" s="569"/>
      <c r="F123" s="569"/>
      <c r="G123" s="569"/>
      <c r="H123" s="569"/>
      <c r="I123" s="570" t="e">
        <f>#REF!</f>
        <v>#REF!</v>
      </c>
      <c r="J123" s="999" t="e">
        <f>#REF!</f>
        <v>#REF!</v>
      </c>
      <c r="K123" s="999"/>
      <c r="L123" s="999"/>
      <c r="M123" s="999"/>
      <c r="N123" s="439"/>
      <c r="AH123" s="572"/>
      <c r="AI123" s="572"/>
      <c r="AK123" s="571"/>
      <c r="AL123" s="572"/>
    </row>
    <row r="124" spans="1:38" s="512" customFormat="1" hidden="1" x14ac:dyDescent="0.3">
      <c r="A124" s="569" t="e">
        <f>#REF!</f>
        <v>#REF!</v>
      </c>
      <c r="B124" s="569"/>
      <c r="C124" s="569"/>
      <c r="D124" s="569"/>
      <c r="E124" s="569"/>
      <c r="F124" s="569"/>
      <c r="G124" s="569"/>
      <c r="H124" s="569"/>
      <c r="I124" s="570" t="e">
        <f>#REF!</f>
        <v>#REF!</v>
      </c>
      <c r="J124" s="999" t="e">
        <f>#REF!</f>
        <v>#REF!</v>
      </c>
      <c r="K124" s="999"/>
      <c r="L124" s="999"/>
      <c r="M124" s="999"/>
      <c r="N124" s="439"/>
      <c r="AH124" s="572"/>
      <c r="AI124" s="572"/>
      <c r="AK124" s="571"/>
      <c r="AL124" s="572"/>
    </row>
    <row r="125" spans="1:38" s="512" customFormat="1" hidden="1" x14ac:dyDescent="0.3">
      <c r="A125" s="569"/>
      <c r="B125" s="569"/>
      <c r="C125" s="569"/>
      <c r="D125" s="569"/>
      <c r="E125" s="569"/>
      <c r="F125" s="569"/>
      <c r="G125" s="569"/>
      <c r="H125" s="569"/>
      <c r="I125" s="568" t="e">
        <f>#REF!</f>
        <v>#REF!</v>
      </c>
      <c r="J125" s="999" t="e">
        <f>#REF!</f>
        <v>#REF!</v>
      </c>
      <c r="K125" s="999"/>
      <c r="L125" s="999"/>
      <c r="M125" s="999"/>
      <c r="N125" s="439"/>
      <c r="AH125" s="572"/>
      <c r="AI125" s="572"/>
      <c r="AK125" s="572"/>
      <c r="AL125" s="572"/>
    </row>
    <row r="126" spans="1:38" s="512" customFormat="1" ht="20.100000000000001" hidden="1" customHeight="1" x14ac:dyDescent="0.3">
      <c r="A126" s="575" t="e">
        <f>#REF!</f>
        <v>#REF!</v>
      </c>
      <c r="B126" s="575"/>
      <c r="C126" s="575"/>
      <c r="D126" s="575"/>
      <c r="E126" s="575"/>
      <c r="F126" s="575"/>
      <c r="G126" s="575"/>
      <c r="H126" s="575"/>
      <c r="I126" s="568" t="e">
        <f>#REF!</f>
        <v>#REF!</v>
      </c>
      <c r="J126" s="999"/>
      <c r="K126" s="999"/>
      <c r="L126" s="999"/>
      <c r="M126" s="999"/>
      <c r="N126" s="439"/>
      <c r="AH126" s="572"/>
      <c r="AI126" s="572"/>
      <c r="AK126" s="572"/>
      <c r="AL126" s="572"/>
    </row>
    <row r="127" spans="1:38" s="512" customFormat="1" hidden="1" x14ac:dyDescent="0.3">
      <c r="A127" s="569" t="e">
        <f>#REF!</f>
        <v>#REF!</v>
      </c>
      <c r="B127" s="569"/>
      <c r="C127" s="569"/>
      <c r="D127" s="569"/>
      <c r="E127" s="569"/>
      <c r="F127" s="569"/>
      <c r="G127" s="569"/>
      <c r="H127" s="569"/>
      <c r="I127" s="570" t="e">
        <f>#REF!</f>
        <v>#REF!</v>
      </c>
      <c r="J127" s="999" t="e">
        <f>#REF!</f>
        <v>#REF!</v>
      </c>
      <c r="K127" s="999"/>
      <c r="L127" s="999"/>
      <c r="M127" s="999"/>
      <c r="N127" s="439"/>
      <c r="AH127" s="572"/>
      <c r="AI127" s="572"/>
      <c r="AK127" s="571"/>
      <c r="AL127" s="572"/>
    </row>
    <row r="128" spans="1:38" s="512" customFormat="1" hidden="1" x14ac:dyDescent="0.3">
      <c r="A128" s="569" t="e">
        <f>#REF!</f>
        <v>#REF!</v>
      </c>
      <c r="B128" s="569"/>
      <c r="C128" s="569"/>
      <c r="D128" s="569"/>
      <c r="E128" s="569"/>
      <c r="F128" s="569"/>
      <c r="G128" s="569"/>
      <c r="H128" s="569"/>
      <c r="I128" s="570" t="e">
        <f>#REF!</f>
        <v>#REF!</v>
      </c>
      <c r="J128" s="999" t="e">
        <f>#REF!</f>
        <v>#REF!</v>
      </c>
      <c r="K128" s="999"/>
      <c r="L128" s="999"/>
      <c r="M128" s="999"/>
      <c r="N128" s="439"/>
      <c r="AH128" s="572"/>
      <c r="AI128" s="572"/>
      <c r="AK128" s="571"/>
      <c r="AL128" s="572"/>
    </row>
    <row r="129" spans="1:38" s="512" customFormat="1" ht="20.100000000000001" hidden="1" customHeight="1" x14ac:dyDescent="0.3">
      <c r="A129" s="569" t="e">
        <f>#REF!</f>
        <v>#REF!</v>
      </c>
      <c r="B129" s="569"/>
      <c r="C129" s="569"/>
      <c r="D129" s="569"/>
      <c r="E129" s="569"/>
      <c r="F129" s="569"/>
      <c r="G129" s="569"/>
      <c r="H129" s="569"/>
      <c r="I129" s="570" t="e">
        <f>#REF!</f>
        <v>#REF!</v>
      </c>
      <c r="J129" s="999" t="e">
        <f>#REF!</f>
        <v>#REF!</v>
      </c>
      <c r="K129" s="999"/>
      <c r="L129" s="999"/>
      <c r="M129" s="999"/>
      <c r="N129" s="439"/>
      <c r="AH129" s="572"/>
      <c r="AI129" s="572"/>
      <c r="AK129" s="571"/>
      <c r="AL129" s="572"/>
    </row>
    <row r="130" spans="1:38" s="512" customFormat="1" hidden="1" x14ac:dyDescent="0.3">
      <c r="A130" s="569" t="e">
        <f>#REF!</f>
        <v>#REF!</v>
      </c>
      <c r="B130" s="569"/>
      <c r="C130" s="569"/>
      <c r="D130" s="569"/>
      <c r="E130" s="569"/>
      <c r="F130" s="569"/>
      <c r="G130" s="569"/>
      <c r="H130" s="569"/>
      <c r="I130" s="570" t="e">
        <f>#REF!</f>
        <v>#REF!</v>
      </c>
      <c r="J130" s="999" t="e">
        <f>#REF!</f>
        <v>#REF!</v>
      </c>
      <c r="K130" s="999"/>
      <c r="L130" s="999"/>
      <c r="M130" s="999"/>
      <c r="N130" s="439"/>
      <c r="AH130" s="572"/>
      <c r="AI130" s="572"/>
      <c r="AK130" s="571"/>
      <c r="AL130" s="572"/>
    </row>
    <row r="131" spans="1:38" s="577" customFormat="1" ht="20.100000000000001" hidden="1" customHeight="1" x14ac:dyDescent="0.25">
      <c r="A131" s="576"/>
      <c r="B131" s="576"/>
      <c r="C131" s="576"/>
      <c r="D131" s="576"/>
      <c r="E131" s="576"/>
      <c r="F131" s="576"/>
      <c r="G131" s="576"/>
      <c r="H131" s="576"/>
      <c r="I131" s="568" t="e">
        <f>#REF!</f>
        <v>#REF!</v>
      </c>
      <c r="J131" s="999" t="e">
        <f>#REF!</f>
        <v>#REF!</v>
      </c>
      <c r="K131" s="999"/>
      <c r="L131" s="999"/>
      <c r="M131" s="999"/>
      <c r="N131" s="439"/>
      <c r="AH131" s="572"/>
      <c r="AI131" s="572"/>
      <c r="AK131" s="572"/>
      <c r="AL131" s="572"/>
    </row>
    <row r="132" spans="1:38" s="512" customFormat="1" ht="24" hidden="1" customHeight="1" x14ac:dyDescent="0.3">
      <c r="A132" s="575" t="e">
        <f>#REF!</f>
        <v>#REF!</v>
      </c>
      <c r="B132" s="575"/>
      <c r="C132" s="575"/>
      <c r="D132" s="575"/>
      <c r="E132" s="575"/>
      <c r="F132" s="575"/>
      <c r="G132" s="575"/>
      <c r="H132" s="575"/>
      <c r="I132" s="568" t="e">
        <f>#REF!</f>
        <v>#REF!</v>
      </c>
      <c r="J132" s="999"/>
      <c r="K132" s="999"/>
      <c r="L132" s="999"/>
      <c r="M132" s="999"/>
      <c r="N132" s="439"/>
      <c r="AH132" s="572"/>
      <c r="AI132" s="572"/>
      <c r="AK132" s="572"/>
      <c r="AL132" s="572"/>
    </row>
    <row r="133" spans="1:38" s="512" customFormat="1" hidden="1" x14ac:dyDescent="0.3">
      <c r="A133" s="569" t="e">
        <f>#REF!</f>
        <v>#REF!</v>
      </c>
      <c r="B133" s="569"/>
      <c r="C133" s="569"/>
      <c r="D133" s="569"/>
      <c r="E133" s="569"/>
      <c r="F133" s="569"/>
      <c r="G133" s="569"/>
      <c r="H133" s="569"/>
      <c r="I133" s="570" t="e">
        <f>#REF!</f>
        <v>#REF!</v>
      </c>
      <c r="J133" s="999" t="e">
        <f>#REF!</f>
        <v>#REF!</v>
      </c>
      <c r="K133" s="999"/>
      <c r="L133" s="999"/>
      <c r="M133" s="999"/>
      <c r="N133" s="439"/>
      <c r="AH133" s="572"/>
      <c r="AI133" s="572"/>
      <c r="AK133" s="571"/>
      <c r="AL133" s="572"/>
    </row>
    <row r="134" spans="1:38" s="512" customFormat="1" hidden="1" x14ac:dyDescent="0.3">
      <c r="A134" s="569" t="e">
        <f>#REF!</f>
        <v>#REF!</v>
      </c>
      <c r="B134" s="569"/>
      <c r="C134" s="569"/>
      <c r="D134" s="569"/>
      <c r="E134" s="569"/>
      <c r="F134" s="569"/>
      <c r="G134" s="569"/>
      <c r="H134" s="569"/>
      <c r="I134" s="570" t="e">
        <f>#REF!</f>
        <v>#REF!</v>
      </c>
      <c r="J134" s="999" t="e">
        <f>#REF!</f>
        <v>#REF!</v>
      </c>
      <c r="K134" s="999"/>
      <c r="L134" s="999"/>
      <c r="M134" s="999"/>
      <c r="N134" s="439"/>
      <c r="AH134" s="572"/>
      <c r="AI134" s="572"/>
      <c r="AK134" s="571"/>
      <c r="AL134" s="572"/>
    </row>
    <row r="135" spans="1:38" s="512" customFormat="1" ht="33" hidden="1" customHeight="1" x14ac:dyDescent="0.3">
      <c r="A135" s="569" t="e">
        <f>#REF!</f>
        <v>#REF!</v>
      </c>
      <c r="B135" s="569"/>
      <c r="C135" s="569"/>
      <c r="D135" s="569"/>
      <c r="E135" s="569"/>
      <c r="F135" s="569"/>
      <c r="G135" s="569"/>
      <c r="H135" s="569"/>
      <c r="I135" s="570" t="e">
        <f>#REF!</f>
        <v>#REF!</v>
      </c>
      <c r="J135" s="999" t="e">
        <f>#REF!</f>
        <v>#REF!</v>
      </c>
      <c r="K135" s="999"/>
      <c r="L135" s="999"/>
      <c r="M135" s="999"/>
      <c r="N135" s="439"/>
      <c r="AH135" s="572"/>
      <c r="AI135" s="572"/>
      <c r="AK135" s="571"/>
      <c r="AL135" s="572"/>
    </row>
    <row r="136" spans="1:38" s="577" customFormat="1" ht="20.100000000000001" hidden="1" customHeight="1" x14ac:dyDescent="0.25">
      <c r="A136" s="569"/>
      <c r="B136" s="569"/>
      <c r="C136" s="569"/>
      <c r="D136" s="569"/>
      <c r="E136" s="569"/>
      <c r="F136" s="569"/>
      <c r="G136" s="569"/>
      <c r="H136" s="569"/>
      <c r="I136" s="568" t="e">
        <f>#REF!</f>
        <v>#REF!</v>
      </c>
      <c r="J136" s="999" t="e">
        <f>#REF!</f>
        <v>#REF!</v>
      </c>
      <c r="K136" s="999"/>
      <c r="L136" s="999"/>
      <c r="M136" s="999"/>
      <c r="N136" s="439"/>
      <c r="AH136" s="572"/>
      <c r="AI136" s="572"/>
      <c r="AK136" s="572"/>
      <c r="AL136" s="572"/>
    </row>
    <row r="137" spans="1:38" s="512" customFormat="1" ht="20.100000000000001" hidden="1" customHeight="1" x14ac:dyDescent="0.3">
      <c r="A137" s="575" t="e">
        <f>#REF!</f>
        <v>#REF!</v>
      </c>
      <c r="B137" s="575"/>
      <c r="C137" s="575"/>
      <c r="D137" s="575"/>
      <c r="E137" s="575"/>
      <c r="F137" s="575"/>
      <c r="G137" s="575"/>
      <c r="H137" s="575"/>
      <c r="I137" s="568" t="e">
        <f>#REF!</f>
        <v>#REF!</v>
      </c>
      <c r="J137" s="999"/>
      <c r="K137" s="999"/>
      <c r="L137" s="999"/>
      <c r="M137" s="999"/>
      <c r="N137" s="439"/>
      <c r="AH137" s="572"/>
      <c r="AI137" s="572"/>
      <c r="AK137" s="572"/>
      <c r="AL137" s="572"/>
    </row>
    <row r="138" spans="1:38" s="512" customFormat="1" hidden="1" x14ac:dyDescent="0.3">
      <c r="A138" s="569" t="e">
        <f>#REF!</f>
        <v>#REF!</v>
      </c>
      <c r="B138" s="569"/>
      <c r="C138" s="569"/>
      <c r="D138" s="569"/>
      <c r="E138" s="569"/>
      <c r="F138" s="569"/>
      <c r="G138" s="569"/>
      <c r="H138" s="569"/>
      <c r="I138" s="570" t="e">
        <f>#REF!</f>
        <v>#REF!</v>
      </c>
      <c r="J138" s="999" t="e">
        <f>#REF!</f>
        <v>#REF!</v>
      </c>
      <c r="K138" s="999"/>
      <c r="L138" s="999"/>
      <c r="M138" s="999"/>
      <c r="N138" s="439"/>
      <c r="AH138" s="572"/>
      <c r="AI138" s="572"/>
      <c r="AK138" s="571"/>
      <c r="AL138" s="572"/>
    </row>
    <row r="139" spans="1:38" s="512" customFormat="1" hidden="1" x14ac:dyDescent="0.3">
      <c r="A139" s="569" t="e">
        <f>#REF!</f>
        <v>#REF!</v>
      </c>
      <c r="B139" s="569"/>
      <c r="C139" s="569"/>
      <c r="D139" s="569"/>
      <c r="E139" s="569"/>
      <c r="F139" s="569"/>
      <c r="G139" s="569"/>
      <c r="H139" s="569"/>
      <c r="I139" s="570" t="e">
        <f>#REF!</f>
        <v>#REF!</v>
      </c>
      <c r="J139" s="999" t="e">
        <f>#REF!</f>
        <v>#REF!</v>
      </c>
      <c r="K139" s="999"/>
      <c r="L139" s="999"/>
      <c r="M139" s="999"/>
      <c r="N139" s="439"/>
      <c r="AH139" s="572"/>
      <c r="AI139" s="572"/>
      <c r="AK139" s="571"/>
      <c r="AL139" s="572"/>
    </row>
    <row r="140" spans="1:38" s="512" customFormat="1" hidden="1" x14ac:dyDescent="0.3">
      <c r="A140" s="569" t="e">
        <f>#REF!</f>
        <v>#REF!</v>
      </c>
      <c r="B140" s="569"/>
      <c r="C140" s="569"/>
      <c r="D140" s="569"/>
      <c r="E140" s="569"/>
      <c r="F140" s="569"/>
      <c r="G140" s="569"/>
      <c r="H140" s="569"/>
      <c r="I140" s="570" t="e">
        <f>#REF!</f>
        <v>#REF!</v>
      </c>
      <c r="J140" s="999" t="e">
        <f>#REF!</f>
        <v>#REF!</v>
      </c>
      <c r="K140" s="999"/>
      <c r="L140" s="999"/>
      <c r="M140" s="999"/>
      <c r="N140" s="439"/>
      <c r="AH140" s="572"/>
      <c r="AI140" s="572"/>
      <c r="AK140" s="571"/>
      <c r="AL140" s="572"/>
    </row>
    <row r="141" spans="1:38" s="512" customFormat="1" hidden="1" x14ac:dyDescent="0.3">
      <c r="A141" s="569"/>
      <c r="B141" s="569"/>
      <c r="C141" s="569"/>
      <c r="D141" s="569"/>
      <c r="E141" s="569"/>
      <c r="F141" s="569"/>
      <c r="G141" s="569"/>
      <c r="H141" s="569"/>
      <c r="I141" s="568" t="e">
        <f>#REF!</f>
        <v>#REF!</v>
      </c>
      <c r="J141" s="999" t="e">
        <f>#REF!</f>
        <v>#REF!</v>
      </c>
      <c r="K141" s="999"/>
      <c r="L141" s="999"/>
      <c r="M141" s="999"/>
      <c r="N141" s="439"/>
      <c r="AH141" s="572"/>
      <c r="AI141" s="572"/>
      <c r="AK141" s="572"/>
      <c r="AL141" s="572"/>
    </row>
    <row r="142" spans="1:38" s="512" customFormat="1" ht="20.100000000000001" hidden="1" customHeight="1" x14ac:dyDescent="0.3">
      <c r="A142" s="575" t="e">
        <f>#REF!</f>
        <v>#REF!</v>
      </c>
      <c r="B142" s="575"/>
      <c r="C142" s="575"/>
      <c r="D142" s="575"/>
      <c r="E142" s="575"/>
      <c r="F142" s="575"/>
      <c r="G142" s="575"/>
      <c r="H142" s="575"/>
      <c r="I142" s="568" t="e">
        <f>#REF!</f>
        <v>#REF!</v>
      </c>
      <c r="J142" s="999"/>
      <c r="K142" s="999"/>
      <c r="L142" s="999"/>
      <c r="M142" s="999"/>
      <c r="N142" s="439"/>
      <c r="AH142" s="572"/>
      <c r="AI142" s="572"/>
      <c r="AK142" s="572"/>
      <c r="AL142" s="572"/>
    </row>
    <row r="143" spans="1:38" s="512" customFormat="1" hidden="1" x14ac:dyDescent="0.3">
      <c r="A143" s="569" t="e">
        <f>#REF!</f>
        <v>#REF!</v>
      </c>
      <c r="B143" s="569"/>
      <c r="C143" s="569"/>
      <c r="D143" s="569"/>
      <c r="E143" s="569"/>
      <c r="F143" s="569"/>
      <c r="G143" s="569"/>
      <c r="H143" s="569"/>
      <c r="I143" s="570" t="e">
        <f>#REF!</f>
        <v>#REF!</v>
      </c>
      <c r="J143" s="999" t="e">
        <f>#REF!</f>
        <v>#REF!</v>
      </c>
      <c r="K143" s="999"/>
      <c r="L143" s="999"/>
      <c r="M143" s="999"/>
      <c r="N143" s="439"/>
      <c r="AH143" s="572"/>
      <c r="AI143" s="572"/>
      <c r="AK143" s="571"/>
      <c r="AL143" s="572"/>
    </row>
    <row r="144" spans="1:38" s="512" customFormat="1" hidden="1" x14ac:dyDescent="0.3">
      <c r="A144" s="569" t="e">
        <f>#REF!</f>
        <v>#REF!</v>
      </c>
      <c r="B144" s="569"/>
      <c r="C144" s="569"/>
      <c r="D144" s="569"/>
      <c r="E144" s="569"/>
      <c r="F144" s="569"/>
      <c r="G144" s="569"/>
      <c r="H144" s="569"/>
      <c r="I144" s="570" t="e">
        <f>#REF!</f>
        <v>#REF!</v>
      </c>
      <c r="J144" s="999" t="e">
        <f>#REF!</f>
        <v>#REF!</v>
      </c>
      <c r="K144" s="999"/>
      <c r="L144" s="999"/>
      <c r="M144" s="999"/>
      <c r="N144" s="439"/>
      <c r="AH144" s="572"/>
      <c r="AI144" s="572"/>
      <c r="AK144" s="571"/>
      <c r="AL144" s="572"/>
    </row>
    <row r="145" spans="1:38" s="512" customFormat="1" hidden="1" x14ac:dyDescent="0.3">
      <c r="A145" s="569" t="e">
        <f>#REF!</f>
        <v>#REF!</v>
      </c>
      <c r="B145" s="569"/>
      <c r="C145" s="569"/>
      <c r="D145" s="569"/>
      <c r="E145" s="569"/>
      <c r="F145" s="569"/>
      <c r="G145" s="569"/>
      <c r="H145" s="569"/>
      <c r="I145" s="570" t="e">
        <f>#REF!</f>
        <v>#REF!</v>
      </c>
      <c r="J145" s="999" t="e">
        <f>#REF!</f>
        <v>#REF!</v>
      </c>
      <c r="K145" s="999"/>
      <c r="L145" s="999"/>
      <c r="M145" s="999"/>
      <c r="N145" s="439"/>
      <c r="AH145" s="572"/>
      <c r="AI145" s="572"/>
      <c r="AK145" s="571"/>
      <c r="AL145" s="572"/>
    </row>
    <row r="146" spans="1:38" s="512" customFormat="1" hidden="1" x14ac:dyDescent="0.3">
      <c r="A146" s="569" t="e">
        <f>#REF!</f>
        <v>#REF!</v>
      </c>
      <c r="B146" s="569"/>
      <c r="C146" s="569"/>
      <c r="D146" s="569"/>
      <c r="E146" s="569"/>
      <c r="F146" s="569"/>
      <c r="G146" s="569"/>
      <c r="H146" s="569"/>
      <c r="I146" s="570" t="e">
        <f>#REF!</f>
        <v>#REF!</v>
      </c>
      <c r="J146" s="999" t="e">
        <f>#REF!</f>
        <v>#REF!</v>
      </c>
      <c r="K146" s="999"/>
      <c r="L146" s="999"/>
      <c r="M146" s="999"/>
      <c r="N146" s="439"/>
      <c r="AH146" s="572"/>
      <c r="AI146" s="572"/>
      <c r="AK146" s="571"/>
      <c r="AL146" s="572"/>
    </row>
    <row r="147" spans="1:38" s="577" customFormat="1" ht="20.100000000000001" hidden="1" customHeight="1" x14ac:dyDescent="0.25">
      <c r="A147" s="569"/>
      <c r="B147" s="569"/>
      <c r="C147" s="569"/>
      <c r="D147" s="569"/>
      <c r="E147" s="569"/>
      <c r="F147" s="569"/>
      <c r="G147" s="569"/>
      <c r="H147" s="569"/>
      <c r="I147" s="568" t="e">
        <f>#REF!</f>
        <v>#REF!</v>
      </c>
      <c r="J147" s="999" t="e">
        <f>#REF!</f>
        <v>#REF!</v>
      </c>
      <c r="K147" s="999"/>
      <c r="L147" s="999"/>
      <c r="M147" s="999"/>
      <c r="N147" s="439"/>
      <c r="AH147" s="572"/>
      <c r="AI147" s="572"/>
      <c r="AK147" s="572"/>
      <c r="AL147" s="572"/>
    </row>
    <row r="148" spans="1:38" s="512" customFormat="1" ht="20.100000000000001" hidden="1" customHeight="1" x14ac:dyDescent="0.3">
      <c r="A148" s="578"/>
      <c r="B148" s="578"/>
      <c r="C148" s="578"/>
      <c r="D148" s="578"/>
      <c r="E148" s="578"/>
      <c r="F148" s="578"/>
      <c r="G148" s="578"/>
      <c r="H148" s="578"/>
      <c r="I148" s="568" t="e">
        <f>#REF!</f>
        <v>#REF!</v>
      </c>
      <c r="J148" s="999" t="e">
        <f>#REF!</f>
        <v>#REF!</v>
      </c>
      <c r="K148" s="999"/>
      <c r="L148" s="999"/>
      <c r="M148" s="999"/>
      <c r="N148" s="439"/>
      <c r="AH148" s="572"/>
      <c r="AI148" s="572"/>
      <c r="AK148" s="572"/>
      <c r="AL148" s="572"/>
    </row>
    <row r="149" spans="1:38" s="512" customFormat="1" hidden="1" x14ac:dyDescent="0.3">
      <c r="A149" s="578"/>
      <c r="B149" s="578"/>
      <c r="C149" s="578"/>
      <c r="D149" s="578"/>
      <c r="E149" s="578"/>
      <c r="F149" s="578"/>
      <c r="G149" s="578"/>
      <c r="H149" s="578"/>
      <c r="I149" s="568"/>
      <c r="J149" s="999"/>
      <c r="K149" s="999"/>
      <c r="L149" s="999"/>
      <c r="M149" s="999"/>
      <c r="N149" s="439"/>
      <c r="AH149" s="572"/>
      <c r="AI149" s="572"/>
      <c r="AK149" s="572"/>
      <c r="AL149" s="572"/>
    </row>
    <row r="150" spans="1:38" s="512" customFormat="1" ht="20.100000000000001" hidden="1" customHeight="1" x14ac:dyDescent="0.3">
      <c r="A150" s="574" t="e">
        <f>#REF!</f>
        <v>#REF!</v>
      </c>
      <c r="B150" s="574"/>
      <c r="C150" s="574"/>
      <c r="D150" s="574"/>
      <c r="E150" s="574"/>
      <c r="F150" s="574"/>
      <c r="G150" s="574"/>
      <c r="H150" s="574"/>
      <c r="I150" s="568" t="e">
        <f>#REF!</f>
        <v>#REF!</v>
      </c>
      <c r="J150" s="999"/>
      <c r="K150" s="999"/>
      <c r="L150" s="999"/>
      <c r="M150" s="999"/>
      <c r="N150" s="439"/>
      <c r="AH150" s="572"/>
      <c r="AI150" s="572"/>
      <c r="AK150" s="572"/>
      <c r="AL150" s="572"/>
    </row>
    <row r="151" spans="1:38" s="512" customFormat="1" ht="30" hidden="1" customHeight="1" x14ac:dyDescent="0.3">
      <c r="A151" s="575" t="e">
        <f>#REF!</f>
        <v>#REF!</v>
      </c>
      <c r="B151" s="575"/>
      <c r="C151" s="575"/>
      <c r="D151" s="575"/>
      <c r="E151" s="575"/>
      <c r="F151" s="575"/>
      <c r="G151" s="575"/>
      <c r="H151" s="575"/>
      <c r="I151" s="568" t="e">
        <f>#REF!</f>
        <v>#REF!</v>
      </c>
      <c r="J151" s="999"/>
      <c r="K151" s="999"/>
      <c r="L151" s="999"/>
      <c r="M151" s="999"/>
      <c r="N151" s="439"/>
      <c r="AH151" s="572"/>
      <c r="AI151" s="572"/>
      <c r="AK151" s="572"/>
      <c r="AL151" s="572"/>
    </row>
    <row r="152" spans="1:38" s="512" customFormat="1" hidden="1" x14ac:dyDescent="0.3">
      <c r="A152" s="569" t="e">
        <f>#REF!</f>
        <v>#REF!</v>
      </c>
      <c r="B152" s="569"/>
      <c r="C152" s="569"/>
      <c r="D152" s="569"/>
      <c r="E152" s="569"/>
      <c r="F152" s="569"/>
      <c r="G152" s="569"/>
      <c r="H152" s="569"/>
      <c r="I152" s="570" t="e">
        <f>#REF!</f>
        <v>#REF!</v>
      </c>
      <c r="J152" s="999" t="e">
        <f>#REF!</f>
        <v>#REF!</v>
      </c>
      <c r="K152" s="999"/>
      <c r="L152" s="999"/>
      <c r="M152" s="999"/>
      <c r="N152" s="439"/>
      <c r="AH152" s="572"/>
      <c r="AI152" s="572"/>
      <c r="AK152" s="571"/>
      <c r="AL152" s="572"/>
    </row>
    <row r="153" spans="1:38" s="512" customFormat="1" hidden="1" x14ac:dyDescent="0.3">
      <c r="A153" s="569" t="e">
        <f>#REF!</f>
        <v>#REF!</v>
      </c>
      <c r="B153" s="569"/>
      <c r="C153" s="569"/>
      <c r="D153" s="569"/>
      <c r="E153" s="569"/>
      <c r="F153" s="569"/>
      <c r="G153" s="569"/>
      <c r="H153" s="569"/>
      <c r="I153" s="570" t="e">
        <f>#REF!</f>
        <v>#REF!</v>
      </c>
      <c r="J153" s="999" t="e">
        <f>#REF!</f>
        <v>#REF!</v>
      </c>
      <c r="K153" s="999"/>
      <c r="L153" s="999"/>
      <c r="M153" s="999"/>
      <c r="N153" s="439"/>
      <c r="AH153" s="572"/>
      <c r="AI153" s="572"/>
      <c r="AK153" s="571"/>
      <c r="AL153" s="572"/>
    </row>
    <row r="154" spans="1:38" s="512" customFormat="1" hidden="1" x14ac:dyDescent="0.3">
      <c r="A154" s="569" t="e">
        <f>#REF!</f>
        <v>#REF!</v>
      </c>
      <c r="B154" s="569"/>
      <c r="C154" s="569"/>
      <c r="D154" s="569"/>
      <c r="E154" s="569"/>
      <c r="F154" s="569"/>
      <c r="G154" s="569"/>
      <c r="H154" s="569"/>
      <c r="I154" s="570" t="e">
        <f>#REF!</f>
        <v>#REF!</v>
      </c>
      <c r="J154" s="999" t="e">
        <f>#REF!</f>
        <v>#REF!</v>
      </c>
      <c r="K154" s="999"/>
      <c r="L154" s="999"/>
      <c r="M154" s="999"/>
      <c r="N154" s="439"/>
      <c r="AH154" s="572"/>
      <c r="AI154" s="572"/>
      <c r="AK154" s="571"/>
      <c r="AL154" s="572"/>
    </row>
    <row r="155" spans="1:38" s="512" customFormat="1" ht="20.100000000000001" hidden="1" customHeight="1" x14ac:dyDescent="0.3">
      <c r="A155" s="579"/>
      <c r="B155" s="579"/>
      <c r="C155" s="579"/>
      <c r="D155" s="579"/>
      <c r="E155" s="579"/>
      <c r="F155" s="579"/>
      <c r="G155" s="579"/>
      <c r="H155" s="579"/>
      <c r="I155" s="568" t="e">
        <f>#REF!</f>
        <v>#REF!</v>
      </c>
      <c r="J155" s="999" t="e">
        <f>#REF!</f>
        <v>#REF!</v>
      </c>
      <c r="K155" s="999"/>
      <c r="L155" s="999"/>
      <c r="M155" s="999"/>
      <c r="N155" s="439"/>
      <c r="AH155" s="572"/>
      <c r="AI155" s="572"/>
      <c r="AK155" s="572"/>
      <c r="AL155" s="572"/>
    </row>
    <row r="156" spans="1:38" s="512" customFormat="1" ht="20.100000000000001" hidden="1" customHeight="1" x14ac:dyDescent="0.3">
      <c r="A156" s="578"/>
      <c r="B156" s="578"/>
      <c r="C156" s="578"/>
      <c r="D156" s="578"/>
      <c r="E156" s="578"/>
      <c r="F156" s="578"/>
      <c r="G156" s="578"/>
      <c r="H156" s="578"/>
      <c r="I156" s="568" t="e">
        <f>#REF!</f>
        <v>#REF!</v>
      </c>
      <c r="J156" s="999" t="e">
        <f>#REF!</f>
        <v>#REF!</v>
      </c>
      <c r="K156" s="999"/>
      <c r="L156" s="999"/>
      <c r="M156" s="999"/>
      <c r="N156" s="439"/>
      <c r="AH156" s="572"/>
      <c r="AI156" s="572"/>
      <c r="AK156" s="572"/>
      <c r="AL156" s="572"/>
    </row>
    <row r="157" spans="1:38" s="512" customFormat="1" ht="20.100000000000001" hidden="1" customHeight="1" x14ac:dyDescent="0.3">
      <c r="A157" s="567" t="e">
        <f>#REF!</f>
        <v>#REF!</v>
      </c>
      <c r="B157" s="567"/>
      <c r="C157" s="567"/>
      <c r="D157" s="567"/>
      <c r="E157" s="567"/>
      <c r="F157" s="567"/>
      <c r="G157" s="567"/>
      <c r="H157" s="567"/>
      <c r="I157" s="568" t="e">
        <f>#REF!</f>
        <v>#REF!</v>
      </c>
      <c r="J157" s="999"/>
      <c r="K157" s="999"/>
      <c r="L157" s="999"/>
      <c r="M157" s="999"/>
      <c r="N157" s="439"/>
      <c r="AH157" s="572"/>
      <c r="AI157" s="572"/>
      <c r="AK157" s="572"/>
      <c r="AL157" s="572"/>
    </row>
    <row r="158" spans="1:38" s="512" customFormat="1" ht="30" hidden="1" customHeight="1" x14ac:dyDescent="0.3">
      <c r="A158" s="574" t="e">
        <f>#REF!</f>
        <v>#REF!</v>
      </c>
      <c r="B158" s="574"/>
      <c r="C158" s="574"/>
      <c r="D158" s="574"/>
      <c r="E158" s="574"/>
      <c r="F158" s="574"/>
      <c r="G158" s="574"/>
      <c r="H158" s="574"/>
      <c r="I158" s="568" t="e">
        <f>#REF!</f>
        <v>#REF!</v>
      </c>
      <c r="J158" s="999"/>
      <c r="K158" s="999"/>
      <c r="L158" s="999"/>
      <c r="M158" s="999"/>
      <c r="N158" s="439"/>
      <c r="AH158" s="572"/>
      <c r="AI158" s="572"/>
      <c r="AK158" s="572"/>
      <c r="AL158" s="572"/>
    </row>
    <row r="159" spans="1:38" s="512" customFormat="1" ht="20.100000000000001" hidden="1" customHeight="1" x14ac:dyDescent="0.3">
      <c r="A159" s="569" t="e">
        <f>#REF!</f>
        <v>#REF!</v>
      </c>
      <c r="B159" s="569"/>
      <c r="C159" s="569"/>
      <c r="D159" s="569"/>
      <c r="E159" s="569"/>
      <c r="F159" s="569"/>
      <c r="G159" s="569"/>
      <c r="H159" s="569"/>
      <c r="I159" s="570" t="e">
        <f>#REF!</f>
        <v>#REF!</v>
      </c>
      <c r="J159" s="999" t="e">
        <f>#REF!</f>
        <v>#REF!</v>
      </c>
      <c r="K159" s="999"/>
      <c r="L159" s="999"/>
      <c r="M159" s="999"/>
      <c r="N159" s="439"/>
      <c r="AH159" s="572"/>
      <c r="AI159" s="572"/>
      <c r="AK159" s="571"/>
      <c r="AL159" s="572"/>
    </row>
    <row r="160" spans="1:38" s="512" customFormat="1" ht="20.100000000000001" hidden="1" customHeight="1" x14ac:dyDescent="0.3">
      <c r="A160" s="569" t="e">
        <f>#REF!</f>
        <v>#REF!</v>
      </c>
      <c r="B160" s="569"/>
      <c r="C160" s="569"/>
      <c r="D160" s="569"/>
      <c r="E160" s="569"/>
      <c r="F160" s="569"/>
      <c r="G160" s="569"/>
      <c r="H160" s="569"/>
      <c r="I160" s="570" t="e">
        <f>#REF!</f>
        <v>#REF!</v>
      </c>
      <c r="J160" s="999" t="e">
        <f>#REF!</f>
        <v>#REF!</v>
      </c>
      <c r="K160" s="999"/>
      <c r="L160" s="999"/>
      <c r="M160" s="999"/>
      <c r="N160" s="439"/>
      <c r="AH160" s="572"/>
      <c r="AI160" s="572"/>
      <c r="AK160" s="571"/>
      <c r="AL160" s="572"/>
    </row>
    <row r="161" spans="1:38" s="512" customFormat="1" ht="20.100000000000001" hidden="1" customHeight="1" x14ac:dyDescent="0.3">
      <c r="A161" s="569" t="e">
        <f>#REF!</f>
        <v>#REF!</v>
      </c>
      <c r="B161" s="569"/>
      <c r="C161" s="569"/>
      <c r="D161" s="569"/>
      <c r="E161" s="569"/>
      <c r="F161" s="569"/>
      <c r="G161" s="569"/>
      <c r="H161" s="569"/>
      <c r="I161" s="570" t="e">
        <f>#REF!</f>
        <v>#REF!</v>
      </c>
      <c r="J161" s="999" t="e">
        <f>#REF!</f>
        <v>#REF!</v>
      </c>
      <c r="K161" s="999"/>
      <c r="L161" s="999"/>
      <c r="M161" s="999"/>
      <c r="N161" s="439"/>
      <c r="AH161" s="572"/>
      <c r="AI161" s="572"/>
      <c r="AK161" s="571"/>
      <c r="AL161" s="572"/>
    </row>
    <row r="162" spans="1:38" s="512" customFormat="1" ht="20.100000000000001" hidden="1" customHeight="1" x14ac:dyDescent="0.3">
      <c r="A162" s="569" t="e">
        <f>#REF!</f>
        <v>#REF!</v>
      </c>
      <c r="B162" s="569"/>
      <c r="C162" s="569"/>
      <c r="D162" s="569"/>
      <c r="E162" s="569"/>
      <c r="F162" s="569"/>
      <c r="G162" s="569"/>
      <c r="H162" s="569"/>
      <c r="I162" s="570" t="e">
        <f>#REF!</f>
        <v>#REF!</v>
      </c>
      <c r="J162" s="999" t="e">
        <f>#REF!</f>
        <v>#REF!</v>
      </c>
      <c r="K162" s="999"/>
      <c r="L162" s="999"/>
      <c r="M162" s="999"/>
      <c r="N162" s="439"/>
      <c r="AH162" s="572"/>
      <c r="AI162" s="572"/>
      <c r="AK162" s="571"/>
      <c r="AL162" s="572"/>
    </row>
    <row r="163" spans="1:38" s="512" customFormat="1" ht="20.100000000000001" hidden="1" customHeight="1" x14ac:dyDescent="0.3">
      <c r="A163" s="569" t="e">
        <f>#REF!</f>
        <v>#REF!</v>
      </c>
      <c r="B163" s="569"/>
      <c r="C163" s="569"/>
      <c r="D163" s="569"/>
      <c r="E163" s="569"/>
      <c r="F163" s="569"/>
      <c r="G163" s="569"/>
      <c r="H163" s="569"/>
      <c r="I163" s="570" t="e">
        <f>#REF!</f>
        <v>#REF!</v>
      </c>
      <c r="J163" s="999" t="e">
        <f>#REF!</f>
        <v>#REF!</v>
      </c>
      <c r="K163" s="999"/>
      <c r="L163" s="999"/>
      <c r="M163" s="999"/>
      <c r="N163" s="439"/>
      <c r="AH163" s="572"/>
      <c r="AI163" s="572"/>
      <c r="AK163" s="571"/>
      <c r="AL163" s="572"/>
    </row>
    <row r="164" spans="1:38" s="512" customFormat="1" ht="20.100000000000001" hidden="1" customHeight="1" x14ac:dyDescent="0.3">
      <c r="A164" s="573"/>
      <c r="B164" s="573"/>
      <c r="C164" s="573"/>
      <c r="D164" s="573"/>
      <c r="E164" s="573"/>
      <c r="F164" s="573"/>
      <c r="G164" s="573"/>
      <c r="H164" s="573"/>
      <c r="I164" s="568" t="e">
        <f>#REF!</f>
        <v>#REF!</v>
      </c>
      <c r="J164" s="999" t="e">
        <f>#REF!</f>
        <v>#REF!</v>
      </c>
      <c r="K164" s="999"/>
      <c r="L164" s="999"/>
      <c r="M164" s="999"/>
      <c r="N164" s="439"/>
      <c r="AH164" s="572"/>
      <c r="AI164" s="572"/>
      <c r="AK164" s="572"/>
      <c r="AL164" s="572"/>
    </row>
    <row r="165" spans="1:38" s="512" customFormat="1" ht="20.100000000000001" hidden="1" customHeight="1" x14ac:dyDescent="0.3">
      <c r="A165" s="574" t="e">
        <f>#REF!</f>
        <v>#REF!</v>
      </c>
      <c r="B165" s="574"/>
      <c r="C165" s="574"/>
      <c r="D165" s="574"/>
      <c r="E165" s="574"/>
      <c r="F165" s="574"/>
      <c r="G165" s="574"/>
      <c r="H165" s="574"/>
      <c r="I165" s="568" t="e">
        <f>#REF!</f>
        <v>#REF!</v>
      </c>
      <c r="J165" s="999"/>
      <c r="K165" s="999"/>
      <c r="L165" s="999"/>
      <c r="M165" s="999"/>
      <c r="N165" s="439"/>
      <c r="AH165" s="572"/>
      <c r="AI165" s="572"/>
      <c r="AK165" s="572"/>
      <c r="AL165" s="572"/>
    </row>
    <row r="166" spans="1:38" s="512" customFormat="1" ht="20.100000000000001" hidden="1" customHeight="1" x14ac:dyDescent="0.3">
      <c r="A166" s="569" t="e">
        <f>#REF!</f>
        <v>#REF!</v>
      </c>
      <c r="B166" s="569"/>
      <c r="C166" s="569"/>
      <c r="D166" s="569"/>
      <c r="E166" s="569"/>
      <c r="F166" s="569"/>
      <c r="G166" s="569"/>
      <c r="H166" s="569"/>
      <c r="I166" s="580" t="e">
        <f>#REF!</f>
        <v>#REF!</v>
      </c>
      <c r="J166" s="999" t="e">
        <f>#REF!</f>
        <v>#REF!</v>
      </c>
      <c r="K166" s="999"/>
      <c r="L166" s="999"/>
      <c r="M166" s="999"/>
      <c r="N166" s="439"/>
      <c r="AH166" s="572"/>
      <c r="AI166" s="572"/>
      <c r="AK166" s="571"/>
      <c r="AL166" s="572"/>
    </row>
    <row r="167" spans="1:38" s="512" customFormat="1" ht="20.100000000000001" hidden="1" customHeight="1" x14ac:dyDescent="0.3">
      <c r="A167" s="569" t="e">
        <f>#REF!</f>
        <v>#REF!</v>
      </c>
      <c r="B167" s="569"/>
      <c r="C167" s="569"/>
      <c r="D167" s="569"/>
      <c r="E167" s="569"/>
      <c r="F167" s="569"/>
      <c r="G167" s="569"/>
      <c r="H167" s="569"/>
      <c r="I167" s="580" t="e">
        <f>#REF!</f>
        <v>#REF!</v>
      </c>
      <c r="J167" s="999" t="e">
        <f>#REF!</f>
        <v>#REF!</v>
      </c>
      <c r="K167" s="999"/>
      <c r="L167" s="999"/>
      <c r="M167" s="999"/>
      <c r="N167" s="439"/>
      <c r="AH167" s="572"/>
      <c r="AI167" s="572"/>
      <c r="AK167" s="571"/>
      <c r="AL167" s="572"/>
    </row>
    <row r="168" spans="1:38" s="512" customFormat="1" ht="20.100000000000001" hidden="1" customHeight="1" x14ac:dyDescent="0.3">
      <c r="A168" s="569" t="e">
        <f>#REF!</f>
        <v>#REF!</v>
      </c>
      <c r="B168" s="569"/>
      <c r="C168" s="569"/>
      <c r="D168" s="569"/>
      <c r="E168" s="569"/>
      <c r="F168" s="569"/>
      <c r="G168" s="569"/>
      <c r="H168" s="569"/>
      <c r="I168" s="580" t="e">
        <f>#REF!</f>
        <v>#REF!</v>
      </c>
      <c r="J168" s="999" t="e">
        <f>#REF!</f>
        <v>#REF!</v>
      </c>
      <c r="K168" s="999"/>
      <c r="L168" s="999"/>
      <c r="M168" s="999"/>
      <c r="N168" s="439"/>
      <c r="AH168" s="572"/>
      <c r="AI168" s="572"/>
      <c r="AK168" s="571"/>
      <c r="AL168" s="572"/>
    </row>
    <row r="169" spans="1:38" s="512" customFormat="1" ht="20.100000000000001" hidden="1" customHeight="1" x14ac:dyDescent="0.3">
      <c r="A169" s="569" t="e">
        <f>#REF!</f>
        <v>#REF!</v>
      </c>
      <c r="B169" s="569"/>
      <c r="C169" s="569"/>
      <c r="D169" s="569"/>
      <c r="E169" s="569"/>
      <c r="F169" s="569"/>
      <c r="G169" s="569"/>
      <c r="H169" s="569"/>
      <c r="I169" s="580" t="e">
        <f>#REF!</f>
        <v>#REF!</v>
      </c>
      <c r="J169" s="999" t="e">
        <f>#REF!</f>
        <v>#REF!</v>
      </c>
      <c r="K169" s="999"/>
      <c r="L169" s="999"/>
      <c r="M169" s="999"/>
      <c r="N169" s="439"/>
      <c r="AH169" s="572"/>
      <c r="AI169" s="572"/>
      <c r="AK169" s="571"/>
      <c r="AL169" s="572"/>
    </row>
    <row r="170" spans="1:38" s="512" customFormat="1" ht="20.100000000000001" hidden="1" customHeight="1" x14ac:dyDescent="0.3">
      <c r="A170" s="569" t="e">
        <f>#REF!</f>
        <v>#REF!</v>
      </c>
      <c r="B170" s="569"/>
      <c r="C170" s="569"/>
      <c r="D170" s="569"/>
      <c r="E170" s="569"/>
      <c r="F170" s="569"/>
      <c r="G170" s="569"/>
      <c r="H170" s="569"/>
      <c r="I170" s="580" t="e">
        <f>#REF!</f>
        <v>#REF!</v>
      </c>
      <c r="J170" s="999" t="e">
        <f>#REF!</f>
        <v>#REF!</v>
      </c>
      <c r="K170" s="999"/>
      <c r="L170" s="999"/>
      <c r="M170" s="999"/>
      <c r="N170" s="439"/>
      <c r="AH170" s="572"/>
      <c r="AI170" s="572"/>
      <c r="AK170" s="571"/>
      <c r="AL170" s="572"/>
    </row>
    <row r="171" spans="1:38" s="512" customFormat="1" ht="20.100000000000001" hidden="1" customHeight="1" x14ac:dyDescent="0.3">
      <c r="A171" s="569" t="e">
        <f>#REF!</f>
        <v>#REF!</v>
      </c>
      <c r="B171" s="569"/>
      <c r="C171" s="569"/>
      <c r="D171" s="569"/>
      <c r="E171" s="569"/>
      <c r="F171" s="569"/>
      <c r="G171" s="569"/>
      <c r="H171" s="569"/>
      <c r="I171" s="580" t="e">
        <f>#REF!</f>
        <v>#REF!</v>
      </c>
      <c r="J171" s="999" t="e">
        <f>#REF!</f>
        <v>#REF!</v>
      </c>
      <c r="K171" s="999"/>
      <c r="L171" s="999"/>
      <c r="M171" s="999"/>
      <c r="N171" s="439"/>
      <c r="AH171" s="572"/>
      <c r="AI171" s="572"/>
      <c r="AK171" s="571"/>
      <c r="AL171" s="572"/>
    </row>
    <row r="172" spans="1:38" s="512" customFormat="1" ht="20.100000000000001" hidden="1" customHeight="1" x14ac:dyDescent="0.3">
      <c r="A172" s="581"/>
      <c r="B172" s="581"/>
      <c r="C172" s="581"/>
      <c r="D172" s="581"/>
      <c r="E172" s="581"/>
      <c r="F172" s="581"/>
      <c r="G172" s="581"/>
      <c r="H172" s="581"/>
      <c r="I172" s="568" t="e">
        <f>#REF!</f>
        <v>#REF!</v>
      </c>
      <c r="J172" s="999" t="e">
        <f>#REF!</f>
        <v>#REF!</v>
      </c>
      <c r="K172" s="999"/>
      <c r="L172" s="999"/>
      <c r="M172" s="999"/>
      <c r="N172" s="439"/>
      <c r="AH172" s="572"/>
      <c r="AI172" s="572"/>
      <c r="AK172" s="572"/>
      <c r="AL172" s="572"/>
    </row>
    <row r="173" spans="1:38" s="512" customFormat="1" ht="35.25" hidden="1" customHeight="1" x14ac:dyDescent="0.3">
      <c r="A173" s="574" t="e">
        <f>#REF!</f>
        <v>#REF!</v>
      </c>
      <c r="B173" s="574"/>
      <c r="C173" s="574"/>
      <c r="D173" s="574"/>
      <c r="E173" s="574"/>
      <c r="F173" s="574"/>
      <c r="G173" s="574"/>
      <c r="H173" s="574"/>
      <c r="I173" s="568" t="e">
        <f>#REF!</f>
        <v>#REF!</v>
      </c>
      <c r="J173" s="999"/>
      <c r="K173" s="999"/>
      <c r="L173" s="999"/>
      <c r="M173" s="999"/>
      <c r="N173" s="439"/>
      <c r="AH173" s="572"/>
      <c r="AI173" s="572"/>
      <c r="AK173" s="572"/>
      <c r="AL173" s="572"/>
    </row>
    <row r="174" spans="1:38" s="512" customFormat="1" ht="19.5" hidden="1" customHeight="1" x14ac:dyDescent="0.3">
      <c r="A174" s="569" t="e">
        <f>#REF!</f>
        <v>#REF!</v>
      </c>
      <c r="B174" s="569"/>
      <c r="C174" s="569"/>
      <c r="D174" s="569"/>
      <c r="E174" s="569"/>
      <c r="F174" s="569"/>
      <c r="G174" s="569"/>
      <c r="H174" s="569"/>
      <c r="I174" s="580" t="e">
        <f>#REF!</f>
        <v>#REF!</v>
      </c>
      <c r="J174" s="999" t="e">
        <f>#REF!</f>
        <v>#REF!</v>
      </c>
      <c r="K174" s="999"/>
      <c r="L174" s="999"/>
      <c r="M174" s="999"/>
      <c r="N174" s="439"/>
      <c r="AH174" s="572"/>
      <c r="AI174" s="572"/>
      <c r="AK174" s="571"/>
      <c r="AL174" s="572"/>
    </row>
    <row r="175" spans="1:38" s="512" customFormat="1" ht="19.5" hidden="1" customHeight="1" x14ac:dyDescent="0.3">
      <c r="A175" s="569" t="e">
        <f>#REF!</f>
        <v>#REF!</v>
      </c>
      <c r="B175" s="569"/>
      <c r="C175" s="569"/>
      <c r="D175" s="569"/>
      <c r="E175" s="569"/>
      <c r="F175" s="569"/>
      <c r="G175" s="569"/>
      <c r="H175" s="569"/>
      <c r="I175" s="580" t="e">
        <f>#REF!</f>
        <v>#REF!</v>
      </c>
      <c r="J175" s="999" t="e">
        <f>#REF!</f>
        <v>#REF!</v>
      </c>
      <c r="K175" s="999"/>
      <c r="L175" s="999"/>
      <c r="M175" s="999"/>
      <c r="N175" s="439"/>
      <c r="AH175" s="572"/>
      <c r="AI175" s="572"/>
      <c r="AK175" s="571"/>
      <c r="AL175" s="572"/>
    </row>
    <row r="176" spans="1:38" s="512" customFormat="1" ht="19.5" hidden="1" customHeight="1" x14ac:dyDescent="0.3">
      <c r="A176" s="569" t="e">
        <f>#REF!</f>
        <v>#REF!</v>
      </c>
      <c r="B176" s="569"/>
      <c r="C176" s="569"/>
      <c r="D176" s="569"/>
      <c r="E176" s="569"/>
      <c r="F176" s="569"/>
      <c r="G176" s="569"/>
      <c r="H176" s="569"/>
      <c r="I176" s="580" t="e">
        <f>#REF!</f>
        <v>#REF!</v>
      </c>
      <c r="J176" s="999" t="e">
        <f>#REF!</f>
        <v>#REF!</v>
      </c>
      <c r="K176" s="999"/>
      <c r="L176" s="999"/>
      <c r="M176" s="999"/>
      <c r="N176" s="439"/>
      <c r="AH176" s="572"/>
      <c r="AI176" s="572"/>
      <c r="AK176" s="571"/>
      <c r="AL176" s="572"/>
    </row>
    <row r="177" spans="1:38" s="512" customFormat="1" ht="19.5" hidden="1" customHeight="1" x14ac:dyDescent="0.3">
      <c r="A177" s="569" t="e">
        <f>#REF!</f>
        <v>#REF!</v>
      </c>
      <c r="B177" s="569"/>
      <c r="C177" s="569"/>
      <c r="D177" s="569"/>
      <c r="E177" s="569"/>
      <c r="F177" s="569"/>
      <c r="G177" s="569"/>
      <c r="H177" s="569"/>
      <c r="I177" s="580" t="e">
        <f>#REF!</f>
        <v>#REF!</v>
      </c>
      <c r="J177" s="999" t="e">
        <f>#REF!</f>
        <v>#REF!</v>
      </c>
      <c r="K177" s="999"/>
      <c r="L177" s="999"/>
      <c r="M177" s="999"/>
      <c r="N177" s="439"/>
      <c r="AH177" s="572"/>
      <c r="AI177" s="572"/>
      <c r="AK177" s="571"/>
      <c r="AL177" s="572"/>
    </row>
    <row r="178" spans="1:38" s="512" customFormat="1" ht="33" hidden="1" customHeight="1" x14ac:dyDescent="0.3">
      <c r="A178" s="569" t="e">
        <f>#REF!</f>
        <v>#REF!</v>
      </c>
      <c r="B178" s="569"/>
      <c r="C178" s="569"/>
      <c r="D178" s="569"/>
      <c r="E178" s="569"/>
      <c r="F178" s="569"/>
      <c r="G178" s="569"/>
      <c r="H178" s="569"/>
      <c r="I178" s="580" t="e">
        <f>#REF!</f>
        <v>#REF!</v>
      </c>
      <c r="J178" s="999" t="e">
        <f>#REF!</f>
        <v>#REF!</v>
      </c>
      <c r="K178" s="999"/>
      <c r="L178" s="999"/>
      <c r="M178" s="999"/>
      <c r="N178" s="439"/>
      <c r="AH178" s="572"/>
      <c r="AI178" s="572"/>
      <c r="AK178" s="571"/>
      <c r="AL178" s="572"/>
    </row>
    <row r="179" spans="1:38" s="512" customFormat="1" ht="19.5" hidden="1" customHeight="1" x14ac:dyDescent="0.3">
      <c r="A179" s="569" t="e">
        <f>#REF!</f>
        <v>#REF!</v>
      </c>
      <c r="B179" s="569"/>
      <c r="C179" s="569"/>
      <c r="D179" s="569"/>
      <c r="E179" s="569"/>
      <c r="F179" s="569"/>
      <c r="G179" s="569"/>
      <c r="H179" s="569"/>
      <c r="I179" s="580" t="e">
        <f>#REF!</f>
        <v>#REF!</v>
      </c>
      <c r="J179" s="999" t="e">
        <f>#REF!</f>
        <v>#REF!</v>
      </c>
      <c r="K179" s="999"/>
      <c r="L179" s="999"/>
      <c r="M179" s="999"/>
      <c r="N179" s="439"/>
      <c r="AH179" s="572"/>
      <c r="AI179" s="572"/>
      <c r="AK179" s="571"/>
      <c r="AL179" s="572"/>
    </row>
    <row r="180" spans="1:38" s="512" customFormat="1" ht="19.5" hidden="1" customHeight="1" x14ac:dyDescent="0.3">
      <c r="A180" s="569" t="e">
        <f>#REF!</f>
        <v>#REF!</v>
      </c>
      <c r="B180" s="569"/>
      <c r="C180" s="569"/>
      <c r="D180" s="569"/>
      <c r="E180" s="569"/>
      <c r="F180" s="569"/>
      <c r="G180" s="569"/>
      <c r="H180" s="569"/>
      <c r="I180" s="580" t="e">
        <f>#REF!</f>
        <v>#REF!</v>
      </c>
      <c r="J180" s="999" t="e">
        <f>#REF!</f>
        <v>#REF!</v>
      </c>
      <c r="K180" s="999"/>
      <c r="L180" s="999"/>
      <c r="M180" s="999"/>
      <c r="N180" s="439"/>
      <c r="AH180" s="572"/>
      <c r="AI180" s="572"/>
      <c r="AK180" s="571"/>
      <c r="AL180" s="572"/>
    </row>
    <row r="181" spans="1:38" s="512" customFormat="1" ht="19.5" hidden="1" customHeight="1" x14ac:dyDescent="0.3">
      <c r="A181" s="569" t="e">
        <f>#REF!</f>
        <v>#REF!</v>
      </c>
      <c r="B181" s="569"/>
      <c r="C181" s="569"/>
      <c r="D181" s="569"/>
      <c r="E181" s="569"/>
      <c r="F181" s="569"/>
      <c r="G181" s="569"/>
      <c r="H181" s="569"/>
      <c r="I181" s="580" t="e">
        <f>#REF!</f>
        <v>#REF!</v>
      </c>
      <c r="J181" s="999" t="e">
        <f>#REF!</f>
        <v>#REF!</v>
      </c>
      <c r="K181" s="999"/>
      <c r="L181" s="999"/>
      <c r="M181" s="999"/>
      <c r="N181" s="439"/>
      <c r="AH181" s="572"/>
      <c r="AI181" s="572"/>
      <c r="AK181" s="571"/>
      <c r="AL181" s="572"/>
    </row>
    <row r="182" spans="1:38" s="512" customFormat="1" ht="19.5" hidden="1" customHeight="1" x14ac:dyDescent="0.3">
      <c r="A182" s="569" t="e">
        <f>#REF!</f>
        <v>#REF!</v>
      </c>
      <c r="B182" s="569"/>
      <c r="C182" s="569"/>
      <c r="D182" s="569"/>
      <c r="E182" s="569"/>
      <c r="F182" s="569"/>
      <c r="G182" s="569"/>
      <c r="H182" s="569"/>
      <c r="I182" s="580" t="e">
        <f>#REF!</f>
        <v>#REF!</v>
      </c>
      <c r="J182" s="999" t="e">
        <f>#REF!</f>
        <v>#REF!</v>
      </c>
      <c r="K182" s="999"/>
      <c r="L182" s="999"/>
      <c r="M182" s="999"/>
      <c r="N182" s="439"/>
      <c r="AH182" s="572"/>
      <c r="AI182" s="572"/>
      <c r="AK182" s="571"/>
      <c r="AL182" s="572"/>
    </row>
    <row r="183" spans="1:38" s="512" customFormat="1" ht="19.5" hidden="1" customHeight="1" x14ac:dyDescent="0.3">
      <c r="A183" s="581"/>
      <c r="B183" s="581"/>
      <c r="C183" s="581"/>
      <c r="D183" s="581"/>
      <c r="E183" s="581"/>
      <c r="F183" s="581"/>
      <c r="G183" s="581"/>
      <c r="H183" s="581"/>
      <c r="I183" s="568" t="e">
        <f>#REF!</f>
        <v>#REF!</v>
      </c>
      <c r="J183" s="999" t="e">
        <f>#REF!</f>
        <v>#REF!</v>
      </c>
      <c r="K183" s="999"/>
      <c r="L183" s="999"/>
      <c r="M183" s="999"/>
      <c r="N183" s="439"/>
      <c r="AH183" s="572"/>
      <c r="AI183" s="572"/>
      <c r="AK183" s="572"/>
      <c r="AL183" s="572"/>
    </row>
    <row r="184" spans="1:38" s="512" customFormat="1" ht="19.5" hidden="1" customHeight="1" x14ac:dyDescent="0.3">
      <c r="A184" s="574" t="e">
        <f>#REF!</f>
        <v>#REF!</v>
      </c>
      <c r="B184" s="574"/>
      <c r="C184" s="574"/>
      <c r="D184" s="574"/>
      <c r="E184" s="574"/>
      <c r="F184" s="574"/>
      <c r="G184" s="574"/>
      <c r="H184" s="574"/>
      <c r="I184" s="568" t="e">
        <f>#REF!</f>
        <v>#REF!</v>
      </c>
      <c r="J184" s="999"/>
      <c r="K184" s="999"/>
      <c r="L184" s="999"/>
      <c r="M184" s="999"/>
      <c r="N184" s="439"/>
      <c r="AH184" s="572"/>
      <c r="AI184" s="572"/>
      <c r="AK184" s="572"/>
      <c r="AL184" s="572"/>
    </row>
    <row r="185" spans="1:38" s="512" customFormat="1" ht="19.5" hidden="1" customHeight="1" x14ac:dyDescent="0.3">
      <c r="A185" s="569" t="e">
        <f>#REF!</f>
        <v>#REF!</v>
      </c>
      <c r="B185" s="569"/>
      <c r="C185" s="569"/>
      <c r="D185" s="569"/>
      <c r="E185" s="569"/>
      <c r="F185" s="569"/>
      <c r="G185" s="569"/>
      <c r="H185" s="569"/>
      <c r="I185" s="570" t="e">
        <f>#REF!</f>
        <v>#REF!</v>
      </c>
      <c r="J185" s="999" t="e">
        <f>#REF!</f>
        <v>#REF!</v>
      </c>
      <c r="K185" s="999"/>
      <c r="L185" s="999"/>
      <c r="M185" s="999"/>
      <c r="N185" s="439"/>
      <c r="AH185" s="572"/>
      <c r="AI185" s="572"/>
      <c r="AK185" s="571"/>
      <c r="AL185" s="572"/>
    </row>
    <row r="186" spans="1:38" s="512" customFormat="1" ht="19.5" hidden="1" customHeight="1" x14ac:dyDescent="0.3">
      <c r="A186" s="569" t="e">
        <f>#REF!</f>
        <v>#REF!</v>
      </c>
      <c r="B186" s="569"/>
      <c r="C186" s="569"/>
      <c r="D186" s="569"/>
      <c r="E186" s="569"/>
      <c r="F186" s="569"/>
      <c r="G186" s="569"/>
      <c r="H186" s="569"/>
      <c r="I186" s="570" t="e">
        <f>#REF!</f>
        <v>#REF!</v>
      </c>
      <c r="J186" s="999" t="e">
        <f>#REF!</f>
        <v>#REF!</v>
      </c>
      <c r="K186" s="999"/>
      <c r="L186" s="999"/>
      <c r="M186" s="999"/>
      <c r="N186" s="439"/>
      <c r="AH186" s="572"/>
      <c r="AI186" s="572"/>
      <c r="AK186" s="571"/>
      <c r="AL186" s="572"/>
    </row>
    <row r="187" spans="1:38" s="512" customFormat="1" ht="19.5" hidden="1" customHeight="1" x14ac:dyDescent="0.3">
      <c r="A187" s="569" t="e">
        <f>#REF!</f>
        <v>#REF!</v>
      </c>
      <c r="B187" s="569"/>
      <c r="C187" s="569"/>
      <c r="D187" s="569"/>
      <c r="E187" s="569"/>
      <c r="F187" s="569"/>
      <c r="G187" s="569"/>
      <c r="H187" s="569"/>
      <c r="I187" s="570" t="e">
        <f>#REF!</f>
        <v>#REF!</v>
      </c>
      <c r="J187" s="999" t="e">
        <f>#REF!</f>
        <v>#REF!</v>
      </c>
      <c r="K187" s="999"/>
      <c r="L187" s="999"/>
      <c r="M187" s="999"/>
      <c r="N187" s="439"/>
      <c r="AH187" s="572"/>
      <c r="AI187" s="572"/>
      <c r="AK187" s="571"/>
      <c r="AL187" s="572"/>
    </row>
    <row r="188" spans="1:38" s="512" customFormat="1" ht="19.5" hidden="1" customHeight="1" x14ac:dyDescent="0.3">
      <c r="A188" s="581"/>
      <c r="B188" s="581"/>
      <c r="C188" s="581"/>
      <c r="D188" s="581"/>
      <c r="E188" s="581"/>
      <c r="F188" s="581"/>
      <c r="G188" s="581"/>
      <c r="H188" s="581"/>
      <c r="I188" s="568" t="e">
        <f>#REF!</f>
        <v>#REF!</v>
      </c>
      <c r="J188" s="999" t="e">
        <f>#REF!</f>
        <v>#REF!</v>
      </c>
      <c r="K188" s="999"/>
      <c r="L188" s="999"/>
      <c r="M188" s="999"/>
      <c r="N188" s="439"/>
      <c r="AH188" s="572"/>
      <c r="AI188" s="572"/>
      <c r="AK188" s="572"/>
      <c r="AL188" s="572"/>
    </row>
    <row r="189" spans="1:38" s="512" customFormat="1" ht="33" hidden="1" customHeight="1" x14ac:dyDescent="0.3">
      <c r="A189" s="574" t="e">
        <f>#REF!</f>
        <v>#REF!</v>
      </c>
      <c r="B189" s="574"/>
      <c r="C189" s="574"/>
      <c r="D189" s="574"/>
      <c r="E189" s="574"/>
      <c r="F189" s="574"/>
      <c r="G189" s="574"/>
      <c r="H189" s="574"/>
      <c r="I189" s="568" t="e">
        <f>#REF!</f>
        <v>#REF!</v>
      </c>
      <c r="J189" s="999"/>
      <c r="K189" s="999"/>
      <c r="L189" s="999"/>
      <c r="M189" s="999"/>
      <c r="N189" s="439"/>
      <c r="AH189" s="572"/>
      <c r="AI189" s="572"/>
      <c r="AK189" s="572"/>
      <c r="AL189" s="572"/>
    </row>
    <row r="190" spans="1:38" s="512" customFormat="1" ht="19.5" hidden="1" customHeight="1" x14ac:dyDescent="0.3">
      <c r="A190" s="581" t="e">
        <f>#REF!</f>
        <v>#REF!</v>
      </c>
      <c r="B190" s="581"/>
      <c r="C190" s="581"/>
      <c r="D190" s="581"/>
      <c r="E190" s="581"/>
      <c r="F190" s="581"/>
      <c r="G190" s="581"/>
      <c r="H190" s="581"/>
      <c r="I190" s="570" t="e">
        <f>#REF!</f>
        <v>#REF!</v>
      </c>
      <c r="J190" s="999" t="e">
        <f>#REF!</f>
        <v>#REF!</v>
      </c>
      <c r="K190" s="999"/>
      <c r="L190" s="999"/>
      <c r="M190" s="999"/>
      <c r="N190" s="439"/>
      <c r="AH190" s="572"/>
      <c r="AI190" s="572"/>
      <c r="AK190" s="571"/>
      <c r="AL190" s="572"/>
    </row>
    <row r="191" spans="1:38" s="512" customFormat="1" ht="19.5" hidden="1" customHeight="1" x14ac:dyDescent="0.3">
      <c r="A191" s="581" t="e">
        <f>#REF!</f>
        <v>#REF!</v>
      </c>
      <c r="B191" s="581"/>
      <c r="C191" s="581"/>
      <c r="D191" s="581"/>
      <c r="E191" s="581"/>
      <c r="F191" s="581"/>
      <c r="G191" s="581"/>
      <c r="H191" s="581"/>
      <c r="I191" s="570" t="e">
        <f>#REF!</f>
        <v>#REF!</v>
      </c>
      <c r="J191" s="999" t="e">
        <f>#REF!</f>
        <v>#REF!</v>
      </c>
      <c r="K191" s="999"/>
      <c r="L191" s="999"/>
      <c r="M191" s="999"/>
      <c r="N191" s="439"/>
      <c r="AH191" s="572"/>
      <c r="AI191" s="572"/>
      <c r="AK191" s="571"/>
      <c r="AL191" s="572"/>
    </row>
    <row r="192" spans="1:38" s="512" customFormat="1" ht="19.5" hidden="1" customHeight="1" x14ac:dyDescent="0.3">
      <c r="A192" s="581" t="e">
        <f>#REF!</f>
        <v>#REF!</v>
      </c>
      <c r="B192" s="581"/>
      <c r="C192" s="581"/>
      <c r="D192" s="581"/>
      <c r="E192" s="581"/>
      <c r="F192" s="581"/>
      <c r="G192" s="581"/>
      <c r="H192" s="581"/>
      <c r="I192" s="570" t="e">
        <f>#REF!</f>
        <v>#REF!</v>
      </c>
      <c r="J192" s="999" t="e">
        <f>#REF!</f>
        <v>#REF!</v>
      </c>
      <c r="K192" s="999"/>
      <c r="L192" s="999"/>
      <c r="M192" s="999"/>
      <c r="N192" s="439"/>
      <c r="AH192" s="572"/>
      <c r="AI192" s="572"/>
      <c r="AK192" s="571"/>
      <c r="AL192" s="572"/>
    </row>
    <row r="193" spans="1:38" s="512" customFormat="1" ht="19.5" hidden="1" customHeight="1" x14ac:dyDescent="0.3">
      <c r="A193" s="581"/>
      <c r="B193" s="581"/>
      <c r="C193" s="581"/>
      <c r="D193" s="581"/>
      <c r="E193" s="581"/>
      <c r="F193" s="581"/>
      <c r="G193" s="581"/>
      <c r="H193" s="581"/>
      <c r="I193" s="568" t="e">
        <f>#REF!</f>
        <v>#REF!</v>
      </c>
      <c r="J193" s="999" t="e">
        <f>#REF!</f>
        <v>#REF!</v>
      </c>
      <c r="K193" s="999"/>
      <c r="L193" s="999"/>
      <c r="M193" s="999"/>
      <c r="N193" s="439"/>
      <c r="AH193" s="572"/>
      <c r="AI193" s="572"/>
      <c r="AK193" s="572"/>
      <c r="AL193" s="572"/>
    </row>
    <row r="194" spans="1:38" s="512" customFormat="1" ht="19.5" hidden="1" customHeight="1" x14ac:dyDescent="0.3">
      <c r="A194" s="574" t="e">
        <f>#REF!</f>
        <v>#REF!</v>
      </c>
      <c r="B194" s="574"/>
      <c r="C194" s="574"/>
      <c r="D194" s="574"/>
      <c r="E194" s="574"/>
      <c r="F194" s="574"/>
      <c r="G194" s="574"/>
      <c r="H194" s="574"/>
      <c r="I194" s="568" t="e">
        <f>#REF!</f>
        <v>#REF!</v>
      </c>
      <c r="J194" s="999"/>
      <c r="K194" s="999"/>
      <c r="L194" s="999"/>
      <c r="M194" s="999"/>
      <c r="N194" s="439"/>
      <c r="AH194" s="572"/>
      <c r="AI194" s="572"/>
      <c r="AK194" s="572"/>
      <c r="AL194" s="572"/>
    </row>
    <row r="195" spans="1:38" s="512" customFormat="1" ht="19.5" hidden="1" customHeight="1" x14ac:dyDescent="0.3">
      <c r="A195" s="569" t="e">
        <f>#REF!</f>
        <v>#REF!</v>
      </c>
      <c r="B195" s="569"/>
      <c r="C195" s="569"/>
      <c r="D195" s="569"/>
      <c r="E195" s="569"/>
      <c r="F195" s="569"/>
      <c r="G195" s="569"/>
      <c r="H195" s="569"/>
      <c r="I195" s="570" t="e">
        <f>#REF!</f>
        <v>#REF!</v>
      </c>
      <c r="J195" s="999" t="e">
        <f>#REF!</f>
        <v>#REF!</v>
      </c>
      <c r="K195" s="999"/>
      <c r="L195" s="999"/>
      <c r="M195" s="999"/>
      <c r="N195" s="439"/>
      <c r="AH195" s="572"/>
      <c r="AI195" s="572"/>
      <c r="AK195" s="571"/>
      <c r="AL195" s="572"/>
    </row>
    <row r="196" spans="1:38" s="512" customFormat="1" ht="19.5" hidden="1" customHeight="1" x14ac:dyDescent="0.3">
      <c r="A196" s="569" t="e">
        <f>#REF!</f>
        <v>#REF!</v>
      </c>
      <c r="B196" s="569"/>
      <c r="C196" s="569"/>
      <c r="D196" s="569"/>
      <c r="E196" s="569"/>
      <c r="F196" s="569"/>
      <c r="G196" s="569"/>
      <c r="H196" s="569"/>
      <c r="I196" s="570" t="e">
        <f>#REF!</f>
        <v>#REF!</v>
      </c>
      <c r="J196" s="999" t="e">
        <f>#REF!</f>
        <v>#REF!</v>
      </c>
      <c r="K196" s="999"/>
      <c r="L196" s="999"/>
      <c r="M196" s="999"/>
      <c r="N196" s="439"/>
      <c r="AH196" s="572"/>
      <c r="AI196" s="572"/>
      <c r="AK196" s="571"/>
      <c r="AL196" s="572"/>
    </row>
    <row r="197" spans="1:38" s="512" customFormat="1" ht="19.5" hidden="1" customHeight="1" x14ac:dyDescent="0.3">
      <c r="A197" s="581"/>
      <c r="B197" s="581"/>
      <c r="C197" s="581"/>
      <c r="D197" s="581"/>
      <c r="E197" s="581"/>
      <c r="F197" s="581"/>
      <c r="G197" s="581"/>
      <c r="H197" s="581"/>
      <c r="I197" s="568" t="e">
        <f>#REF!</f>
        <v>#REF!</v>
      </c>
      <c r="J197" s="999" t="e">
        <f>#REF!</f>
        <v>#REF!</v>
      </c>
      <c r="K197" s="999"/>
      <c r="L197" s="999"/>
      <c r="M197" s="999"/>
      <c r="N197" s="439"/>
      <c r="AH197" s="572"/>
      <c r="AI197" s="572"/>
      <c r="AK197" s="572"/>
      <c r="AL197" s="572"/>
    </row>
    <row r="198" spans="1:38" s="512" customFormat="1" ht="33" hidden="1" customHeight="1" x14ac:dyDescent="0.3">
      <c r="A198" s="574" t="e">
        <f>#REF!</f>
        <v>#REF!</v>
      </c>
      <c r="B198" s="574"/>
      <c r="C198" s="574"/>
      <c r="D198" s="574"/>
      <c r="E198" s="574"/>
      <c r="F198" s="574"/>
      <c r="G198" s="574"/>
      <c r="H198" s="574"/>
      <c r="I198" s="568" t="e">
        <f>#REF!</f>
        <v>#REF!</v>
      </c>
      <c r="J198" s="999"/>
      <c r="K198" s="999"/>
      <c r="L198" s="999"/>
      <c r="M198" s="999"/>
      <c r="N198" s="439"/>
      <c r="AH198" s="572"/>
      <c r="AI198" s="572"/>
      <c r="AK198" s="572"/>
      <c r="AL198" s="572"/>
    </row>
    <row r="199" spans="1:38" s="512" customFormat="1" ht="19.5" hidden="1" customHeight="1" x14ac:dyDescent="0.3">
      <c r="A199" s="569" t="e">
        <f>#REF!</f>
        <v>#REF!</v>
      </c>
      <c r="B199" s="569"/>
      <c r="C199" s="569"/>
      <c r="D199" s="569"/>
      <c r="E199" s="569"/>
      <c r="F199" s="569"/>
      <c r="G199" s="569"/>
      <c r="H199" s="569"/>
      <c r="I199" s="570" t="e">
        <f>#REF!</f>
        <v>#REF!</v>
      </c>
      <c r="J199" s="999" t="e">
        <f>#REF!</f>
        <v>#REF!</v>
      </c>
      <c r="K199" s="999"/>
      <c r="L199" s="999"/>
      <c r="M199" s="999"/>
      <c r="N199" s="439"/>
      <c r="AH199" s="572"/>
      <c r="AI199" s="572"/>
      <c r="AK199" s="571"/>
      <c r="AL199" s="572"/>
    </row>
    <row r="200" spans="1:38" s="512" customFormat="1" ht="19.5" hidden="1" customHeight="1" x14ac:dyDescent="0.3">
      <c r="A200" s="569" t="e">
        <f>#REF!</f>
        <v>#REF!</v>
      </c>
      <c r="B200" s="569"/>
      <c r="C200" s="569"/>
      <c r="D200" s="569"/>
      <c r="E200" s="569"/>
      <c r="F200" s="569"/>
      <c r="G200" s="569"/>
      <c r="H200" s="569"/>
      <c r="I200" s="570" t="e">
        <f>#REF!</f>
        <v>#REF!</v>
      </c>
      <c r="J200" s="999" t="e">
        <f>#REF!</f>
        <v>#REF!</v>
      </c>
      <c r="K200" s="999"/>
      <c r="L200" s="999"/>
      <c r="M200" s="999"/>
      <c r="N200" s="439"/>
      <c r="AH200" s="572"/>
      <c r="AI200" s="572"/>
      <c r="AK200" s="571"/>
      <c r="AL200" s="572"/>
    </row>
    <row r="201" spans="1:38" s="512" customFormat="1" ht="19.5" hidden="1" customHeight="1" x14ac:dyDescent="0.3">
      <c r="A201" s="569" t="e">
        <f>#REF!</f>
        <v>#REF!</v>
      </c>
      <c r="B201" s="569"/>
      <c r="C201" s="569"/>
      <c r="D201" s="569"/>
      <c r="E201" s="569"/>
      <c r="F201" s="569"/>
      <c r="G201" s="569"/>
      <c r="H201" s="569"/>
      <c r="I201" s="570" t="e">
        <f>#REF!</f>
        <v>#REF!</v>
      </c>
      <c r="J201" s="999" t="e">
        <f>#REF!</f>
        <v>#REF!</v>
      </c>
      <c r="K201" s="999"/>
      <c r="L201" s="999"/>
      <c r="M201" s="999"/>
      <c r="N201" s="439"/>
      <c r="AH201" s="572"/>
      <c r="AI201" s="572"/>
      <c r="AK201" s="571"/>
      <c r="AL201" s="572"/>
    </row>
    <row r="202" spans="1:38" s="512" customFormat="1" ht="19.5" hidden="1" customHeight="1" x14ac:dyDescent="0.3">
      <c r="A202" s="569" t="e">
        <f>#REF!</f>
        <v>#REF!</v>
      </c>
      <c r="B202" s="569"/>
      <c r="C202" s="569"/>
      <c r="D202" s="569"/>
      <c r="E202" s="569"/>
      <c r="F202" s="569"/>
      <c r="G202" s="569"/>
      <c r="H202" s="569"/>
      <c r="I202" s="570" t="e">
        <f>#REF!</f>
        <v>#REF!</v>
      </c>
      <c r="J202" s="999" t="e">
        <f>#REF!</f>
        <v>#REF!</v>
      </c>
      <c r="K202" s="999"/>
      <c r="L202" s="999"/>
      <c r="M202" s="999"/>
      <c r="N202" s="439"/>
      <c r="AH202" s="572"/>
      <c r="AI202" s="572"/>
      <c r="AK202" s="571"/>
      <c r="AL202" s="572"/>
    </row>
    <row r="203" spans="1:38" s="512" customFormat="1" ht="19.5" hidden="1" customHeight="1" x14ac:dyDescent="0.3">
      <c r="A203" s="569" t="e">
        <f>#REF!</f>
        <v>#REF!</v>
      </c>
      <c r="B203" s="569"/>
      <c r="C203" s="569"/>
      <c r="D203" s="569"/>
      <c r="E203" s="569"/>
      <c r="F203" s="569"/>
      <c r="G203" s="569"/>
      <c r="H203" s="569"/>
      <c r="I203" s="570" t="e">
        <f>#REF!</f>
        <v>#REF!</v>
      </c>
      <c r="J203" s="999" t="e">
        <f>#REF!</f>
        <v>#REF!</v>
      </c>
      <c r="K203" s="999"/>
      <c r="L203" s="999"/>
      <c r="M203" s="999"/>
      <c r="N203" s="439"/>
      <c r="AH203" s="572"/>
      <c r="AI203" s="572"/>
      <c r="AK203" s="571"/>
      <c r="AL203" s="572"/>
    </row>
    <row r="204" spans="1:38" s="512" customFormat="1" ht="19.5" hidden="1" customHeight="1" x14ac:dyDescent="0.3">
      <c r="A204" s="569" t="e">
        <f>#REF!</f>
        <v>#REF!</v>
      </c>
      <c r="B204" s="569"/>
      <c r="C204" s="569"/>
      <c r="D204" s="569"/>
      <c r="E204" s="569"/>
      <c r="F204" s="569"/>
      <c r="G204" s="569"/>
      <c r="H204" s="569"/>
      <c r="I204" s="570" t="e">
        <f>#REF!</f>
        <v>#REF!</v>
      </c>
      <c r="J204" s="999" t="e">
        <f>#REF!</f>
        <v>#REF!</v>
      </c>
      <c r="K204" s="999"/>
      <c r="L204" s="999"/>
      <c r="M204" s="999"/>
      <c r="N204" s="439"/>
      <c r="AH204" s="572"/>
      <c r="AI204" s="572"/>
      <c r="AK204" s="571"/>
      <c r="AL204" s="572"/>
    </row>
    <row r="205" spans="1:38" s="512" customFormat="1" ht="19.5" hidden="1" customHeight="1" x14ac:dyDescent="0.3">
      <c r="A205" s="581"/>
      <c r="B205" s="581"/>
      <c r="C205" s="581"/>
      <c r="D205" s="581"/>
      <c r="E205" s="581"/>
      <c r="F205" s="581"/>
      <c r="G205" s="581"/>
      <c r="H205" s="581"/>
      <c r="I205" s="568" t="e">
        <f>#REF!</f>
        <v>#REF!</v>
      </c>
      <c r="J205" s="999" t="e">
        <f>#REF!</f>
        <v>#REF!</v>
      </c>
      <c r="K205" s="999"/>
      <c r="L205" s="999"/>
      <c r="M205" s="999"/>
      <c r="N205" s="439"/>
      <c r="AH205" s="572"/>
      <c r="AI205" s="572"/>
      <c r="AK205" s="572"/>
      <c r="AL205" s="572"/>
    </row>
    <row r="206" spans="1:38" s="512" customFormat="1" ht="33" hidden="1" customHeight="1" x14ac:dyDescent="0.3">
      <c r="A206" s="574" t="e">
        <f>#REF!</f>
        <v>#REF!</v>
      </c>
      <c r="B206" s="574"/>
      <c r="C206" s="574"/>
      <c r="D206" s="574"/>
      <c r="E206" s="574"/>
      <c r="F206" s="574"/>
      <c r="G206" s="574"/>
      <c r="H206" s="574"/>
      <c r="I206" s="568" t="e">
        <f>#REF!</f>
        <v>#REF!</v>
      </c>
      <c r="J206" s="999"/>
      <c r="K206" s="999"/>
      <c r="L206" s="999"/>
      <c r="M206" s="999"/>
      <c r="N206" s="439"/>
      <c r="AH206" s="572"/>
      <c r="AI206" s="572"/>
      <c r="AK206" s="572"/>
      <c r="AL206" s="572"/>
    </row>
    <row r="207" spans="1:38" s="512" customFormat="1" ht="33" hidden="1" customHeight="1" x14ac:dyDescent="0.3">
      <c r="A207" s="569" t="e">
        <f>#REF!</f>
        <v>#REF!</v>
      </c>
      <c r="B207" s="569"/>
      <c r="C207" s="569"/>
      <c r="D207" s="569"/>
      <c r="E207" s="569"/>
      <c r="F207" s="569"/>
      <c r="G207" s="569"/>
      <c r="H207" s="569"/>
      <c r="I207" s="570" t="e">
        <f>#REF!</f>
        <v>#REF!</v>
      </c>
      <c r="J207" s="999" t="e">
        <f>#REF!</f>
        <v>#REF!</v>
      </c>
      <c r="K207" s="999"/>
      <c r="L207" s="999"/>
      <c r="M207" s="999"/>
      <c r="N207" s="439"/>
      <c r="AH207" s="572"/>
      <c r="AI207" s="572"/>
      <c r="AK207" s="571"/>
      <c r="AL207" s="572"/>
    </row>
    <row r="208" spans="1:38" s="512" customFormat="1" ht="19.5" hidden="1" customHeight="1" x14ac:dyDescent="0.3">
      <c r="A208" s="569" t="e">
        <f>#REF!</f>
        <v>#REF!</v>
      </c>
      <c r="B208" s="569"/>
      <c r="C208" s="569"/>
      <c r="D208" s="569"/>
      <c r="E208" s="569"/>
      <c r="F208" s="569"/>
      <c r="G208" s="569"/>
      <c r="H208" s="569"/>
      <c r="I208" s="570" t="e">
        <f>#REF!</f>
        <v>#REF!</v>
      </c>
      <c r="J208" s="999" t="e">
        <f>#REF!</f>
        <v>#REF!</v>
      </c>
      <c r="K208" s="999"/>
      <c r="L208" s="999"/>
      <c r="M208" s="999"/>
      <c r="N208" s="439"/>
      <c r="AH208" s="572"/>
      <c r="AI208" s="572"/>
      <c r="AK208" s="571"/>
      <c r="AL208" s="572"/>
    </row>
    <row r="209" spans="1:38" s="512" customFormat="1" ht="19.5" hidden="1" customHeight="1" x14ac:dyDescent="0.3">
      <c r="A209" s="569" t="e">
        <f>#REF!</f>
        <v>#REF!</v>
      </c>
      <c r="B209" s="569"/>
      <c r="C209" s="569"/>
      <c r="D209" s="569"/>
      <c r="E209" s="569"/>
      <c r="F209" s="569"/>
      <c r="G209" s="569"/>
      <c r="H209" s="569"/>
      <c r="I209" s="570" t="e">
        <f>#REF!</f>
        <v>#REF!</v>
      </c>
      <c r="J209" s="999" t="e">
        <f>#REF!</f>
        <v>#REF!</v>
      </c>
      <c r="K209" s="999"/>
      <c r="L209" s="999"/>
      <c r="M209" s="999"/>
      <c r="N209" s="439"/>
      <c r="AH209" s="572"/>
      <c r="AI209" s="572"/>
      <c r="AK209" s="571"/>
      <c r="AL209" s="572"/>
    </row>
    <row r="210" spans="1:38" s="512" customFormat="1" ht="19.5" hidden="1" customHeight="1" x14ac:dyDescent="0.3">
      <c r="A210" s="581" t="e">
        <f>#REF!</f>
        <v>#REF!</v>
      </c>
      <c r="B210" s="581"/>
      <c r="C210" s="581"/>
      <c r="D210" s="581"/>
      <c r="E210" s="581"/>
      <c r="F210" s="581"/>
      <c r="G210" s="581"/>
      <c r="H210" s="581"/>
      <c r="I210" s="568" t="e">
        <f>#REF!</f>
        <v>#REF!</v>
      </c>
      <c r="J210" s="999" t="e">
        <f>#REF!</f>
        <v>#REF!</v>
      </c>
      <c r="K210" s="999"/>
      <c r="L210" s="999"/>
      <c r="M210" s="999"/>
      <c r="N210" s="439"/>
      <c r="AH210" s="572"/>
      <c r="AI210" s="572"/>
      <c r="AK210" s="572"/>
      <c r="AL210" s="572"/>
    </row>
    <row r="211" spans="1:38" s="512" customFormat="1" ht="33" hidden="1" customHeight="1" x14ac:dyDescent="0.3">
      <c r="A211" s="574" t="e">
        <f>#REF!</f>
        <v>#REF!</v>
      </c>
      <c r="B211" s="574"/>
      <c r="C211" s="574"/>
      <c r="D211" s="574"/>
      <c r="E211" s="574"/>
      <c r="F211" s="574"/>
      <c r="G211" s="574"/>
      <c r="H211" s="574"/>
      <c r="I211" s="568" t="e">
        <f>#REF!</f>
        <v>#REF!</v>
      </c>
      <c r="J211" s="999"/>
      <c r="K211" s="999"/>
      <c r="L211" s="999"/>
      <c r="M211" s="999"/>
      <c r="N211" s="439"/>
      <c r="AH211" s="572"/>
      <c r="AI211" s="572"/>
      <c r="AK211" s="572"/>
      <c r="AL211" s="572"/>
    </row>
    <row r="212" spans="1:38" s="512" customFormat="1" ht="19.5" hidden="1" customHeight="1" x14ac:dyDescent="0.3">
      <c r="A212" s="569" t="e">
        <f>#REF!</f>
        <v>#REF!</v>
      </c>
      <c r="B212" s="569"/>
      <c r="C212" s="569"/>
      <c r="D212" s="569"/>
      <c r="E212" s="569"/>
      <c r="F212" s="569"/>
      <c r="G212" s="569"/>
      <c r="H212" s="569"/>
      <c r="I212" s="570" t="e">
        <f>#REF!</f>
        <v>#REF!</v>
      </c>
      <c r="J212" s="999" t="e">
        <f>#REF!</f>
        <v>#REF!</v>
      </c>
      <c r="K212" s="999"/>
      <c r="L212" s="999"/>
      <c r="M212" s="999"/>
      <c r="N212" s="439"/>
      <c r="AH212" s="572"/>
      <c r="AI212" s="572"/>
      <c r="AK212" s="571"/>
      <c r="AL212" s="572"/>
    </row>
    <row r="213" spans="1:38" s="512" customFormat="1" ht="19.5" hidden="1" customHeight="1" x14ac:dyDescent="0.3">
      <c r="A213" s="569" t="e">
        <f>#REF!</f>
        <v>#REF!</v>
      </c>
      <c r="B213" s="569"/>
      <c r="C213" s="569"/>
      <c r="D213" s="569"/>
      <c r="E213" s="569"/>
      <c r="F213" s="569"/>
      <c r="G213" s="569"/>
      <c r="H213" s="569"/>
      <c r="I213" s="570" t="e">
        <f>#REF!</f>
        <v>#REF!</v>
      </c>
      <c r="J213" s="999" t="e">
        <f>#REF!</f>
        <v>#REF!</v>
      </c>
      <c r="K213" s="999"/>
      <c r="L213" s="999"/>
      <c r="M213" s="999"/>
      <c r="N213" s="439"/>
      <c r="AH213" s="572"/>
      <c r="AI213" s="572"/>
      <c r="AK213" s="571"/>
      <c r="AL213" s="572"/>
    </row>
    <row r="214" spans="1:38" s="512" customFormat="1" ht="32.25" hidden="1" customHeight="1" x14ac:dyDescent="0.3">
      <c r="A214" s="569" t="e">
        <f>#REF!</f>
        <v>#REF!</v>
      </c>
      <c r="B214" s="569"/>
      <c r="C214" s="569"/>
      <c r="D214" s="569"/>
      <c r="E214" s="569"/>
      <c r="F214" s="569"/>
      <c r="G214" s="569"/>
      <c r="H214" s="569"/>
      <c r="I214" s="570" t="e">
        <f>#REF!</f>
        <v>#REF!</v>
      </c>
      <c r="J214" s="999" t="e">
        <f>#REF!</f>
        <v>#REF!</v>
      </c>
      <c r="K214" s="999"/>
      <c r="L214" s="999"/>
      <c r="M214" s="999"/>
      <c r="N214" s="439"/>
      <c r="AH214" s="572"/>
      <c r="AI214" s="572"/>
      <c r="AK214" s="571"/>
      <c r="AL214" s="572"/>
    </row>
    <row r="215" spans="1:38" s="512" customFormat="1" ht="19.5" hidden="1" customHeight="1" x14ac:dyDescent="0.3">
      <c r="A215" s="569" t="e">
        <f>#REF!</f>
        <v>#REF!</v>
      </c>
      <c r="B215" s="569"/>
      <c r="C215" s="569"/>
      <c r="D215" s="569"/>
      <c r="E215" s="569"/>
      <c r="F215" s="569"/>
      <c r="G215" s="569"/>
      <c r="H215" s="569"/>
      <c r="I215" s="570" t="e">
        <f>#REF!</f>
        <v>#REF!</v>
      </c>
      <c r="J215" s="999" t="e">
        <f>#REF!</f>
        <v>#REF!</v>
      </c>
      <c r="K215" s="999"/>
      <c r="L215" s="999"/>
      <c r="M215" s="999"/>
      <c r="N215" s="439"/>
      <c r="AH215" s="572"/>
      <c r="AI215" s="572"/>
      <c r="AK215" s="571"/>
      <c r="AL215" s="572"/>
    </row>
    <row r="216" spans="1:38" s="512" customFormat="1" ht="19.5" hidden="1" customHeight="1" x14ac:dyDescent="0.3">
      <c r="A216" s="573"/>
      <c r="B216" s="573"/>
      <c r="C216" s="573"/>
      <c r="D216" s="573"/>
      <c r="E216" s="573"/>
      <c r="F216" s="573"/>
      <c r="G216" s="573"/>
      <c r="H216" s="573"/>
      <c r="I216" s="568" t="e">
        <f>#REF!</f>
        <v>#REF!</v>
      </c>
      <c r="J216" s="999" t="e">
        <f>#REF!</f>
        <v>#REF!</v>
      </c>
      <c r="K216" s="999"/>
      <c r="L216" s="999"/>
      <c r="M216" s="999"/>
      <c r="N216" s="564"/>
      <c r="AH216" s="572"/>
      <c r="AI216" s="572"/>
      <c r="AK216" s="572"/>
      <c r="AL216" s="572"/>
    </row>
    <row r="217" spans="1:38" s="512" customFormat="1" hidden="1" x14ac:dyDescent="0.3">
      <c r="A217" s="576"/>
      <c r="B217" s="576"/>
      <c r="C217" s="576"/>
      <c r="D217" s="576"/>
      <c r="E217" s="576"/>
      <c r="F217" s="576"/>
      <c r="G217" s="576"/>
      <c r="H217" s="576"/>
      <c r="I217" s="568" t="e">
        <f>#REF!</f>
        <v>#REF!</v>
      </c>
      <c r="J217" s="999" t="e">
        <f>#REF!</f>
        <v>#REF!</v>
      </c>
      <c r="K217" s="999"/>
      <c r="L217" s="999"/>
      <c r="M217" s="999"/>
      <c r="N217" s="564"/>
      <c r="AH217" s="572"/>
      <c r="AI217" s="572"/>
      <c r="AK217" s="572"/>
      <c r="AL217" s="572"/>
    </row>
    <row r="218" spans="1:38" s="512" customFormat="1" ht="19.5" hidden="1" customHeight="1" x14ac:dyDescent="0.3">
      <c r="A218" s="578"/>
      <c r="B218" s="578"/>
      <c r="C218" s="578"/>
      <c r="D218" s="578"/>
      <c r="E218" s="578"/>
      <c r="F218" s="578"/>
      <c r="G218" s="578"/>
      <c r="H218" s="578"/>
      <c r="I218" s="568" t="e">
        <f>#REF!</f>
        <v>#REF!</v>
      </c>
      <c r="J218" s="999" t="e">
        <f>#REF!</f>
        <v>#REF!</v>
      </c>
      <c r="K218" s="999"/>
      <c r="L218" s="999"/>
      <c r="M218" s="999"/>
      <c r="N218" s="564"/>
      <c r="AH218" s="572"/>
      <c r="AI218" s="572"/>
      <c r="AK218" s="572"/>
      <c r="AL218" s="572"/>
    </row>
    <row r="219" spans="1:38" s="513" customFormat="1" x14ac:dyDescent="0.3">
      <c r="A219" s="582"/>
      <c r="B219" s="582"/>
      <c r="C219" s="582"/>
      <c r="D219" s="582"/>
      <c r="E219" s="582"/>
      <c r="F219" s="582"/>
      <c r="G219" s="582"/>
      <c r="H219" s="582"/>
      <c r="I219" s="583"/>
      <c r="J219" s="981"/>
      <c r="K219" s="981"/>
      <c r="L219" s="981"/>
      <c r="M219" s="981"/>
      <c r="N219" s="511"/>
      <c r="O219" s="512"/>
    </row>
    <row r="220" spans="1:38" s="513" customFormat="1" x14ac:dyDescent="0.3">
      <c r="A220" s="561"/>
      <c r="B220" s="561"/>
      <c r="C220" s="561"/>
      <c r="D220" s="561"/>
      <c r="E220" s="561"/>
      <c r="F220" s="561"/>
      <c r="G220" s="561"/>
      <c r="H220" s="561"/>
      <c r="I220" s="562"/>
      <c r="J220" s="562"/>
      <c r="K220" s="562"/>
      <c r="L220" s="562"/>
      <c r="M220" s="562"/>
      <c r="N220" s="511"/>
      <c r="O220" s="512"/>
    </row>
    <row r="221" spans="1:38" s="513" customFormat="1" x14ac:dyDescent="0.3">
      <c r="A221" s="561"/>
      <c r="B221" s="561"/>
      <c r="C221" s="561"/>
      <c r="D221" s="561"/>
      <c r="E221" s="561"/>
      <c r="F221" s="561"/>
      <c r="G221" s="561"/>
      <c r="H221" s="561"/>
      <c r="I221" s="562"/>
      <c r="J221" s="562"/>
      <c r="K221" s="562"/>
      <c r="L221" s="562"/>
      <c r="M221" s="562"/>
      <c r="N221" s="511"/>
      <c r="O221" s="512"/>
    </row>
  </sheetData>
  <sheetProtection formatColumns="0" formatRows="0" selectLockedCells="1"/>
  <customSheetViews>
    <customSheetView guid="{C6A7FFED-91EB-41DF-A944-2BFB2D792481}" fitToPage="1" printArea="1" hiddenRows="1" hiddenColumns="1" view="pageBreakPreview">
      <selection activeCell="N27" sqref="N27"/>
      <rowBreaks count="1" manualBreakCount="1">
        <brk id="21" max="13" man="1"/>
      </rowBreaks>
      <colBreaks count="1" manualBreakCount="1">
        <brk id="13" max="1048575" man="1"/>
      </colBreaks>
      <pageMargins left="0" right="0" top="0" bottom="0" header="0" footer="0"/>
      <printOptions horizontalCentered="1"/>
      <pageSetup paperSize="9" scale="73" fitToHeight="0" orientation="landscape" r:id="rId1"/>
      <headerFooter alignWithMargins="0">
        <oddFooter>&amp;R&amp;"Book Antiqua,Bold"&amp;10Schedule-7/ Page &amp;P of &amp;N</oddFooter>
      </headerFooter>
    </customSheetView>
    <customSheetView guid="{302D9D75-0757-45DA-AFBF-614F08F1401B}" fitToPage="1" printArea="1" hiddenRows="1" hiddenColumns="1" view="pageBreakPreview">
      <selection activeCell="N27" sqref="N27"/>
      <rowBreaks count="1" manualBreakCount="1">
        <brk id="21" max="13" man="1"/>
      </rowBreaks>
      <colBreaks count="1" manualBreakCount="1">
        <brk id="13" max="1048575" man="1"/>
      </colBreaks>
      <pageMargins left="0" right="0" top="0" bottom="0" header="0" footer="0"/>
      <printOptions horizontalCentered="1"/>
      <pageSetup paperSize="9" scale="73" fitToHeight="0" orientation="landscape" r:id="rId2"/>
      <headerFooter alignWithMargins="0">
        <oddFooter>&amp;R&amp;"Book Antiqua,Bold"&amp;10Schedule-7/ Page &amp;P of &amp;N</oddFooter>
      </headerFooter>
    </customSheetView>
    <customSheetView guid="{0D897A0D-14C5-4BD1-B11A-C8754685A103}" fitToPage="1" printArea="1" hiddenRows="1" hiddenColumns="1" view="pageBreakPreview" topLeftCell="A10">
      <selection activeCell="H10" sqref="H10"/>
      <rowBreaks count="1" manualBreakCount="1">
        <brk id="21" max="13" man="1"/>
      </rowBreaks>
      <colBreaks count="1" manualBreakCount="1">
        <brk id="13" max="1048575" man="1"/>
      </colBreaks>
      <pageMargins left="0" right="0" top="0" bottom="0" header="0" footer="0"/>
      <printOptions horizontalCentered="1"/>
      <pageSetup paperSize="9" scale="73" fitToHeight="0" orientation="landscape" r:id="rId3"/>
      <headerFooter alignWithMargins="0">
        <oddFooter>&amp;R&amp;"Book Antiqua,Bold"&amp;10Schedule-7/ Page &amp;P of &amp;N</oddFooter>
      </headerFooter>
    </customSheetView>
    <customSheetView guid="{7B2C193D-327B-40D6-809F-9A3DFB75744C}" fitToPage="1" printArea="1" hiddenRows="1" hiddenColumns="1" view="pageBreakPreview">
      <selection activeCell="A8" sqref="A8"/>
      <rowBreaks count="1" manualBreakCount="1">
        <brk id="21" max="13" man="1"/>
      </rowBreaks>
      <colBreaks count="1" manualBreakCount="1">
        <brk id="13" max="1048575" man="1"/>
      </colBreaks>
      <pageMargins left="0" right="0" top="0" bottom="0" header="0" footer="0"/>
      <printOptions horizontalCentered="1"/>
      <pageSetup paperSize="9" scale="73" fitToHeight="0" orientation="landscape" r:id="rId4"/>
      <headerFooter alignWithMargins="0">
        <oddFooter>&amp;R&amp;"Book Antiqua,Bold"&amp;10Schedule-7/ Page &amp;P of &amp;N</oddFooter>
      </headerFooter>
    </customSheetView>
  </customSheetViews>
  <mergeCells count="146">
    <mergeCell ref="J214:M214"/>
    <mergeCell ref="J215:M215"/>
    <mergeCell ref="J216:M216"/>
    <mergeCell ref="J217:M217"/>
    <mergeCell ref="J218:M218"/>
    <mergeCell ref="J219:M219"/>
    <mergeCell ref="J208:M208"/>
    <mergeCell ref="J209:M209"/>
    <mergeCell ref="J210:M210"/>
    <mergeCell ref="J211:M211"/>
    <mergeCell ref="J212:M212"/>
    <mergeCell ref="J213:M213"/>
    <mergeCell ref="J202:M202"/>
    <mergeCell ref="J203:M203"/>
    <mergeCell ref="J204:M204"/>
    <mergeCell ref="J205:M205"/>
    <mergeCell ref="J206:M206"/>
    <mergeCell ref="J207:M207"/>
    <mergeCell ref="J196:M196"/>
    <mergeCell ref="J197:M197"/>
    <mergeCell ref="J198:M198"/>
    <mergeCell ref="J199:M199"/>
    <mergeCell ref="J200:M200"/>
    <mergeCell ref="J201:M201"/>
    <mergeCell ref="J190:M190"/>
    <mergeCell ref="J191:M191"/>
    <mergeCell ref="J192:M192"/>
    <mergeCell ref="J193:M193"/>
    <mergeCell ref="J194:M194"/>
    <mergeCell ref="J195:M195"/>
    <mergeCell ref="J184:M184"/>
    <mergeCell ref="J185:M185"/>
    <mergeCell ref="J186:M186"/>
    <mergeCell ref="J187:M187"/>
    <mergeCell ref="J188:M188"/>
    <mergeCell ref="J189:M189"/>
    <mergeCell ref="J178:M178"/>
    <mergeCell ref="J179:M179"/>
    <mergeCell ref="J180:M180"/>
    <mergeCell ref="J181:M181"/>
    <mergeCell ref="J182:M182"/>
    <mergeCell ref="J183:M183"/>
    <mergeCell ref="J172:M172"/>
    <mergeCell ref="J173:M173"/>
    <mergeCell ref="J174:M174"/>
    <mergeCell ref="J175:M175"/>
    <mergeCell ref="J176:M176"/>
    <mergeCell ref="J177:M177"/>
    <mergeCell ref="J166:M166"/>
    <mergeCell ref="J167:M167"/>
    <mergeCell ref="J168:M168"/>
    <mergeCell ref="J169:M169"/>
    <mergeCell ref="J170:M170"/>
    <mergeCell ref="J171:M171"/>
    <mergeCell ref="J160:M160"/>
    <mergeCell ref="J161:M161"/>
    <mergeCell ref="J162:M162"/>
    <mergeCell ref="J163:M163"/>
    <mergeCell ref="J164:M164"/>
    <mergeCell ref="J165:M165"/>
    <mergeCell ref="J154:M154"/>
    <mergeCell ref="J155:M155"/>
    <mergeCell ref="J156:M156"/>
    <mergeCell ref="J157:M157"/>
    <mergeCell ref="J158:M158"/>
    <mergeCell ref="J159:M159"/>
    <mergeCell ref="J148:M148"/>
    <mergeCell ref="J149:M149"/>
    <mergeCell ref="J150:M150"/>
    <mergeCell ref="J151:M151"/>
    <mergeCell ref="J152:M152"/>
    <mergeCell ref="J153:M153"/>
    <mergeCell ref="J142:M142"/>
    <mergeCell ref="J143:M143"/>
    <mergeCell ref="J144:M144"/>
    <mergeCell ref="J145:M145"/>
    <mergeCell ref="J146:M146"/>
    <mergeCell ref="J147:M147"/>
    <mergeCell ref="J136:M136"/>
    <mergeCell ref="J137:M137"/>
    <mergeCell ref="J138:M138"/>
    <mergeCell ref="J139:M139"/>
    <mergeCell ref="J140:M140"/>
    <mergeCell ref="J141:M141"/>
    <mergeCell ref="J130:M130"/>
    <mergeCell ref="J131:M131"/>
    <mergeCell ref="J132:M132"/>
    <mergeCell ref="J133:M133"/>
    <mergeCell ref="J134:M134"/>
    <mergeCell ref="J135:M135"/>
    <mergeCell ref="J124:M124"/>
    <mergeCell ref="J125:M125"/>
    <mergeCell ref="J126:M126"/>
    <mergeCell ref="J127:M127"/>
    <mergeCell ref="J128:M128"/>
    <mergeCell ref="J129:M129"/>
    <mergeCell ref="J120:M120"/>
    <mergeCell ref="AH120:AI120"/>
    <mergeCell ref="AK120:AL120"/>
    <mergeCell ref="J121:M121"/>
    <mergeCell ref="J122:M122"/>
    <mergeCell ref="J123:M123"/>
    <mergeCell ref="J118:M118"/>
    <mergeCell ref="AH118:AI118"/>
    <mergeCell ref="AK118:AL118"/>
    <mergeCell ref="J119:M119"/>
    <mergeCell ref="AH119:AI119"/>
    <mergeCell ref="AK119:AL119"/>
    <mergeCell ref="J114:M114"/>
    <mergeCell ref="AH114:AI114"/>
    <mergeCell ref="AK114:AL114"/>
    <mergeCell ref="J115:M115"/>
    <mergeCell ref="J116:M116"/>
    <mergeCell ref="J117:M117"/>
    <mergeCell ref="I109:J109"/>
    <mergeCell ref="I110:J110"/>
    <mergeCell ref="J112:M112"/>
    <mergeCell ref="AH112:AI112"/>
    <mergeCell ref="AK112:AL112"/>
    <mergeCell ref="J113:M113"/>
    <mergeCell ref="AH113:AI113"/>
    <mergeCell ref="AK113:AL113"/>
    <mergeCell ref="E27:M27"/>
    <mergeCell ref="A102:M102"/>
    <mergeCell ref="A103:M103"/>
    <mergeCell ref="A106:J106"/>
    <mergeCell ref="I107:J107"/>
    <mergeCell ref="I108:J108"/>
    <mergeCell ref="A20:H20"/>
    <mergeCell ref="A21:H21"/>
    <mergeCell ref="B23:O23"/>
    <mergeCell ref="J24:M24"/>
    <mergeCell ref="J25:M25"/>
    <mergeCell ref="J26:M26"/>
    <mergeCell ref="I11:J11"/>
    <mergeCell ref="A13:M13"/>
    <mergeCell ref="AH14:AI14"/>
    <mergeCell ref="AK14:AL14"/>
    <mergeCell ref="B16:N16"/>
    <mergeCell ref="F19:L19"/>
    <mergeCell ref="A3:M3"/>
    <mergeCell ref="A4:M4"/>
    <mergeCell ref="A7:J7"/>
    <mergeCell ref="I8:J8"/>
    <mergeCell ref="I9:J9"/>
    <mergeCell ref="I10:J10"/>
  </mergeCells>
  <conditionalFormatting sqref="N17:N18">
    <cfRule type="expression" dxfId="1" priority="1" stopIfTrue="1">
      <formula>#REF!=""</formula>
    </cfRule>
  </conditionalFormatting>
  <conditionalFormatting sqref="N20">
    <cfRule type="expression" dxfId="0" priority="3" stopIfTrue="1">
      <formula>#REF!=""</formula>
    </cfRule>
  </conditionalFormatting>
  <dataValidations count="3">
    <dataValidation type="list" operator="greaterThan" allowBlank="1" showInputMessage="1" showErrorMessage="1" sqref="H17:H18" xr:uid="{00000000-0002-0000-0D00-000000000000}">
      <formula1>"0%,5%,12%,18%,28%"</formula1>
    </dataValidation>
    <dataValidation type="whole" operator="greaterThan" allowBlank="1" showInputMessage="1" showErrorMessage="1" sqref="F17:F18" xr:uid="{00000000-0002-0000-0D00-000001000000}">
      <formula1>1</formula1>
    </dataValidation>
    <dataValidation type="decimal" operator="greaterThan" allowBlank="1" showInputMessage="1" showErrorMessage="1" error="Enter only Numeric Value greater than zero or leave the cell blank !" sqref="L17:L18" xr:uid="{00000000-0002-0000-0D00-000002000000}">
      <formula1>0</formula1>
    </dataValidation>
  </dataValidations>
  <printOptions horizontalCentered="1"/>
  <pageMargins left="0.25" right="0.25" top="0.75" bottom="0.75" header="0.3" footer="0.3"/>
  <pageSetup paperSize="9" scale="73" fitToHeight="0" orientation="landscape" r:id="rId5"/>
  <headerFooter alignWithMargins="0">
    <oddFooter>&amp;R&amp;"Book Antiqua,Bold"&amp;10Schedule-7/ Page &amp;P of &amp;N</oddFooter>
  </headerFooter>
  <rowBreaks count="1" manualBreakCount="1">
    <brk id="21" max="13" man="1"/>
  </rowBreaks>
  <colBreaks count="1" manualBreakCount="1">
    <brk id="13" max="1048575" man="1"/>
  </colBreaks>
  <drawing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U43"/>
  <sheetViews>
    <sheetView showZeros="0" view="pageBreakPreview" topLeftCell="A12" zoomScaleNormal="100" zoomScaleSheetLayoutView="100" workbookViewId="0">
      <selection activeCell="G21" sqref="G21"/>
    </sheetView>
  </sheetViews>
  <sheetFormatPr defaultRowHeight="16.5" x14ac:dyDescent="0.3"/>
  <cols>
    <col min="1" max="2" width="6.625" style="602" customWidth="1"/>
    <col min="3" max="3" width="21.625" style="602" customWidth="1"/>
    <col min="4" max="4" width="13.375" style="602" customWidth="1"/>
    <col min="5" max="5" width="23.625" style="602" customWidth="1"/>
    <col min="6" max="6" width="11.875" style="602" customWidth="1"/>
    <col min="7" max="7" width="14.375" style="602" customWidth="1"/>
    <col min="8" max="8" width="15.625" style="589" hidden="1" customWidth="1"/>
    <col min="9" max="9" width="20" style="590" hidden="1" customWidth="1"/>
    <col min="10" max="10" width="41.5" style="590" hidden="1" customWidth="1"/>
    <col min="11" max="11" width="21.25" style="590" hidden="1" customWidth="1"/>
    <col min="12" max="12" width="14.25" style="590" hidden="1" customWidth="1"/>
    <col min="13" max="13" width="14.25" style="590" customWidth="1"/>
    <col min="14" max="16" width="9" style="591" customWidth="1"/>
    <col min="17" max="19" width="9" style="592"/>
    <col min="20" max="21" width="9" style="593"/>
    <col min="22" max="16384" width="9" style="594"/>
  </cols>
  <sheetData>
    <row r="1" spans="1:21" s="588" customFormat="1" ht="39.950000000000003" customHeight="1" x14ac:dyDescent="0.3">
      <c r="A1" s="1004" t="s">
        <v>473</v>
      </c>
      <c r="B1" s="1004"/>
      <c r="C1" s="1004"/>
      <c r="D1" s="1004"/>
      <c r="E1" s="1004"/>
      <c r="F1" s="1004"/>
      <c r="G1" s="1004"/>
      <c r="H1" s="584"/>
      <c r="I1" s="585"/>
      <c r="J1" s="585"/>
      <c r="K1" s="585"/>
      <c r="L1" s="585"/>
      <c r="M1" s="585"/>
      <c r="N1" s="585"/>
      <c r="O1" s="585"/>
      <c r="P1" s="585"/>
      <c r="Q1" s="586"/>
      <c r="R1" s="586"/>
      <c r="S1" s="586"/>
      <c r="T1" s="587"/>
      <c r="U1" s="587"/>
    </row>
    <row r="2" spans="1:21" ht="18" customHeight="1" x14ac:dyDescent="0.3">
      <c r="A2" s="408" t="str">
        <f>Cover!B3</f>
        <v>Specification No: SR2/NT/W-AIS/DOM/C00/25/06026</v>
      </c>
      <c r="B2" s="408"/>
      <c r="C2" s="409"/>
      <c r="D2" s="410"/>
      <c r="E2" s="410"/>
      <c r="F2" s="410"/>
      <c r="G2" s="412" t="s">
        <v>474</v>
      </c>
    </row>
    <row r="3" spans="1:21" ht="18" customHeight="1" x14ac:dyDescent="0.3">
      <c r="A3" s="485"/>
      <c r="B3" s="485"/>
      <c r="C3" s="486"/>
      <c r="D3" s="506"/>
      <c r="E3" s="506"/>
      <c r="F3" s="506"/>
      <c r="G3" s="487"/>
    </row>
    <row r="4" spans="1:21" ht="18.95" customHeight="1" x14ac:dyDescent="0.3">
      <c r="A4" s="990" t="s">
        <v>475</v>
      </c>
      <c r="B4" s="990"/>
      <c r="C4" s="990"/>
      <c r="D4" s="990"/>
      <c r="E4" s="990"/>
      <c r="F4" s="990"/>
      <c r="G4" s="990"/>
    </row>
    <row r="5" spans="1:21" ht="21" customHeight="1" x14ac:dyDescent="0.3">
      <c r="A5" s="595" t="s">
        <v>83</v>
      </c>
      <c r="B5" s="595"/>
      <c r="C5" s="563"/>
      <c r="D5" s="563"/>
      <c r="E5" s="563"/>
      <c r="F5" s="563"/>
      <c r="G5" s="563"/>
    </row>
    <row r="6" spans="1:21" ht="21" customHeight="1" x14ac:dyDescent="0.3">
      <c r="A6" s="596" t="s">
        <v>476</v>
      </c>
      <c r="B6" s="596"/>
      <c r="C6" s="563"/>
      <c r="D6" s="563"/>
      <c r="E6" s="563"/>
      <c r="F6" s="563"/>
      <c r="G6" s="563"/>
    </row>
    <row r="7" spans="1:21" ht="21" customHeight="1" x14ac:dyDescent="0.3">
      <c r="A7" s="596" t="s">
        <v>86</v>
      </c>
      <c r="B7" s="596"/>
      <c r="C7" s="563"/>
      <c r="D7" s="563"/>
      <c r="E7" s="563"/>
      <c r="F7" s="563"/>
      <c r="G7" s="563"/>
    </row>
    <row r="8" spans="1:21" ht="21" customHeight="1" x14ac:dyDescent="0.3">
      <c r="A8" s="596" t="s">
        <v>88</v>
      </c>
      <c r="B8" s="596"/>
      <c r="C8" s="563"/>
      <c r="D8" s="563"/>
      <c r="E8" s="563"/>
      <c r="F8" s="563"/>
      <c r="G8" s="563"/>
    </row>
    <row r="9" spans="1:21" ht="21" customHeight="1" x14ac:dyDescent="0.3">
      <c r="A9" s="596" t="s">
        <v>477</v>
      </c>
      <c r="B9" s="596"/>
      <c r="C9" s="563"/>
      <c r="D9" s="563"/>
      <c r="E9" s="563"/>
      <c r="F9" s="563"/>
      <c r="G9" s="563"/>
    </row>
    <row r="10" spans="1:21" ht="21" customHeight="1" x14ac:dyDescent="0.3">
      <c r="A10" s="596" t="s">
        <v>478</v>
      </c>
      <c r="B10" s="596"/>
      <c r="C10" s="563"/>
      <c r="D10" s="563"/>
      <c r="E10" s="563"/>
      <c r="F10" s="563"/>
      <c r="G10" s="563"/>
    </row>
    <row r="11" spans="1:21" ht="21" customHeight="1" x14ac:dyDescent="0.3">
      <c r="A11" s="563"/>
      <c r="B11" s="563"/>
      <c r="C11" s="563"/>
      <c r="D11" s="563"/>
      <c r="E11" s="563"/>
      <c r="F11" s="563"/>
      <c r="G11" s="563"/>
    </row>
    <row r="12" spans="1:21" ht="87.75" customHeight="1" x14ac:dyDescent="0.3">
      <c r="A12" s="597" t="s">
        <v>479</v>
      </c>
      <c r="B12" s="597"/>
      <c r="C12" s="1005" t="str">
        <f>Cover!$B$2</f>
        <v>CONSTRUCTION OF 1 NO. OF 230KV LINE BAY AT PUGALUR (EXISTING) 400/230KV SUB-STATION FOR INTEGRATION OF RE GENERATION PROJECT</v>
      </c>
      <c r="D12" s="1005"/>
      <c r="E12" s="1005"/>
      <c r="F12" s="1005"/>
      <c r="G12" s="1005"/>
    </row>
    <row r="13" spans="1:21" ht="21" customHeight="1" x14ac:dyDescent="0.3">
      <c r="A13" s="598" t="s">
        <v>480</v>
      </c>
      <c r="B13" s="598"/>
      <c r="C13" s="599"/>
      <c r="D13" s="598"/>
      <c r="E13" s="598"/>
      <c r="F13" s="598"/>
      <c r="G13" s="598"/>
    </row>
    <row r="14" spans="1:21" ht="55.5" customHeight="1" x14ac:dyDescent="0.3">
      <c r="A14" s="1006" t="s">
        <v>481</v>
      </c>
      <c r="B14" s="1006"/>
      <c r="C14" s="1006"/>
      <c r="D14" s="1006"/>
      <c r="E14" s="1006"/>
      <c r="F14" s="1006"/>
      <c r="G14" s="1006"/>
      <c r="I14" s="600" t="s">
        <v>482</v>
      </c>
      <c r="J14" s="601" t="s">
        <v>483</v>
      </c>
    </row>
    <row r="15" spans="1:21" ht="69.95" customHeight="1" x14ac:dyDescent="0.3">
      <c r="B15" s="603">
        <v>1</v>
      </c>
      <c r="C15" s="1001" t="s">
        <v>484</v>
      </c>
      <c r="D15" s="1002"/>
      <c r="E15" s="1002"/>
      <c r="F15" s="1003"/>
      <c r="G15" s="604"/>
      <c r="H15" s="605">
        <f>'Sch-1'!N108+'Sch-2'!J108+'Sch-3 '!P94+'Sch-Training'!P36+'Sch-4b'!P44+'Sch-7'!M20</f>
        <v>0</v>
      </c>
      <c r="I15" s="606">
        <f>IF(H15=0,0,G15/H15)</f>
        <v>0</v>
      </c>
    </row>
    <row r="16" spans="1:21" ht="51.75" customHeight="1" x14ac:dyDescent="0.3">
      <c r="B16" s="603">
        <v>2</v>
      </c>
      <c r="C16" s="1001" t="s">
        <v>485</v>
      </c>
      <c r="D16" s="1002"/>
      <c r="E16" s="1002"/>
      <c r="F16" s="1003"/>
      <c r="G16" s="607"/>
      <c r="H16" s="605">
        <f>'Sch-1'!N108+'Sch-2'!J108+'Sch-3 '!P94+'Sch-Training'!P36+'Sch-4b'!P44+'Sch-7'!M20</f>
        <v>0</v>
      </c>
      <c r="I16" s="608">
        <f>G16</f>
        <v>0</v>
      </c>
    </row>
    <row r="17" spans="1:21" s="609" customFormat="1" ht="54.95" customHeight="1" x14ac:dyDescent="0.3">
      <c r="B17" s="610">
        <v>3</v>
      </c>
      <c r="C17" s="1008" t="s">
        <v>486</v>
      </c>
      <c r="D17" s="1009"/>
      <c r="E17" s="1009"/>
      <c r="F17" s="1010"/>
      <c r="G17" s="611"/>
      <c r="H17" s="612"/>
      <c r="I17" s="613"/>
      <c r="J17" s="613"/>
      <c r="K17" s="613"/>
      <c r="L17" s="613"/>
      <c r="M17" s="613"/>
      <c r="N17" s="614"/>
      <c r="O17" s="614"/>
      <c r="P17" s="614"/>
      <c r="Q17" s="615"/>
      <c r="R17" s="615"/>
      <c r="S17" s="615"/>
      <c r="T17" s="616"/>
      <c r="U17" s="616"/>
    </row>
    <row r="18" spans="1:21" s="609" customFormat="1" ht="21" customHeight="1" x14ac:dyDescent="0.3">
      <c r="B18" s="617"/>
      <c r="C18" s="618" t="s">
        <v>487</v>
      </c>
      <c r="D18" s="619"/>
      <c r="E18" s="620"/>
      <c r="F18" s="621" t="s">
        <v>488</v>
      </c>
      <c r="G18" s="622"/>
      <c r="H18" s="623">
        <f>'Sch-1'!N108</f>
        <v>0</v>
      </c>
      <c r="I18" s="624">
        <f t="shared" ref="I18:I23" si="0">IF(H18=0,0,G18/H18)</f>
        <v>0</v>
      </c>
      <c r="J18" s="625" t="s">
        <v>489</v>
      </c>
      <c r="K18" s="626">
        <f>I15+I16+I18+I25</f>
        <v>0</v>
      </c>
      <c r="L18" s="613"/>
      <c r="M18" s="613"/>
      <c r="N18" s="614"/>
      <c r="O18" s="614"/>
      <c r="P18" s="614"/>
      <c r="Q18" s="615"/>
      <c r="R18" s="615"/>
      <c r="S18" s="615"/>
      <c r="T18" s="616"/>
      <c r="U18" s="616"/>
    </row>
    <row r="19" spans="1:21" s="609" customFormat="1" ht="21" customHeight="1" x14ac:dyDescent="0.3">
      <c r="B19" s="617"/>
      <c r="C19" s="627" t="s">
        <v>490</v>
      </c>
      <c r="D19" s="619"/>
      <c r="E19" s="620"/>
      <c r="F19" s="621" t="s">
        <v>488</v>
      </c>
      <c r="G19" s="622"/>
      <c r="H19" s="623">
        <f>'Sch-2'!J108</f>
        <v>0</v>
      </c>
      <c r="I19" s="624">
        <f t="shared" si="0"/>
        <v>0</v>
      </c>
      <c r="J19" s="625" t="s">
        <v>490</v>
      </c>
      <c r="K19" s="626">
        <f>I15+I16+I19+I26</f>
        <v>0</v>
      </c>
      <c r="L19" s="613"/>
      <c r="M19" s="613"/>
      <c r="N19" s="614"/>
      <c r="O19" s="614"/>
      <c r="P19" s="614"/>
      <c r="Q19" s="615"/>
      <c r="R19" s="615"/>
      <c r="S19" s="615"/>
      <c r="T19" s="616"/>
      <c r="U19" s="616"/>
    </row>
    <row r="20" spans="1:21" s="609" customFormat="1" ht="21" customHeight="1" x14ac:dyDescent="0.3">
      <c r="B20" s="617"/>
      <c r="C20" s="627" t="s">
        <v>491</v>
      </c>
      <c r="D20" s="619"/>
      <c r="E20" s="620"/>
      <c r="F20" s="621" t="s">
        <v>488</v>
      </c>
      <c r="G20" s="772"/>
      <c r="H20" s="623">
        <f>'Sch-3 '!P94</f>
        <v>0</v>
      </c>
      <c r="I20" s="624">
        <f t="shared" si="0"/>
        <v>0</v>
      </c>
      <c r="J20" s="625" t="s">
        <v>491</v>
      </c>
      <c r="K20" s="626">
        <f>I15+I16+I20+I27</f>
        <v>0</v>
      </c>
      <c r="L20" s="613"/>
      <c r="M20" s="613"/>
      <c r="N20" s="614"/>
      <c r="O20" s="614"/>
      <c r="P20" s="614"/>
      <c r="Q20" s="615"/>
      <c r="R20" s="615"/>
      <c r="S20" s="615"/>
      <c r="T20" s="616"/>
      <c r="U20" s="616"/>
    </row>
    <row r="21" spans="1:21" s="609" customFormat="1" ht="21" customHeight="1" x14ac:dyDescent="0.3">
      <c r="B21" s="617"/>
      <c r="C21" s="618" t="s">
        <v>492</v>
      </c>
      <c r="D21" s="619"/>
      <c r="E21" s="620"/>
      <c r="F21" s="621" t="s">
        <v>488</v>
      </c>
      <c r="G21" s="773"/>
      <c r="H21" s="623">
        <f>'Sch-Training'!P36</f>
        <v>0</v>
      </c>
      <c r="I21" s="624">
        <f t="shared" si="0"/>
        <v>0</v>
      </c>
      <c r="J21" s="625" t="s">
        <v>493</v>
      </c>
      <c r="K21" s="626">
        <f>I15+I16+I21+I28</f>
        <v>0</v>
      </c>
      <c r="L21" s="613"/>
      <c r="M21" s="613"/>
      <c r="N21" s="614"/>
      <c r="O21" s="614"/>
      <c r="P21" s="614"/>
      <c r="Q21" s="615"/>
      <c r="R21" s="615"/>
      <c r="S21" s="615"/>
      <c r="T21" s="616"/>
      <c r="U21" s="616"/>
    </row>
    <row r="22" spans="1:21" s="609" customFormat="1" ht="21" hidden="1" customHeight="1" x14ac:dyDescent="0.3">
      <c r="B22" s="617"/>
      <c r="C22" s="618" t="s">
        <v>494</v>
      </c>
      <c r="D22" s="619"/>
      <c r="E22" s="620"/>
      <c r="F22" s="621" t="s">
        <v>488</v>
      </c>
      <c r="G22" s="773"/>
      <c r="H22" s="623">
        <f>'Sch-4b'!P44</f>
        <v>0</v>
      </c>
      <c r="I22" s="624">
        <f t="shared" si="0"/>
        <v>0</v>
      </c>
      <c r="J22" s="625" t="s">
        <v>495</v>
      </c>
      <c r="K22" s="626">
        <f>I15+I16+I22+I29</f>
        <v>0</v>
      </c>
      <c r="L22" s="613"/>
      <c r="M22" s="613"/>
      <c r="N22" s="614"/>
      <c r="O22" s="614"/>
      <c r="P22" s="614"/>
      <c r="Q22" s="615"/>
      <c r="R22" s="615"/>
      <c r="S22" s="615"/>
      <c r="T22" s="616"/>
      <c r="U22" s="616"/>
    </row>
    <row r="23" spans="1:21" s="609" customFormat="1" ht="23.25" customHeight="1" x14ac:dyDescent="0.3">
      <c r="B23" s="628"/>
      <c r="C23" s="629" t="s">
        <v>496</v>
      </c>
      <c r="D23" s="630"/>
      <c r="E23" s="620"/>
      <c r="F23" s="631" t="s">
        <v>488</v>
      </c>
      <c r="G23" s="773"/>
      <c r="H23" s="623">
        <f>'[1]Sch-7'!M20</f>
        <v>0</v>
      </c>
      <c r="I23" s="624">
        <f t="shared" si="0"/>
        <v>0</v>
      </c>
      <c r="J23" s="625" t="s">
        <v>496</v>
      </c>
      <c r="K23" s="626">
        <f>I15+I16+I23+I30</f>
        <v>0</v>
      </c>
      <c r="L23" s="613"/>
      <c r="M23" s="613"/>
      <c r="N23" s="614"/>
      <c r="O23" s="614"/>
      <c r="P23" s="614"/>
      <c r="Q23" s="615"/>
      <c r="R23" s="615"/>
      <c r="S23" s="615"/>
      <c r="T23" s="616"/>
      <c r="U23" s="616"/>
    </row>
    <row r="24" spans="1:21" s="609" customFormat="1" ht="54.95" customHeight="1" x14ac:dyDescent="0.3">
      <c r="B24" s="610">
        <v>4</v>
      </c>
      <c r="C24" s="1011" t="s">
        <v>497</v>
      </c>
      <c r="D24" s="1012"/>
      <c r="E24" s="1012"/>
      <c r="F24" s="1013"/>
      <c r="G24" s="611"/>
      <c r="H24" s="612"/>
      <c r="I24" s="613"/>
      <c r="J24" s="613"/>
      <c r="K24" s="613"/>
      <c r="L24" s="613"/>
      <c r="M24" s="613"/>
      <c r="N24" s="614"/>
      <c r="O24" s="614"/>
      <c r="P24" s="614"/>
      <c r="Q24" s="615"/>
      <c r="R24" s="615"/>
      <c r="S24" s="615"/>
      <c r="T24" s="616"/>
      <c r="U24" s="616"/>
    </row>
    <row r="25" spans="1:21" s="609" customFormat="1" ht="21" customHeight="1" x14ac:dyDescent="0.3">
      <c r="A25" s="633"/>
      <c r="B25" s="617"/>
      <c r="C25" s="618" t="s">
        <v>498</v>
      </c>
      <c r="D25" s="619"/>
      <c r="E25" s="634"/>
      <c r="F25" s="621" t="s">
        <v>499</v>
      </c>
      <c r="G25" s="635"/>
      <c r="H25" s="623">
        <f>'Sch-1'!N108</f>
        <v>0</v>
      </c>
      <c r="I25" s="636">
        <f t="shared" ref="I25:I30" si="1">G25</f>
        <v>0</v>
      </c>
      <c r="J25" s="613"/>
      <c r="K25" s="613"/>
      <c r="L25" s="613"/>
      <c r="M25" s="613"/>
      <c r="N25" s="614"/>
      <c r="O25" s="614"/>
      <c r="P25" s="614"/>
      <c r="Q25" s="615"/>
      <c r="R25" s="615"/>
      <c r="S25" s="615"/>
      <c r="T25" s="616"/>
      <c r="U25" s="616"/>
    </row>
    <row r="26" spans="1:21" s="609" customFormat="1" ht="21" customHeight="1" x14ac:dyDescent="0.3">
      <c r="A26" s="633"/>
      <c r="B26" s="617"/>
      <c r="C26" s="627" t="s">
        <v>490</v>
      </c>
      <c r="D26" s="619"/>
      <c r="E26" s="634"/>
      <c r="F26" s="621" t="s">
        <v>499</v>
      </c>
      <c r="G26" s="635"/>
      <c r="H26" s="623">
        <f>'Sch-2'!J108</f>
        <v>0</v>
      </c>
      <c r="I26" s="636">
        <f t="shared" si="1"/>
        <v>0</v>
      </c>
      <c r="J26" s="613"/>
      <c r="K26" s="613"/>
      <c r="L26" s="613"/>
      <c r="M26" s="613"/>
      <c r="N26" s="614"/>
      <c r="O26" s="614"/>
      <c r="P26" s="614"/>
      <c r="Q26" s="615"/>
      <c r="R26" s="615"/>
      <c r="S26" s="615"/>
      <c r="T26" s="616"/>
      <c r="U26" s="616"/>
    </row>
    <row r="27" spans="1:21" s="609" customFormat="1" ht="21" customHeight="1" x14ac:dyDescent="0.3">
      <c r="A27" s="633"/>
      <c r="B27" s="617"/>
      <c r="C27" s="627" t="s">
        <v>491</v>
      </c>
      <c r="D27" s="619"/>
      <c r="E27" s="634"/>
      <c r="F27" s="621" t="s">
        <v>499</v>
      </c>
      <c r="G27" s="635"/>
      <c r="H27" s="623">
        <f>'Sch-3 '!P94</f>
        <v>0</v>
      </c>
      <c r="I27" s="636">
        <f t="shared" si="1"/>
        <v>0</v>
      </c>
      <c r="J27" s="613"/>
      <c r="K27" s="613"/>
      <c r="L27" s="613"/>
      <c r="M27" s="613"/>
      <c r="N27" s="614"/>
      <c r="O27" s="614"/>
      <c r="P27" s="614"/>
      <c r="Q27" s="615"/>
      <c r="R27" s="615"/>
      <c r="S27" s="615"/>
      <c r="T27" s="616"/>
      <c r="U27" s="616"/>
    </row>
    <row r="28" spans="1:21" s="609" customFormat="1" ht="21" customHeight="1" x14ac:dyDescent="0.3">
      <c r="A28" s="633"/>
      <c r="B28" s="617"/>
      <c r="C28" s="618" t="s">
        <v>492</v>
      </c>
      <c r="D28" s="619"/>
      <c r="E28" s="634"/>
      <c r="F28" s="621" t="s">
        <v>499</v>
      </c>
      <c r="G28" s="632"/>
      <c r="H28" s="623">
        <f>'Sch-Training'!P36</f>
        <v>0</v>
      </c>
      <c r="I28" s="636">
        <f t="shared" si="1"/>
        <v>0</v>
      </c>
      <c r="J28" s="613"/>
      <c r="K28" s="613"/>
      <c r="L28" s="613"/>
      <c r="M28" s="613"/>
      <c r="N28" s="614"/>
      <c r="O28" s="614"/>
      <c r="P28" s="614"/>
      <c r="Q28" s="615"/>
      <c r="R28" s="615"/>
      <c r="S28" s="615"/>
      <c r="T28" s="616"/>
      <c r="U28" s="616"/>
    </row>
    <row r="29" spans="1:21" s="609" customFormat="1" ht="21" hidden="1" customHeight="1" x14ac:dyDescent="0.3">
      <c r="A29" s="633"/>
      <c r="B29" s="617"/>
      <c r="C29" s="618" t="s">
        <v>494</v>
      </c>
      <c r="D29" s="619"/>
      <c r="E29" s="634"/>
      <c r="F29" s="621" t="s">
        <v>499</v>
      </c>
      <c r="G29" s="632"/>
      <c r="H29" s="623">
        <f>'Sch-4b'!P44</f>
        <v>0</v>
      </c>
      <c r="I29" s="636">
        <f t="shared" si="1"/>
        <v>0</v>
      </c>
      <c r="J29" s="613"/>
      <c r="K29" s="613"/>
      <c r="L29" s="613"/>
      <c r="M29" s="613"/>
      <c r="N29" s="614"/>
      <c r="O29" s="614"/>
      <c r="P29" s="614"/>
      <c r="Q29" s="615"/>
      <c r="R29" s="615"/>
      <c r="S29" s="615"/>
      <c r="T29" s="616"/>
      <c r="U29" s="616"/>
    </row>
    <row r="30" spans="1:21" s="609" customFormat="1" ht="21" customHeight="1" x14ac:dyDescent="0.3">
      <c r="A30" s="633"/>
      <c r="B30" s="628"/>
      <c r="C30" s="629" t="s">
        <v>496</v>
      </c>
      <c r="D30" s="630"/>
      <c r="E30" s="637"/>
      <c r="F30" s="631" t="s">
        <v>499</v>
      </c>
      <c r="G30" s="632"/>
      <c r="H30" s="623">
        <f>'[1]Sch-7'!M20</f>
        <v>0</v>
      </c>
      <c r="I30" s="636">
        <f t="shared" si="1"/>
        <v>0</v>
      </c>
      <c r="J30" s="613"/>
      <c r="K30" s="613"/>
      <c r="L30" s="613"/>
      <c r="M30" s="613"/>
      <c r="N30" s="614"/>
      <c r="O30" s="614"/>
      <c r="P30" s="614"/>
      <c r="Q30" s="615"/>
      <c r="R30" s="615"/>
      <c r="S30" s="615"/>
      <c r="T30" s="616"/>
      <c r="U30" s="616"/>
    </row>
    <row r="31" spans="1:21" s="609" customFormat="1" x14ac:dyDescent="0.3">
      <c r="A31" s="633"/>
      <c r="B31" s="638"/>
      <c r="C31" s="1014" t="s">
        <v>500</v>
      </c>
      <c r="D31" s="1015"/>
      <c r="E31" s="1015"/>
      <c r="F31" s="1015"/>
      <c r="G31" s="1015"/>
      <c r="H31" s="612"/>
      <c r="I31" s="613"/>
      <c r="J31" s="613"/>
      <c r="K31" s="613"/>
      <c r="L31" s="613"/>
      <c r="M31" s="613"/>
      <c r="N31" s="614"/>
      <c r="O31" s="614"/>
      <c r="P31" s="614"/>
      <c r="Q31" s="615"/>
      <c r="R31" s="615"/>
      <c r="S31" s="615"/>
      <c r="T31" s="616"/>
      <c r="U31" s="616"/>
    </row>
    <row r="32" spans="1:21" s="609" customFormat="1" ht="48.75" hidden="1" customHeight="1" x14ac:dyDescent="0.3">
      <c r="A32" s="633"/>
      <c r="B32" s="639">
        <v>5</v>
      </c>
      <c r="C32" s="1016" t="s">
        <v>501</v>
      </c>
      <c r="D32" s="1016"/>
      <c r="E32" s="1016"/>
      <c r="F32" s="1016"/>
      <c r="G32" s="1016"/>
      <c r="H32" s="612"/>
      <c r="I32" s="613"/>
      <c r="J32" s="613"/>
      <c r="K32" s="613"/>
      <c r="L32" s="613"/>
      <c r="M32" s="613"/>
      <c r="N32" s="614"/>
      <c r="O32" s="614"/>
      <c r="P32" s="614"/>
      <c r="Q32" s="615"/>
      <c r="R32" s="615"/>
      <c r="S32" s="615"/>
      <c r="T32" s="616"/>
      <c r="U32" s="616"/>
    </row>
    <row r="33" spans="1:21" s="609" customFormat="1" ht="48.75" hidden="1" customHeight="1" x14ac:dyDescent="0.3">
      <c r="A33" s="633"/>
      <c r="B33" s="1017"/>
      <c r="C33" s="1017"/>
      <c r="D33" s="1017"/>
      <c r="E33" s="1017"/>
      <c r="F33" s="1017"/>
      <c r="G33" s="1017"/>
      <c r="H33" s="612"/>
      <c r="I33" s="613"/>
      <c r="J33" s="613"/>
      <c r="K33" s="613"/>
      <c r="L33" s="613"/>
      <c r="M33" s="613"/>
      <c r="N33" s="614"/>
      <c r="O33" s="614"/>
      <c r="P33" s="614"/>
      <c r="Q33" s="615"/>
      <c r="R33" s="615"/>
      <c r="S33" s="615"/>
      <c r="T33" s="616"/>
      <c r="U33" s="616"/>
    </row>
    <row r="34" spans="1:21" s="609" customFormat="1" ht="48.75" hidden="1" customHeight="1" x14ac:dyDescent="0.3">
      <c r="A34" s="633"/>
      <c r="B34" s="640"/>
      <c r="C34" s="1016" t="s">
        <v>502</v>
      </c>
      <c r="D34" s="1018"/>
      <c r="E34" s="1018"/>
      <c r="F34" s="1018"/>
      <c r="G34" s="1018"/>
      <c r="H34" s="612"/>
      <c r="I34" s="613"/>
      <c r="J34" s="613"/>
      <c r="K34" s="613"/>
      <c r="L34" s="613"/>
      <c r="M34" s="613"/>
      <c r="N34" s="614"/>
      <c r="O34" s="614"/>
      <c r="P34" s="614"/>
      <c r="Q34" s="615"/>
      <c r="R34" s="615"/>
      <c r="S34" s="615"/>
      <c r="T34" s="616"/>
      <c r="U34" s="616"/>
    </row>
    <row r="35" spans="1:21" s="609" customFormat="1" ht="33" customHeight="1" x14ac:dyDescent="0.3">
      <c r="A35" s="598" t="s">
        <v>503</v>
      </c>
      <c r="B35" s="640"/>
      <c r="C35" s="641"/>
      <c r="E35" s="642"/>
      <c r="F35" s="642"/>
      <c r="G35" s="643"/>
      <c r="H35" s="612"/>
      <c r="I35" s="613"/>
      <c r="J35" s="613"/>
      <c r="K35" s="613"/>
      <c r="L35" s="613"/>
      <c r="M35" s="613"/>
      <c r="N35" s="614"/>
      <c r="O35" s="614"/>
      <c r="P35" s="614"/>
      <c r="Q35" s="615"/>
      <c r="R35" s="615"/>
      <c r="S35" s="615"/>
      <c r="T35" s="616"/>
      <c r="U35" s="616"/>
    </row>
    <row r="36" spans="1:21" s="609" customFormat="1" ht="33" customHeight="1" x14ac:dyDescent="0.3">
      <c r="A36" s="487" t="s">
        <v>504</v>
      </c>
      <c r="B36" s="640"/>
      <c r="C36" s="641"/>
      <c r="E36" s="642"/>
      <c r="F36" s="642"/>
      <c r="G36" s="643"/>
      <c r="H36" s="612"/>
      <c r="I36" s="613"/>
      <c r="J36" s="613"/>
      <c r="K36" s="613"/>
      <c r="L36" s="613"/>
      <c r="M36" s="613"/>
      <c r="N36" s="614"/>
      <c r="O36" s="614"/>
      <c r="P36" s="614"/>
      <c r="Q36" s="615"/>
      <c r="R36" s="615"/>
      <c r="S36" s="615"/>
      <c r="T36" s="616"/>
      <c r="U36" s="616"/>
    </row>
    <row r="37" spans="1:21" s="609" customFormat="1" ht="33" customHeight="1" x14ac:dyDescent="0.3">
      <c r="B37" s="487"/>
      <c r="D37" s="644"/>
      <c r="E37" s="486"/>
      <c r="F37" s="486"/>
      <c r="G37" s="486"/>
      <c r="H37" s="612"/>
      <c r="I37" s="613"/>
      <c r="J37" s="613"/>
      <c r="K37" s="613"/>
      <c r="L37" s="613"/>
      <c r="M37" s="613"/>
      <c r="N37" s="614"/>
      <c r="O37" s="614"/>
      <c r="P37" s="614"/>
      <c r="Q37" s="615"/>
      <c r="R37" s="615"/>
      <c r="S37" s="615"/>
      <c r="T37" s="616"/>
      <c r="U37" s="616"/>
    </row>
    <row r="38" spans="1:21" ht="33" customHeight="1" x14ac:dyDescent="0.3">
      <c r="A38" s="645"/>
      <c r="B38" s="645"/>
      <c r="C38" s="646"/>
      <c r="D38" s="486"/>
      <c r="E38" s="487"/>
      <c r="F38" s="487"/>
      <c r="G38" s="505" t="s">
        <v>505</v>
      </c>
    </row>
    <row r="39" spans="1:21" ht="33" customHeight="1" x14ac:dyDescent="0.3">
      <c r="A39" s="645"/>
      <c r="B39" s="645"/>
      <c r="C39" s="646"/>
      <c r="D39" s="486"/>
      <c r="E39" s="487"/>
      <c r="F39" s="487"/>
      <c r="G39" s="505" t="str">
        <f>"For and on behalf of " &amp; '[1]Sch-1'!C8</f>
        <v xml:space="preserve">For and on behalf of </v>
      </c>
    </row>
    <row r="40" spans="1:21" ht="33" customHeight="1" x14ac:dyDescent="0.25">
      <c r="A40" s="647"/>
      <c r="B40" s="647"/>
      <c r="C40" s="647"/>
      <c r="D40" s="648"/>
      <c r="E40" s="649"/>
      <c r="F40" s="649"/>
      <c r="G40" s="774"/>
    </row>
    <row r="41" spans="1:21" ht="33" customHeight="1" x14ac:dyDescent="0.3">
      <c r="A41" s="650" t="s">
        <v>506</v>
      </c>
      <c r="B41" s="650"/>
      <c r="C41" s="648" t="str">
        <f>'Sch-7'!E25</f>
        <v>--</v>
      </c>
      <c r="D41" s="648"/>
      <c r="E41" s="649" t="s">
        <v>507</v>
      </c>
      <c r="F41" s="1007" t="str">
        <f>'Sch-7'!N25</f>
        <v/>
      </c>
      <c r="G41" s="1007"/>
    </row>
    <row r="42" spans="1:21" ht="33" customHeight="1" x14ac:dyDescent="0.3">
      <c r="A42" s="650" t="s">
        <v>508</v>
      </c>
      <c r="B42" s="650"/>
      <c r="C42" s="648" t="str">
        <f>'Sch-7'!E26</f>
        <v/>
      </c>
      <c r="D42" s="651"/>
      <c r="E42" s="649" t="s">
        <v>509</v>
      </c>
      <c r="F42" s="1007" t="str">
        <f>'Sch-7'!N26</f>
        <v/>
      </c>
      <c r="G42" s="1007"/>
    </row>
    <row r="43" spans="1:21" ht="33" customHeight="1" x14ac:dyDescent="0.3">
      <c r="A43" s="645"/>
      <c r="B43" s="645"/>
      <c r="C43" s="645"/>
      <c r="D43" s="645"/>
      <c r="E43" s="649"/>
      <c r="F43" s="649"/>
      <c r="G43" s="774"/>
    </row>
  </sheetData>
  <sheetProtection formatColumns="0" formatRows="0" selectLockedCells="1"/>
  <customSheetViews>
    <customSheetView guid="{C6A7FFED-91EB-41DF-A944-2BFB2D792481}" showPageBreaks="1" zeroValues="0" printArea="1" hiddenRows="1" hiddenColumns="1" view="pageBreakPreview" topLeftCell="A25">
      <selection activeCell="G16" sqref="G16"/>
      <pageMargins left="0" right="0" top="0" bottom="0" header="0" footer="0"/>
      <pageSetup scale="96" orientation="portrait" r:id="rId1"/>
      <headerFooter alignWithMargins="0">
        <oddFooter>&amp;R&amp;"Book Antiqua,Bold"&amp;10Letter of Discount  / Page &amp;P of &amp;N</oddFooter>
      </headerFooter>
    </customSheetView>
    <customSheetView guid="{302D9D75-0757-45DA-AFBF-614F08F1401B}" showPageBreaks="1" zeroValues="0" printArea="1" hiddenRows="1" hiddenColumns="1" view="pageBreakPreview" topLeftCell="A25">
      <selection activeCell="G16" sqref="G16"/>
      <pageMargins left="0" right="0" top="0" bottom="0" header="0" footer="0"/>
      <pageSetup scale="96" orientation="portrait" r:id="rId2"/>
      <headerFooter alignWithMargins="0">
        <oddFooter>&amp;R&amp;"Book Antiqua,Bold"&amp;10Letter of Discount  / Page &amp;P of &amp;N</oddFooter>
      </headerFooter>
    </customSheetView>
    <customSheetView guid="{0D897A0D-14C5-4BD1-B11A-C8754685A103}" showPageBreaks="1" zeroValues="0" printArea="1" hiddenRows="1" hiddenColumns="1" view="pageBreakPreview" topLeftCell="A15">
      <selection activeCell="G15" sqref="G15"/>
      <pageMargins left="0" right="0" top="0" bottom="0" header="0" footer="0"/>
      <pageSetup scale="96" orientation="portrait" r:id="rId3"/>
      <headerFooter alignWithMargins="0">
        <oddFooter>&amp;R&amp;"Book Antiqua,Bold"&amp;10Letter of Discount  / Page &amp;P of &amp;N</oddFooter>
      </headerFooter>
    </customSheetView>
    <customSheetView guid="{7B2C193D-327B-40D6-809F-9A3DFB75744C}" showPageBreaks="1" zeroValues="0" printArea="1" hiddenRows="1" hiddenColumns="1" view="pageBreakPreview">
      <selection activeCell="G15" sqref="G15"/>
      <pageMargins left="0" right="0" top="0" bottom="0" header="0" footer="0"/>
      <pageSetup scale="96" orientation="portrait" r:id="rId4"/>
      <headerFooter alignWithMargins="0">
        <oddFooter>&amp;R&amp;"Book Antiqua,Bold"&amp;10Letter of Discount  / Page &amp;P of &amp;N</oddFooter>
      </headerFooter>
    </customSheetView>
  </customSheetViews>
  <mergeCells count="14">
    <mergeCell ref="F41:G41"/>
    <mergeCell ref="F42:G42"/>
    <mergeCell ref="C17:F17"/>
    <mergeCell ref="C24:F24"/>
    <mergeCell ref="C31:G31"/>
    <mergeCell ref="C32:G32"/>
    <mergeCell ref="B33:G33"/>
    <mergeCell ref="C34:G34"/>
    <mergeCell ref="C16:F16"/>
    <mergeCell ref="A1:G1"/>
    <mergeCell ref="A4:G4"/>
    <mergeCell ref="C12:G12"/>
    <mergeCell ref="A14:G14"/>
    <mergeCell ref="C15:F15"/>
  </mergeCells>
  <dataValidations count="3">
    <dataValidation type="decimal" operator="greaterThan" allowBlank="1" showInputMessage="1" showErrorMessage="1" error="Enter numeric figures only." sqref="G18:G20" xr:uid="{00000000-0002-0000-0E00-000000000000}">
      <formula1>0</formula1>
    </dataValidation>
    <dataValidation type="decimal" allowBlank="1" showInputMessage="1" showErrorMessage="1" error="Enter in percent only." sqref="G16 G21:G23 G25:G30" xr:uid="{00000000-0002-0000-0E00-000001000000}">
      <formula1>0</formula1>
      <formula2>100</formula2>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96" orientation="portrait" r:id="rId5"/>
  <headerFooter alignWithMargins="0">
    <oddFooter>&amp;R&amp;"Book Antiqua,Bold"&amp;10Letter of Discount  / Page &amp;P of &amp;N</oddFooter>
  </headerFooter>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AO74"/>
  <sheetViews>
    <sheetView showGridLines="0" showZeros="0" tabSelected="1" view="pageBreakPreview" topLeftCell="A39" zoomScale="110" zoomScaleNormal="100" zoomScaleSheetLayoutView="110" workbookViewId="0">
      <selection activeCell="D51" sqref="D51:F51"/>
    </sheetView>
  </sheetViews>
  <sheetFormatPr defaultColWidth="8" defaultRowHeight="16.5" x14ac:dyDescent="0.3"/>
  <cols>
    <col min="1" max="1" width="9.375" style="655" customWidth="1"/>
    <col min="2" max="2" width="10.5" style="660" customWidth="1"/>
    <col min="3" max="3" width="12.875" style="655" customWidth="1"/>
    <col min="4" max="4" width="18.125" style="655" customWidth="1"/>
    <col min="5" max="5" width="11.125" style="655" customWidth="1"/>
    <col min="6" max="6" width="35.75" style="655" customWidth="1"/>
    <col min="7" max="8" width="8" style="655" hidden="1" customWidth="1"/>
    <col min="9" max="27" width="8" style="656" hidden="1" customWidth="1"/>
    <col min="28" max="28" width="17.5" style="656" hidden="1" customWidth="1"/>
    <col min="29" max="29" width="12.125" style="656" hidden="1" customWidth="1"/>
    <col min="30" max="30" width="8" style="657" hidden="1" customWidth="1"/>
    <col min="31" max="31" width="8" style="658" hidden="1" customWidth="1"/>
    <col min="32" max="32" width="12" style="658" hidden="1" customWidth="1"/>
    <col min="33" max="35" width="8" style="657" hidden="1" customWidth="1"/>
    <col min="36" max="36" width="9.125" style="657" hidden="1" customWidth="1"/>
    <col min="37" max="40" width="8" style="657" hidden="1" customWidth="1"/>
    <col min="41" max="41" width="8" style="657" customWidth="1"/>
    <col min="42" max="16384" width="8" style="656"/>
  </cols>
  <sheetData>
    <row r="1" spans="1:36" ht="17.25" x14ac:dyDescent="0.3">
      <c r="A1" s="652" t="str">
        <f>Cover!B3</f>
        <v>Specification No: SR2/NT/W-AIS/DOM/C00/25/06026</v>
      </c>
      <c r="B1" s="652"/>
      <c r="C1" s="653"/>
      <c r="D1" s="653"/>
      <c r="E1" s="653"/>
      <c r="F1" s="654" t="s">
        <v>510</v>
      </c>
      <c r="Z1" s="656" t="str">
        <f>'[1]Names of Bidder'!C6</f>
        <v>Sole Bidder</v>
      </c>
      <c r="AE1" s="658">
        <v>1</v>
      </c>
      <c r="AF1" s="658" t="s">
        <v>511</v>
      </c>
      <c r="AI1" s="658">
        <v>1</v>
      </c>
      <c r="AJ1" s="657" t="s">
        <v>512</v>
      </c>
    </row>
    <row r="2" spans="1:36" x14ac:dyDescent="0.3">
      <c r="B2" s="655"/>
      <c r="Z2" s="656">
        <f>'[1]Names of Bidder'!K6</f>
        <v>0</v>
      </c>
      <c r="AE2" s="658">
        <v>2</v>
      </c>
      <c r="AF2" s="658" t="s">
        <v>513</v>
      </c>
      <c r="AI2" s="658">
        <v>2</v>
      </c>
      <c r="AJ2" s="657" t="s">
        <v>514</v>
      </c>
    </row>
    <row r="3" spans="1:36" x14ac:dyDescent="0.3">
      <c r="A3" s="1020" t="s">
        <v>515</v>
      </c>
      <c r="B3" s="1020"/>
      <c r="C3" s="1020"/>
      <c r="D3" s="1020"/>
      <c r="E3" s="1020"/>
      <c r="F3" s="1020"/>
      <c r="AE3" s="658">
        <v>3</v>
      </c>
      <c r="AF3" s="658" t="s">
        <v>516</v>
      </c>
      <c r="AI3" s="658">
        <v>3</v>
      </c>
      <c r="AJ3" s="657" t="s">
        <v>517</v>
      </c>
    </row>
    <row r="4" spans="1:36" x14ac:dyDescent="0.3">
      <c r="A4" s="659"/>
      <c r="B4" s="659"/>
      <c r="C4" s="659"/>
      <c r="D4" s="659"/>
      <c r="E4" s="659"/>
      <c r="F4" s="659"/>
      <c r="AE4" s="658">
        <v>4</v>
      </c>
      <c r="AF4" s="658" t="s">
        <v>518</v>
      </c>
      <c r="AI4" s="658">
        <v>4</v>
      </c>
      <c r="AJ4" s="657" t="s">
        <v>519</v>
      </c>
    </row>
    <row r="5" spans="1:36" x14ac:dyDescent="0.3">
      <c r="A5" s="660" t="s">
        <v>520</v>
      </c>
      <c r="C5" s="1021"/>
      <c r="D5" s="1021"/>
      <c r="E5" s="1021"/>
      <c r="F5" s="1021"/>
      <c r="AE5" s="658">
        <v>5</v>
      </c>
      <c r="AF5" s="658" t="s">
        <v>518</v>
      </c>
      <c r="AI5" s="658">
        <v>5</v>
      </c>
      <c r="AJ5" s="657" t="s">
        <v>521</v>
      </c>
    </row>
    <row r="6" spans="1:36" x14ac:dyDescent="0.3">
      <c r="A6" s="660" t="s">
        <v>522</v>
      </c>
      <c r="B6" s="1022" t="str">
        <f>'[1]Sch-1'!B187</f>
        <v>--</v>
      </c>
      <c r="C6" s="1022"/>
      <c r="AE6" s="658">
        <v>6</v>
      </c>
      <c r="AF6" s="658" t="s">
        <v>518</v>
      </c>
      <c r="AG6" s="661" t="e">
        <f>DAY(B6)</f>
        <v>#VALUE!</v>
      </c>
      <c r="AI6" s="658">
        <v>6</v>
      </c>
      <c r="AJ6" s="657" t="s">
        <v>523</v>
      </c>
    </row>
    <row r="7" spans="1:36" x14ac:dyDescent="0.3">
      <c r="A7" s="660"/>
      <c r="B7" s="662"/>
      <c r="C7" s="662"/>
      <c r="AE7" s="658">
        <v>7</v>
      </c>
      <c r="AF7" s="658" t="s">
        <v>518</v>
      </c>
      <c r="AG7" s="661" t="e">
        <f>MONTH(B6)</f>
        <v>#VALUE!</v>
      </c>
      <c r="AI7" s="658">
        <v>7</v>
      </c>
      <c r="AJ7" s="657" t="s">
        <v>524</v>
      </c>
    </row>
    <row r="8" spans="1:36" x14ac:dyDescent="0.3">
      <c r="A8" s="663" t="s">
        <v>83</v>
      </c>
      <c r="B8" s="664"/>
      <c r="F8" s="665"/>
      <c r="AE8" s="658">
        <v>8</v>
      </c>
      <c r="AF8" s="658" t="s">
        <v>518</v>
      </c>
      <c r="AG8" s="661" t="e">
        <f>LOOKUP(AG7,AI1:AI12,AJ1:AJ12)</f>
        <v>#VALUE!</v>
      </c>
      <c r="AI8" s="658">
        <v>8</v>
      </c>
      <c r="AJ8" s="657" t="s">
        <v>525</v>
      </c>
    </row>
    <row r="9" spans="1:36" x14ac:dyDescent="0.3">
      <c r="A9" s="666" t="str">
        <f>'[1]Sch-1'!M7</f>
        <v>Contracts Services, 3rd Floor</v>
      </c>
      <c r="B9" s="666"/>
      <c r="F9" s="665"/>
      <c r="AE9" s="658">
        <v>9</v>
      </c>
      <c r="AF9" s="658" t="s">
        <v>518</v>
      </c>
      <c r="AG9" s="661" t="e">
        <f>YEAR(B6)</f>
        <v>#VALUE!</v>
      </c>
      <c r="AI9" s="658">
        <v>9</v>
      </c>
      <c r="AJ9" s="657" t="s">
        <v>526</v>
      </c>
    </row>
    <row r="10" spans="1:36" x14ac:dyDescent="0.3">
      <c r="A10" s="666" t="str">
        <f>'[1]Sch-1'!M8</f>
        <v>Power Grid Corporation of India Ltd.,</v>
      </c>
      <c r="B10" s="666"/>
      <c r="F10" s="665"/>
      <c r="AE10" s="658">
        <v>10</v>
      </c>
      <c r="AF10" s="658" t="s">
        <v>518</v>
      </c>
      <c r="AI10" s="658">
        <v>10</v>
      </c>
      <c r="AJ10" s="657" t="s">
        <v>527</v>
      </c>
    </row>
    <row r="11" spans="1:36" x14ac:dyDescent="0.3">
      <c r="A11" s="666" t="str">
        <f>'[1]Sch-1'!M9</f>
        <v>"Saudamini", Plot No.-2</v>
      </c>
      <c r="B11" s="666"/>
      <c r="F11" s="665"/>
      <c r="AE11" s="658">
        <v>11</v>
      </c>
      <c r="AF11" s="658" t="s">
        <v>518</v>
      </c>
      <c r="AI11" s="658">
        <v>11</v>
      </c>
      <c r="AJ11" s="657" t="s">
        <v>528</v>
      </c>
    </row>
    <row r="12" spans="1:36" x14ac:dyDescent="0.3">
      <c r="A12" s="666" t="str">
        <f>'[1]Sch-1'!M10</f>
        <v xml:space="preserve">Sector-29, </v>
      </c>
      <c r="B12" s="666"/>
      <c r="F12" s="665"/>
      <c r="AE12" s="658">
        <v>12</v>
      </c>
      <c r="AF12" s="658" t="s">
        <v>518</v>
      </c>
      <c r="AI12" s="658">
        <v>12</v>
      </c>
      <c r="AJ12" s="657" t="s">
        <v>529</v>
      </c>
    </row>
    <row r="13" spans="1:36" x14ac:dyDescent="0.3">
      <c r="A13" s="666" t="str">
        <f>'[1]Sch-1'!M11</f>
        <v>Gurugram (Haryana) - 122001</v>
      </c>
      <c r="B13" s="666"/>
      <c r="F13" s="665"/>
      <c r="AE13" s="658">
        <v>13</v>
      </c>
      <c r="AF13" s="658" t="s">
        <v>518</v>
      </c>
    </row>
    <row r="14" spans="1:36" ht="22.5" customHeight="1" x14ac:dyDescent="0.3">
      <c r="A14" s="660"/>
      <c r="F14" s="665"/>
      <c r="AE14" s="658">
        <v>14</v>
      </c>
      <c r="AF14" s="658" t="s">
        <v>518</v>
      </c>
    </row>
    <row r="15" spans="1:36" ht="101.25" customHeight="1" x14ac:dyDescent="0.3">
      <c r="A15" s="667" t="s">
        <v>530</v>
      </c>
      <c r="B15" s="668"/>
      <c r="C15" s="1023" t="str">
        <f>Cover!B2</f>
        <v>CONSTRUCTION OF 1 NO. OF 230KV LINE BAY AT PUGALUR (EXISTING) 400/230KV SUB-STATION FOR INTEGRATION OF RE GENERATION PROJECT</v>
      </c>
      <c r="D15" s="1023"/>
      <c r="E15" s="1023"/>
      <c r="F15" s="1023"/>
      <c r="AE15" s="658">
        <v>15</v>
      </c>
      <c r="AF15" s="658" t="s">
        <v>518</v>
      </c>
    </row>
    <row r="16" spans="1:36" ht="27.75" customHeight="1" x14ac:dyDescent="0.3">
      <c r="A16" s="655" t="s">
        <v>531</v>
      </c>
      <c r="B16" s="655"/>
      <c r="C16" s="665"/>
      <c r="D16" s="665"/>
      <c r="E16" s="665"/>
      <c r="F16" s="665"/>
      <c r="AE16" s="658">
        <v>16</v>
      </c>
      <c r="AF16" s="658" t="s">
        <v>518</v>
      </c>
    </row>
    <row r="17" spans="1:41" ht="152.25" customHeight="1" x14ac:dyDescent="0.3">
      <c r="A17" s="668">
        <v>1</v>
      </c>
      <c r="B17" s="1024" t="e">
        <f>Z17 &amp;AB17 &amp; AC17 &amp; AA17</f>
        <v>#REF!</v>
      </c>
      <c r="C17" s="1024"/>
      <c r="D17" s="1024"/>
      <c r="E17" s="1024"/>
      <c r="F17" s="1024"/>
      <c r="Z17" s="669" t="s">
        <v>532</v>
      </c>
      <c r="AA17" s="670" t="s">
        <v>533</v>
      </c>
      <c r="AB17" s="671" t="e">
        <f>'Sch-6 After Discount'!D31</f>
        <v>#REF!</v>
      </c>
      <c r="AC17" s="672"/>
      <c r="AE17" s="658">
        <v>17</v>
      </c>
      <c r="AF17" s="658" t="s">
        <v>518</v>
      </c>
    </row>
    <row r="18" spans="1:41" ht="39" customHeight="1" x14ac:dyDescent="0.3">
      <c r="B18" s="1025" t="s">
        <v>534</v>
      </c>
      <c r="C18" s="1025"/>
      <c r="D18" s="1025"/>
      <c r="E18" s="1025"/>
      <c r="F18" s="1025"/>
      <c r="AE18" s="658">
        <v>18</v>
      </c>
      <c r="AF18" s="658" t="s">
        <v>518</v>
      </c>
    </row>
    <row r="19" spans="1:41" s="655" customFormat="1" ht="27.75" customHeight="1" x14ac:dyDescent="0.3">
      <c r="A19" s="673">
        <v>2</v>
      </c>
      <c r="B19" s="1026" t="s">
        <v>535</v>
      </c>
      <c r="C19" s="1026"/>
      <c r="D19" s="1026"/>
      <c r="E19" s="1026"/>
      <c r="F19" s="1026"/>
      <c r="AD19" s="674"/>
      <c r="AE19" s="658">
        <v>19</v>
      </c>
      <c r="AF19" s="658" t="s">
        <v>518</v>
      </c>
      <c r="AG19" s="674"/>
      <c r="AH19" s="674"/>
      <c r="AI19" s="674"/>
      <c r="AJ19" s="674"/>
      <c r="AK19" s="674"/>
      <c r="AL19" s="674"/>
      <c r="AM19" s="674"/>
      <c r="AN19" s="674"/>
      <c r="AO19" s="674"/>
    </row>
    <row r="20" spans="1:41" ht="39.75" customHeight="1" x14ac:dyDescent="0.3">
      <c r="A20" s="668">
        <v>2.1</v>
      </c>
      <c r="B20" s="1024" t="s">
        <v>536</v>
      </c>
      <c r="C20" s="1024"/>
      <c r="D20" s="1024"/>
      <c r="E20" s="1024"/>
      <c r="F20" s="1024"/>
      <c r="AE20" s="658">
        <v>20</v>
      </c>
      <c r="AF20" s="658" t="s">
        <v>518</v>
      </c>
    </row>
    <row r="21" spans="1:41" ht="36.75" customHeight="1" x14ac:dyDescent="0.3">
      <c r="B21" s="1019" t="s">
        <v>537</v>
      </c>
      <c r="C21" s="1019"/>
      <c r="D21" s="1024" t="s">
        <v>538</v>
      </c>
      <c r="E21" s="1024"/>
      <c r="F21" s="1024"/>
      <c r="AE21" s="658">
        <v>21</v>
      </c>
      <c r="AF21" s="658" t="s">
        <v>511</v>
      </c>
    </row>
    <row r="22" spans="1:41" ht="33" customHeight="1" x14ac:dyDescent="0.3">
      <c r="B22" s="1019" t="s">
        <v>539</v>
      </c>
      <c r="C22" s="1019"/>
      <c r="D22" s="675" t="s">
        <v>540</v>
      </c>
      <c r="E22" s="667"/>
      <c r="F22" s="667"/>
      <c r="AE22" s="658">
        <v>22</v>
      </c>
      <c r="AF22" s="658" t="s">
        <v>518</v>
      </c>
    </row>
    <row r="23" spans="1:41" ht="27.95" customHeight="1" x14ac:dyDescent="0.3">
      <c r="B23" s="1019" t="s">
        <v>541</v>
      </c>
      <c r="C23" s="1019"/>
      <c r="D23" s="667" t="s">
        <v>542</v>
      </c>
      <c r="E23" s="667"/>
      <c r="F23" s="667"/>
      <c r="H23" s="674"/>
      <c r="AE23" s="658">
        <v>23</v>
      </c>
      <c r="AF23" s="658" t="s">
        <v>518</v>
      </c>
    </row>
    <row r="24" spans="1:41" ht="27.95" hidden="1" customHeight="1" x14ac:dyDescent="0.3">
      <c r="B24" s="1028" t="s">
        <v>543</v>
      </c>
      <c r="C24" s="1019"/>
      <c r="D24" s="675" t="s">
        <v>544</v>
      </c>
      <c r="E24" s="667"/>
      <c r="F24" s="667"/>
      <c r="AE24" s="658">
        <v>24</v>
      </c>
      <c r="AF24" s="658" t="s">
        <v>518</v>
      </c>
    </row>
    <row r="25" spans="1:41" ht="27.95" hidden="1" customHeight="1" x14ac:dyDescent="0.3">
      <c r="B25" s="1028" t="s">
        <v>545</v>
      </c>
      <c r="C25" s="1019"/>
      <c r="D25" s="675" t="s">
        <v>546</v>
      </c>
      <c r="E25" s="667"/>
      <c r="F25" s="667"/>
    </row>
    <row r="26" spans="1:41" ht="27.95" customHeight="1" x14ac:dyDescent="0.3">
      <c r="B26" s="1028" t="s">
        <v>543</v>
      </c>
      <c r="C26" s="1019"/>
      <c r="D26" s="667" t="s">
        <v>548</v>
      </c>
      <c r="E26" s="667"/>
      <c r="F26" s="667"/>
      <c r="AE26" s="658">
        <v>25</v>
      </c>
      <c r="AF26" s="658" t="s">
        <v>518</v>
      </c>
    </row>
    <row r="27" spans="1:41" ht="27.95" hidden="1" customHeight="1" x14ac:dyDescent="0.3">
      <c r="B27" s="1028" t="s">
        <v>549</v>
      </c>
      <c r="C27" s="1019"/>
      <c r="D27" s="675" t="s">
        <v>550</v>
      </c>
      <c r="E27" s="667"/>
      <c r="F27" s="667"/>
      <c r="AE27" s="658">
        <v>25</v>
      </c>
      <c r="AF27" s="658" t="s">
        <v>518</v>
      </c>
    </row>
    <row r="28" spans="1:41" ht="27.95" customHeight="1" x14ac:dyDescent="0.3">
      <c r="B28" s="1028" t="s">
        <v>547</v>
      </c>
      <c r="C28" s="1019"/>
      <c r="D28" s="675" t="s">
        <v>551</v>
      </c>
      <c r="E28" s="667"/>
      <c r="F28" s="667"/>
      <c r="AE28" s="658">
        <v>26</v>
      </c>
      <c r="AF28" s="658" t="s">
        <v>518</v>
      </c>
    </row>
    <row r="29" spans="1:41" ht="43.5" hidden="1" customHeight="1" x14ac:dyDescent="0.3">
      <c r="B29" s="1028" t="s">
        <v>453</v>
      </c>
      <c r="C29" s="1019"/>
      <c r="D29" s="1029" t="s">
        <v>552</v>
      </c>
      <c r="E29" s="1029"/>
      <c r="F29" s="1029"/>
      <c r="AE29" s="658">
        <v>27</v>
      </c>
      <c r="AF29" s="658" t="s">
        <v>518</v>
      </c>
    </row>
    <row r="30" spans="1:41" ht="96.75" customHeight="1" x14ac:dyDescent="0.3">
      <c r="A30" s="676">
        <v>2.2000000000000002</v>
      </c>
      <c r="B30" s="1024" t="s">
        <v>553</v>
      </c>
      <c r="C30" s="1024"/>
      <c r="D30" s="1024"/>
      <c r="E30" s="1024"/>
      <c r="F30" s="1024"/>
      <c r="AE30" s="658">
        <v>28</v>
      </c>
      <c r="AF30" s="658" t="s">
        <v>518</v>
      </c>
    </row>
    <row r="31" spans="1:41" ht="61.5" customHeight="1" x14ac:dyDescent="0.3">
      <c r="A31" s="676">
        <v>2.2999999999999998</v>
      </c>
      <c r="B31" s="1027" t="s">
        <v>554</v>
      </c>
      <c r="C31" s="1024"/>
      <c r="D31" s="1024"/>
      <c r="E31" s="1024"/>
      <c r="F31" s="1024"/>
      <c r="AE31" s="658">
        <v>29</v>
      </c>
      <c r="AF31" s="658" t="s">
        <v>518</v>
      </c>
    </row>
    <row r="32" spans="1:41" ht="146.25" customHeight="1" x14ac:dyDescent="0.3">
      <c r="A32" s="676">
        <v>2.4</v>
      </c>
      <c r="B32" s="1024" t="s">
        <v>555</v>
      </c>
      <c r="C32" s="1024"/>
      <c r="D32" s="1024"/>
      <c r="E32" s="1024"/>
      <c r="F32" s="1024"/>
      <c r="AE32" s="658">
        <v>30</v>
      </c>
      <c r="AF32" s="658" t="s">
        <v>518</v>
      </c>
    </row>
    <row r="33" spans="1:32" ht="84" customHeight="1" x14ac:dyDescent="0.3">
      <c r="A33" s="676">
        <v>2.5</v>
      </c>
      <c r="B33" s="1024" t="s">
        <v>556</v>
      </c>
      <c r="C33" s="1024"/>
      <c r="D33" s="1024"/>
      <c r="E33" s="1024"/>
      <c r="F33" s="1024"/>
      <c r="AE33" s="658">
        <v>31</v>
      </c>
      <c r="AF33" s="658" t="s">
        <v>511</v>
      </c>
    </row>
    <row r="34" spans="1:32" ht="75" customHeight="1" x14ac:dyDescent="0.3">
      <c r="A34" s="668">
        <v>3</v>
      </c>
      <c r="B34" s="1024" t="s">
        <v>557</v>
      </c>
      <c r="C34" s="1024"/>
      <c r="D34" s="1024"/>
      <c r="E34" s="1024"/>
      <c r="F34" s="1024"/>
    </row>
    <row r="35" spans="1:32" ht="57" customHeight="1" x14ac:dyDescent="0.3">
      <c r="A35" s="668">
        <v>3.1</v>
      </c>
      <c r="B35" s="1027" t="s">
        <v>558</v>
      </c>
      <c r="C35" s="1024"/>
      <c r="D35" s="1024"/>
      <c r="E35" s="1024"/>
      <c r="F35" s="1024"/>
    </row>
    <row r="36" spans="1:32" ht="125.25" customHeight="1" x14ac:dyDescent="0.3">
      <c r="A36" s="676">
        <v>3.2</v>
      </c>
      <c r="B36" s="1027" t="s">
        <v>559</v>
      </c>
      <c r="C36" s="1024"/>
      <c r="D36" s="1024"/>
      <c r="E36" s="1024"/>
      <c r="F36" s="1024"/>
    </row>
    <row r="37" spans="1:32" ht="15.75" customHeight="1" x14ac:dyDescent="0.3">
      <c r="A37" s="676"/>
      <c r="B37" s="1024"/>
      <c r="C37" s="1024"/>
      <c r="D37" s="1024"/>
      <c r="E37" s="1024"/>
      <c r="F37" s="1024"/>
    </row>
    <row r="38" spans="1:32" ht="58.5" customHeight="1" x14ac:dyDescent="0.3">
      <c r="A38" s="676">
        <v>3.3</v>
      </c>
      <c r="B38" s="1027" t="s">
        <v>560</v>
      </c>
      <c r="C38" s="1024"/>
      <c r="D38" s="1024"/>
      <c r="E38" s="1024"/>
      <c r="F38" s="1024"/>
    </row>
    <row r="39" spans="1:32" ht="5.25" customHeight="1" x14ac:dyDescent="0.3">
      <c r="A39" s="676"/>
      <c r="B39" s="1024"/>
      <c r="C39" s="1024"/>
      <c r="D39" s="1024"/>
      <c r="E39" s="1024"/>
      <c r="F39" s="1024"/>
    </row>
    <row r="40" spans="1:32" ht="84" hidden="1" customHeight="1" x14ac:dyDescent="0.3">
      <c r="A40" s="668">
        <v>4</v>
      </c>
      <c r="B40" s="1033" t="s">
        <v>561</v>
      </c>
      <c r="C40" s="1033"/>
      <c r="D40" s="1033"/>
      <c r="E40" s="1033"/>
      <c r="F40" s="1033"/>
    </row>
    <row r="41" spans="1:32" ht="117" customHeight="1" x14ac:dyDescent="0.3">
      <c r="A41" s="668">
        <v>5</v>
      </c>
      <c r="B41" s="1024" t="s">
        <v>562</v>
      </c>
      <c r="C41" s="1024"/>
      <c r="D41" s="1024"/>
      <c r="E41" s="1024"/>
      <c r="F41" s="1024"/>
    </row>
    <row r="42" spans="1:32" ht="30" customHeight="1" x14ac:dyDescent="0.3">
      <c r="B42" s="449" t="str">
        <f>IF(ISERROR("Dated this " &amp; AG6 &amp; LOOKUP(AG6,AE1:AE33,AF1:AF33) &amp; " day of " &amp; AG8 &amp; " " &amp;AG9), "", "Dated this " &amp; AG6 &amp; LOOKUP(AG6,AE1:AE33,AF1:AF33) &amp; " day of " &amp; AG8 &amp; " " &amp;AG9)</f>
        <v/>
      </c>
      <c r="C42" s="449"/>
      <c r="D42" s="449"/>
      <c r="E42" s="677"/>
      <c r="F42" s="677"/>
    </row>
    <row r="43" spans="1:32" ht="30" customHeight="1" x14ac:dyDescent="0.3">
      <c r="B43" s="449" t="s">
        <v>504</v>
      </c>
      <c r="C43" s="678"/>
      <c r="D43" s="447"/>
      <c r="E43" s="447"/>
      <c r="F43" s="447"/>
    </row>
    <row r="44" spans="1:32" ht="30" customHeight="1" x14ac:dyDescent="0.3">
      <c r="B44" s="679"/>
      <c r="C44" s="447"/>
      <c r="D44" s="447"/>
      <c r="E44" s="449"/>
      <c r="F44" s="680" t="s">
        <v>505</v>
      </c>
    </row>
    <row r="45" spans="1:32" ht="30" customHeight="1" x14ac:dyDescent="0.3">
      <c r="B45" s="679"/>
      <c r="C45" s="447"/>
      <c r="D45" s="449"/>
      <c r="E45" s="449"/>
      <c r="F45" s="680" t="str">
        <f>"For and on behalf of " &amp; '[1]Sch-1'!C8</f>
        <v xml:space="preserve">For and on behalf of </v>
      </c>
    </row>
    <row r="46" spans="1:32" ht="30" customHeight="1" x14ac:dyDescent="0.3">
      <c r="A46" s="656"/>
      <c r="B46" s="656"/>
      <c r="C46" s="681"/>
      <c r="D46" s="656"/>
      <c r="E46" s="682" t="s">
        <v>563</v>
      </c>
      <c r="F46" s="660"/>
    </row>
    <row r="47" spans="1:32" ht="30" customHeight="1" x14ac:dyDescent="0.3">
      <c r="A47" s="683" t="s">
        <v>506</v>
      </c>
      <c r="B47" s="1034" t="str">
        <f>Discount!C41</f>
        <v>--</v>
      </c>
      <c r="C47" s="1034"/>
      <c r="D47" s="656"/>
      <c r="E47" s="682" t="s">
        <v>507</v>
      </c>
      <c r="F47" s="684" t="str">
        <f>Discount!F41</f>
        <v/>
      </c>
    </row>
    <row r="48" spans="1:32" ht="30" customHeight="1" x14ac:dyDescent="0.3">
      <c r="A48" s="683" t="s">
        <v>508</v>
      </c>
      <c r="B48" s="684" t="str">
        <f>Discount!C42</f>
        <v/>
      </c>
      <c r="C48" s="685"/>
      <c r="D48" s="656"/>
      <c r="E48" s="682" t="s">
        <v>509</v>
      </c>
      <c r="F48" s="684" t="str">
        <f>Discount!F42</f>
        <v/>
      </c>
    </row>
    <row r="49" spans="1:41" ht="30" customHeight="1" x14ac:dyDescent="0.3">
      <c r="B49" s="655"/>
      <c r="D49" s="656"/>
      <c r="E49" s="682" t="s">
        <v>564</v>
      </c>
    </row>
    <row r="50" spans="1:41" s="655" customFormat="1" ht="33" customHeight="1" x14ac:dyDescent="0.3">
      <c r="A50" s="686" t="s">
        <v>565</v>
      </c>
      <c r="B50" s="687"/>
      <c r="C50" s="474"/>
      <c r="D50" s="449"/>
      <c r="E50" s="680"/>
      <c r="F50" s="449"/>
      <c r="H50" s="660"/>
      <c r="AD50" s="674"/>
      <c r="AE50" s="658"/>
      <c r="AF50" s="658"/>
      <c r="AG50" s="674"/>
      <c r="AH50" s="674"/>
      <c r="AI50" s="674"/>
      <c r="AJ50" s="674"/>
      <c r="AK50" s="674"/>
      <c r="AL50" s="674"/>
      <c r="AM50" s="674"/>
      <c r="AN50" s="674"/>
      <c r="AO50" s="674"/>
    </row>
    <row r="51" spans="1:41" s="655" customFormat="1" ht="33" customHeight="1" x14ac:dyDescent="0.3">
      <c r="A51" s="1035" t="s">
        <v>566</v>
      </c>
      <c r="B51" s="1035"/>
      <c r="C51" s="1035"/>
      <c r="D51" s="1031"/>
      <c r="E51" s="1032"/>
      <c r="F51" s="1032"/>
      <c r="H51" s="660"/>
      <c r="AD51" s="674"/>
      <c r="AE51" s="658"/>
      <c r="AF51" s="658"/>
      <c r="AG51" s="674"/>
      <c r="AH51" s="674"/>
      <c r="AI51" s="674"/>
      <c r="AJ51" s="674"/>
      <c r="AK51" s="674"/>
      <c r="AL51" s="674"/>
      <c r="AM51" s="674"/>
      <c r="AN51" s="674"/>
      <c r="AO51" s="674"/>
    </row>
    <row r="52" spans="1:41" s="655" customFormat="1" ht="33" customHeight="1" x14ac:dyDescent="0.3">
      <c r="A52" s="1036"/>
      <c r="B52" s="1036"/>
      <c r="C52" s="1036"/>
      <c r="D52" s="688"/>
      <c r="E52" s="688"/>
      <c r="F52" s="688"/>
      <c r="H52" s="660"/>
      <c r="AD52" s="674"/>
      <c r="AE52" s="658"/>
      <c r="AF52" s="658"/>
      <c r="AG52" s="674"/>
      <c r="AH52" s="674"/>
      <c r="AI52" s="674"/>
      <c r="AJ52" s="674"/>
      <c r="AK52" s="674"/>
      <c r="AL52" s="674"/>
      <c r="AM52" s="674"/>
      <c r="AN52" s="674"/>
      <c r="AO52" s="674"/>
    </row>
    <row r="53" spans="1:41" s="655" customFormat="1" ht="33" customHeight="1" x14ac:dyDescent="0.3">
      <c r="A53" s="1037"/>
      <c r="B53" s="1037"/>
      <c r="C53" s="1037"/>
      <c r="D53" s="688"/>
      <c r="E53" s="688"/>
      <c r="F53" s="688"/>
      <c r="H53" s="660"/>
      <c r="AD53" s="674"/>
      <c r="AE53" s="658"/>
      <c r="AF53" s="658"/>
      <c r="AG53" s="674"/>
      <c r="AH53" s="674"/>
      <c r="AI53" s="674"/>
      <c r="AJ53" s="674"/>
      <c r="AK53" s="674"/>
      <c r="AL53" s="674"/>
      <c r="AM53" s="674"/>
      <c r="AN53" s="674"/>
      <c r="AO53" s="674"/>
    </row>
    <row r="54" spans="1:41" s="655" customFormat="1" ht="33" customHeight="1" x14ac:dyDescent="0.3">
      <c r="A54" s="1030" t="s">
        <v>567</v>
      </c>
      <c r="B54" s="1030"/>
      <c r="C54" s="1030"/>
      <c r="D54" s="1031"/>
      <c r="E54" s="1032"/>
      <c r="F54" s="1032"/>
      <c r="H54" s="660"/>
      <c r="AD54" s="674"/>
      <c r="AE54" s="658"/>
      <c r="AF54" s="658"/>
      <c r="AG54" s="674"/>
      <c r="AH54" s="674"/>
      <c r="AI54" s="674"/>
      <c r="AJ54" s="674"/>
      <c r="AK54" s="674"/>
      <c r="AL54" s="674"/>
      <c r="AM54" s="674"/>
      <c r="AN54" s="674"/>
      <c r="AO54" s="674"/>
    </row>
    <row r="55" spans="1:41" s="655" customFormat="1" ht="33" customHeight="1" x14ac:dyDescent="0.3">
      <c r="A55" s="1030" t="s">
        <v>568</v>
      </c>
      <c r="B55" s="1030"/>
      <c r="C55" s="1030"/>
      <c r="D55" s="1031"/>
      <c r="E55" s="1032"/>
      <c r="F55" s="1032"/>
      <c r="H55" s="660"/>
      <c r="AD55" s="674"/>
      <c r="AE55" s="658"/>
      <c r="AF55" s="658"/>
      <c r="AG55" s="674"/>
      <c r="AH55" s="674"/>
      <c r="AI55" s="674"/>
      <c r="AJ55" s="674"/>
      <c r="AK55" s="674"/>
      <c r="AL55" s="674"/>
      <c r="AM55" s="674"/>
      <c r="AN55" s="674"/>
      <c r="AO55" s="674"/>
    </row>
    <row r="56" spans="1:41" s="655" customFormat="1" ht="33" customHeight="1" x14ac:dyDescent="0.3">
      <c r="A56" s="1030" t="s">
        <v>569</v>
      </c>
      <c r="B56" s="1030"/>
      <c r="C56" s="1030"/>
      <c r="D56" s="1031"/>
      <c r="E56" s="1032"/>
      <c r="F56" s="1032"/>
      <c r="H56" s="660"/>
      <c r="AD56" s="674"/>
      <c r="AE56" s="658"/>
      <c r="AF56" s="658"/>
      <c r="AG56" s="674"/>
      <c r="AH56" s="674"/>
      <c r="AI56" s="674"/>
      <c r="AJ56" s="674"/>
      <c r="AK56" s="674"/>
      <c r="AL56" s="674"/>
      <c r="AM56" s="674"/>
      <c r="AN56" s="674"/>
      <c r="AO56" s="674"/>
    </row>
    <row r="57" spans="1:41" s="655" customFormat="1" ht="33" customHeight="1" x14ac:dyDescent="0.3">
      <c r="A57" s="1035" t="s">
        <v>570</v>
      </c>
      <c r="B57" s="1035"/>
      <c r="C57" s="1035"/>
      <c r="D57" s="1031"/>
      <c r="E57" s="1032"/>
      <c r="F57" s="1032"/>
      <c r="H57" s="660"/>
      <c r="AD57" s="674"/>
      <c r="AE57" s="658"/>
      <c r="AF57" s="658"/>
      <c r="AG57" s="674"/>
      <c r="AH57" s="674"/>
      <c r="AI57" s="674"/>
      <c r="AJ57" s="674"/>
      <c r="AK57" s="674"/>
      <c r="AL57" s="674"/>
      <c r="AM57" s="674"/>
      <c r="AN57" s="674"/>
      <c r="AO57" s="674"/>
    </row>
    <row r="58" spans="1:41" s="655" customFormat="1" ht="33" customHeight="1" x14ac:dyDescent="0.3">
      <c r="A58" s="1036"/>
      <c r="B58" s="1036"/>
      <c r="C58" s="1036"/>
      <c r="D58" s="688"/>
      <c r="E58" s="688"/>
      <c r="F58" s="688"/>
      <c r="H58" s="660"/>
      <c r="AD58" s="674"/>
      <c r="AE58" s="658"/>
      <c r="AF58" s="658"/>
      <c r="AG58" s="674"/>
      <c r="AH58" s="674"/>
      <c r="AI58" s="674"/>
      <c r="AJ58" s="674"/>
      <c r="AK58" s="674"/>
      <c r="AL58" s="674"/>
      <c r="AM58" s="674"/>
      <c r="AN58" s="674"/>
      <c r="AO58" s="674"/>
    </row>
    <row r="59" spans="1:41" s="655" customFormat="1" ht="33" customHeight="1" x14ac:dyDescent="0.3">
      <c r="A59" s="1037"/>
      <c r="B59" s="1037"/>
      <c r="C59" s="1037"/>
      <c r="D59" s="688"/>
      <c r="E59" s="688"/>
      <c r="F59" s="688"/>
      <c r="H59" s="660"/>
      <c r="AD59" s="674"/>
      <c r="AE59" s="658"/>
      <c r="AF59" s="658"/>
      <c r="AG59" s="674"/>
      <c r="AH59" s="674"/>
      <c r="AI59" s="674"/>
      <c r="AJ59" s="674"/>
      <c r="AK59" s="674"/>
      <c r="AL59" s="674"/>
      <c r="AM59" s="674"/>
      <c r="AN59" s="674"/>
      <c r="AO59" s="674"/>
    </row>
    <row r="60" spans="1:41" s="655" customFormat="1" ht="60.75" customHeight="1" x14ac:dyDescent="0.3">
      <c r="A60" s="103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1038"/>
      <c r="C60" s="1038"/>
      <c r="D60" s="1038"/>
      <c r="E60" s="1038"/>
      <c r="F60" s="1038"/>
      <c r="H60" s="660"/>
      <c r="AD60" s="674"/>
      <c r="AE60" s="658"/>
      <c r="AF60" s="658"/>
      <c r="AG60" s="674"/>
      <c r="AH60" s="674"/>
      <c r="AI60" s="674"/>
      <c r="AJ60" s="674"/>
      <c r="AK60" s="674"/>
      <c r="AL60" s="674"/>
      <c r="AM60" s="674"/>
      <c r="AN60" s="674"/>
      <c r="AO60" s="674"/>
    </row>
    <row r="61" spans="1:41" s="655" customFormat="1" ht="33" customHeight="1" x14ac:dyDescent="0.3">
      <c r="A61" s="1039" t="s">
        <v>57</v>
      </c>
      <c r="B61" s="1039"/>
      <c r="C61" s="1039"/>
      <c r="D61" s="1039"/>
      <c r="E61" s="1039"/>
      <c r="F61" s="1039"/>
      <c r="H61" s="660"/>
      <c r="AD61" s="674"/>
      <c r="AE61" s="658"/>
      <c r="AF61" s="658"/>
      <c r="AG61" s="674"/>
      <c r="AH61" s="674"/>
      <c r="AI61" s="674"/>
      <c r="AJ61" s="674"/>
      <c r="AK61" s="674"/>
      <c r="AL61" s="674"/>
      <c r="AM61" s="674"/>
      <c r="AN61" s="674"/>
      <c r="AO61" s="674"/>
    </row>
    <row r="62" spans="1:41" s="655" customFormat="1" ht="33" customHeight="1" x14ac:dyDescent="0.3">
      <c r="A62" s="660"/>
      <c r="B62" s="660"/>
      <c r="H62" s="660"/>
      <c r="AD62" s="674"/>
      <c r="AE62" s="658"/>
      <c r="AF62" s="658"/>
      <c r="AG62" s="674"/>
      <c r="AH62" s="674"/>
      <c r="AI62" s="674"/>
      <c r="AJ62" s="674"/>
      <c r="AK62" s="674"/>
      <c r="AL62" s="674"/>
      <c r="AM62" s="674"/>
      <c r="AN62" s="674"/>
      <c r="AO62" s="674"/>
    </row>
    <row r="63" spans="1:41" x14ac:dyDescent="0.3">
      <c r="A63" s="660"/>
    </row>
    <row r="64" spans="1:41" x14ac:dyDescent="0.3">
      <c r="A64" s="660"/>
    </row>
    <row r="65" spans="1:1" x14ac:dyDescent="0.3">
      <c r="A65" s="660"/>
    </row>
    <row r="66" spans="1:1" x14ac:dyDescent="0.3">
      <c r="A66" s="660"/>
    </row>
    <row r="67" spans="1:1" x14ac:dyDescent="0.3">
      <c r="A67" s="660"/>
    </row>
    <row r="68" spans="1:1" x14ac:dyDescent="0.3">
      <c r="A68" s="660"/>
    </row>
    <row r="69" spans="1:1" x14ac:dyDescent="0.3">
      <c r="A69" s="660"/>
    </row>
    <row r="70" spans="1:1" x14ac:dyDescent="0.3">
      <c r="A70" s="660"/>
    </row>
    <row r="71" spans="1:1" x14ac:dyDescent="0.3">
      <c r="A71" s="660"/>
    </row>
    <row r="72" spans="1:1" x14ac:dyDescent="0.3">
      <c r="A72" s="660"/>
    </row>
    <row r="73" spans="1:1" x14ac:dyDescent="0.3">
      <c r="A73" s="660"/>
    </row>
    <row r="74" spans="1:1" x14ac:dyDescent="0.3">
      <c r="A74" s="660"/>
    </row>
  </sheetData>
  <sheetProtection algorithmName="SHA-512" hashValue="O+6IHAjl1qFX2UZlGxIZWjKMaT1DkAo2Qs1nVUS/Puwn77dwTmulHVtztYms3LBFlvO04gQqfIu91CHI/x6LDQ==" saltValue="B28+t8K+yWUPtyYNKlbmzA==" spinCount="100000" sheet="1" formatColumns="0" formatRows="0" selectLockedCells="1"/>
  <customSheetViews>
    <customSheetView guid="{C6A7FFED-91EB-41DF-A944-2BFB2D792481}" scale="85" showPageBreaks="1" showGridLines="0" zeroValues="0" printArea="1" hiddenColumns="1" view="pageBreakPreview" topLeftCell="A22">
      <selection activeCell="D50" sqref="D50:F50"/>
      <pageMargins left="0" right="0" top="0" bottom="0" header="0" footer="0"/>
      <pageSetup scale="98" orientation="portrait" r:id="rId1"/>
      <headerFooter alignWithMargins="0">
        <oddFooter>&amp;R&amp;"Book Antiqua,Bold"&amp;8Bid Form (1st Envelope)  / Page &amp;P of &amp;N</oddFooter>
      </headerFooter>
    </customSheetView>
    <customSheetView guid="{302D9D75-0757-45DA-AFBF-614F08F1401B}" scale="85" showPageBreaks="1" showGridLines="0" zeroValues="0" printArea="1" hiddenColumns="1" view="pageBreakPreview" topLeftCell="A22">
      <selection activeCell="D50" sqref="D50:F50"/>
      <pageMargins left="0" right="0" top="0" bottom="0" header="0" footer="0"/>
      <pageSetup scale="98" orientation="portrait" r:id="rId2"/>
      <headerFooter alignWithMargins="0">
        <oddFooter>&amp;R&amp;"Book Antiqua,Bold"&amp;8Bid Form (1st Envelope)  / Page &amp;P of &amp;N</oddFooter>
      </headerFooter>
    </customSheetView>
    <customSheetView guid="{0D897A0D-14C5-4BD1-B11A-C8754685A103}" scale="110" showPageBreaks="1" showGridLines="0" zeroValues="0" printArea="1" hiddenColumns="1" view="pageBreakPreview">
      <selection activeCell="D51" sqref="D51:F51"/>
      <pageMargins left="0" right="0" top="0" bottom="0" header="0" footer="0"/>
      <pageSetup scale="98" orientation="portrait" r:id="rId3"/>
      <headerFooter alignWithMargins="0">
        <oddFooter>&amp;R&amp;"Book Antiqua,Bold"&amp;8Bid Form (1st Envelope)  / Page &amp;P of &amp;N</oddFooter>
      </headerFooter>
    </customSheetView>
    <customSheetView guid="{7B2C193D-327B-40D6-809F-9A3DFB75744C}" scale="110" showPageBreaks="1" showGridLines="0" zeroValues="0" printArea="1" hiddenColumns="1" view="pageBreakPreview" topLeftCell="A22">
      <selection activeCell="D51" sqref="D51:F51"/>
      <pageMargins left="0" right="0" top="0" bottom="0" header="0" footer="0"/>
      <pageSetup scale="98" orientation="portrait" r:id="rId4"/>
      <headerFooter alignWithMargins="0">
        <oddFooter>&amp;R&amp;"Book Antiqua,Bold"&amp;8Bid Form (1st Envelope)  / Page &amp;P of &amp;N</oddFooter>
      </headerFooter>
    </customSheetView>
  </customSheetViews>
  <mergeCells count="48">
    <mergeCell ref="A58:C58"/>
    <mergeCell ref="A59:C59"/>
    <mergeCell ref="A60:F60"/>
    <mergeCell ref="A61:F61"/>
    <mergeCell ref="A55:C55"/>
    <mergeCell ref="D55:F55"/>
    <mergeCell ref="A56:C56"/>
    <mergeCell ref="D56:F56"/>
    <mergeCell ref="A57:C57"/>
    <mergeCell ref="D57:F57"/>
    <mergeCell ref="A54:C54"/>
    <mergeCell ref="D54:F54"/>
    <mergeCell ref="B36:F36"/>
    <mergeCell ref="B37:F37"/>
    <mergeCell ref="B38:F38"/>
    <mergeCell ref="B39:F39"/>
    <mergeCell ref="B40:F40"/>
    <mergeCell ref="B41:F41"/>
    <mergeCell ref="B47:C47"/>
    <mergeCell ref="A51:C51"/>
    <mergeCell ref="D51:F51"/>
    <mergeCell ref="A52:C52"/>
    <mergeCell ref="A53:C53"/>
    <mergeCell ref="B35:F35"/>
    <mergeCell ref="B24:C24"/>
    <mergeCell ref="B25:C25"/>
    <mergeCell ref="B27:C27"/>
    <mergeCell ref="B28:C28"/>
    <mergeCell ref="B29:C29"/>
    <mergeCell ref="D29:F29"/>
    <mergeCell ref="B30:F30"/>
    <mergeCell ref="B31:F31"/>
    <mergeCell ref="B32:F32"/>
    <mergeCell ref="B33:F33"/>
    <mergeCell ref="B34:F34"/>
    <mergeCell ref="B26:C26"/>
    <mergeCell ref="B23:C23"/>
    <mergeCell ref="A3:F3"/>
    <mergeCell ref="C5:F5"/>
    <mergeCell ref="B6:C6"/>
    <mergeCell ref="C15:F15"/>
    <mergeCell ref="B17:F17"/>
    <mergeCell ref="B18:F18"/>
    <mergeCell ref="B19:F19"/>
    <mergeCell ref="B20:F20"/>
    <mergeCell ref="B21:C21"/>
    <mergeCell ref="D21:F21"/>
    <mergeCell ref="B22:C22"/>
  </mergeCells>
  <pageMargins left="0.75" right="0.77" top="0.62" bottom="0.61" header="0.39" footer="0.32"/>
  <pageSetup scale="92" orientation="portrait" r:id="rId5"/>
  <headerFooter alignWithMargins="0">
    <oddFooter>&amp;R&amp;"Book Antiqua,Bold"&amp;8Bid Form (1st Envelope)  / Page &amp;P of &amp;N</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pageSetUpPr fitToPage="1"/>
  </sheetPr>
  <dimension ref="A1:J15"/>
  <sheetViews>
    <sheetView showGridLines="0" view="pageBreakPreview" zoomScaleNormal="100" zoomScaleSheetLayoutView="100" workbookViewId="0">
      <selection activeCell="L5" sqref="L5"/>
    </sheetView>
  </sheetViews>
  <sheetFormatPr defaultColWidth="8" defaultRowHeight="15.75" x14ac:dyDescent="0.2"/>
  <cols>
    <col min="1" max="1" width="8.625" style="150" customWidth="1"/>
    <col min="2" max="2" width="11.125" style="150" customWidth="1"/>
    <col min="3" max="4" width="38.625" style="150" customWidth="1"/>
    <col min="5" max="5" width="11.25" style="150" customWidth="1"/>
    <col min="6" max="6" width="8.625" style="144" customWidth="1"/>
    <col min="7" max="9" width="8" style="144" customWidth="1"/>
    <col min="10" max="16384" width="8" style="145"/>
  </cols>
  <sheetData>
    <row r="1" spans="1:10" ht="30.75" customHeight="1" x14ac:dyDescent="0.2">
      <c r="A1" s="141"/>
      <c r="B1" s="801"/>
      <c r="C1" s="802"/>
      <c r="D1" s="802"/>
      <c r="E1" s="803"/>
      <c r="F1" s="142"/>
      <c r="G1" s="143" t="s">
        <v>4</v>
      </c>
    </row>
    <row r="2" spans="1:10" ht="92.25" customHeight="1" x14ac:dyDescent="0.2">
      <c r="A2" s="804" t="s">
        <v>5</v>
      </c>
      <c r="B2" s="807" t="str">
        <f>Basic!B2</f>
        <v>CONSTRUCTION OF 1 NO. OF 230KV LINE BAY AT PUGALUR (EXISTING) 400/230KV SUB-STATION FOR INTEGRATION OF RE GENERATION PROJECT</v>
      </c>
      <c r="C2" s="808"/>
      <c r="D2" s="808"/>
      <c r="E2" s="809"/>
      <c r="F2" s="804" t="s">
        <v>6</v>
      </c>
    </row>
    <row r="3" spans="1:10" ht="23.25" customHeight="1" x14ac:dyDescent="0.2">
      <c r="A3" s="805"/>
      <c r="B3" s="810" t="str">
        <f>Basic!B3</f>
        <v>Specification No: SR2/NT/W-AIS/DOM/C00/25/06026</v>
      </c>
      <c r="C3" s="811"/>
      <c r="D3" s="811"/>
      <c r="E3" s="812"/>
      <c r="F3" s="805"/>
    </row>
    <row r="4" spans="1:10" ht="39.950000000000003" customHeight="1" x14ac:dyDescent="0.2">
      <c r="A4" s="805"/>
      <c r="B4" s="146">
        <v>1</v>
      </c>
      <c r="C4" s="813" t="s">
        <v>7</v>
      </c>
      <c r="D4" s="813"/>
      <c r="E4" s="814"/>
      <c r="F4" s="805"/>
      <c r="G4" s="147"/>
      <c r="H4" s="148" t="s">
        <v>8</v>
      </c>
    </row>
    <row r="5" spans="1:10" ht="30" customHeight="1" x14ac:dyDescent="0.2">
      <c r="A5" s="805"/>
      <c r="B5" s="146">
        <v>2</v>
      </c>
      <c r="C5" s="813" t="s">
        <v>9</v>
      </c>
      <c r="D5" s="813"/>
      <c r="E5" s="814"/>
      <c r="F5" s="805"/>
    </row>
    <row r="6" spans="1:10" s="144" customFormat="1" ht="30" customHeight="1" x14ac:dyDescent="0.3">
      <c r="A6" s="805"/>
      <c r="B6" s="146">
        <v>3</v>
      </c>
      <c r="C6" s="813" t="s">
        <v>10</v>
      </c>
      <c r="D6" s="813"/>
      <c r="E6" s="814"/>
      <c r="F6" s="805"/>
    </row>
    <row r="7" spans="1:10" ht="52.5" hidden="1" customHeight="1" x14ac:dyDescent="0.2">
      <c r="A7" s="805"/>
      <c r="B7" s="146">
        <v>4</v>
      </c>
      <c r="C7" s="813" t="s">
        <v>11</v>
      </c>
      <c r="D7" s="813"/>
      <c r="E7" s="814"/>
      <c r="F7" s="805"/>
    </row>
    <row r="8" spans="1:10" ht="9.75" customHeight="1" x14ac:dyDescent="0.2">
      <c r="A8" s="805"/>
      <c r="B8" s="149"/>
      <c r="E8" s="151"/>
      <c r="F8" s="805"/>
    </row>
    <row r="9" spans="1:10" ht="23.25" customHeight="1" x14ac:dyDescent="0.2">
      <c r="A9" s="805"/>
      <c r="B9" s="815"/>
      <c r="C9" s="816"/>
      <c r="D9" s="816"/>
      <c r="E9" s="817"/>
      <c r="F9" s="805"/>
    </row>
    <row r="10" spans="1:10" ht="10.5" customHeight="1" x14ac:dyDescent="0.2">
      <c r="A10" s="805"/>
      <c r="B10" s="152"/>
      <c r="C10" s="153"/>
      <c r="D10" s="153"/>
      <c r="E10" s="154"/>
      <c r="F10" s="805"/>
    </row>
    <row r="11" spans="1:10" ht="24" customHeight="1" x14ac:dyDescent="0.2">
      <c r="A11" s="805"/>
      <c r="B11" s="818"/>
      <c r="C11" s="819"/>
      <c r="D11" s="819"/>
      <c r="E11" s="155"/>
      <c r="F11" s="805"/>
    </row>
    <row r="12" spans="1:10" ht="92.25" customHeight="1" x14ac:dyDescent="0.2">
      <c r="A12" s="806"/>
      <c r="B12" s="820"/>
      <c r="C12" s="821"/>
      <c r="D12" s="821"/>
      <c r="E12" s="151"/>
      <c r="F12" s="806"/>
    </row>
    <row r="13" spans="1:10" ht="24" customHeight="1" x14ac:dyDescent="0.2">
      <c r="A13" s="795"/>
      <c r="B13" s="796"/>
      <c r="C13" s="797"/>
      <c r="D13" s="797"/>
      <c r="E13" s="155"/>
      <c r="F13" s="798"/>
      <c r="G13" s="156"/>
      <c r="H13" s="156"/>
      <c r="I13" s="156"/>
      <c r="J13" s="156"/>
    </row>
    <row r="14" spans="1:10" ht="15.95" customHeight="1" x14ac:dyDescent="0.2">
      <c r="A14" s="795"/>
      <c r="B14" s="799"/>
      <c r="C14" s="800"/>
      <c r="D14" s="800"/>
      <c r="E14" s="154"/>
      <c r="F14" s="798"/>
      <c r="G14" s="156"/>
      <c r="H14" s="156"/>
      <c r="I14" s="156"/>
      <c r="J14" s="156"/>
    </row>
    <row r="15" spans="1:10" x14ac:dyDescent="0.2">
      <c r="B15" s="157"/>
      <c r="C15" s="157"/>
      <c r="D15" s="157"/>
      <c r="E15" s="157"/>
    </row>
  </sheetData>
  <sheetProtection algorithmName="SHA-512" hashValue="XaOn2UNRH6ipgE4SuNNbJrIeJYK/hpyCjk3D/nhmqm2T6fXjwaeAxASIh5iPEdfdTzGgqoYSbf2Kz7SX4hPfIw==" saltValue="Y7k9DzMZJ1iytXzTGXyI8Q==" spinCount="100000" sheet="1" formatColumns="0" formatRows="0" selectLockedCells="1"/>
  <customSheetViews>
    <customSheetView guid="{C6A7FFED-91EB-41DF-A944-2BFB2D792481}" scale="145" showPageBreaks="1" showGridLines="0" fitToPage="1" printArea="1" hiddenRows="1" view="pageBreakPreview">
      <selection activeCell="C8" sqref="C8"/>
      <pageMargins left="0" right="0" top="0" bottom="0" header="0" footer="0"/>
      <printOptions horizontalCentered="1"/>
      <pageSetup paperSize="9" fitToHeight="0" orientation="landscape" r:id="rId1"/>
      <headerFooter alignWithMargins="0"/>
    </customSheetView>
    <customSheetView guid="{302D9D75-0757-45DA-AFBF-614F08F1401B}" scale="145" showPageBreaks="1" showGridLines="0" fitToPage="1" printArea="1" hiddenRows="1" view="pageBreakPreview">
      <selection activeCell="C5" sqref="C5:E5"/>
      <pageMargins left="0" right="0" top="0" bottom="0" header="0" footer="0"/>
      <printOptions horizontalCentered="1"/>
      <pageSetup paperSize="9" fitToHeight="0" orientation="landscape" r:id="rId2"/>
      <headerFooter alignWithMargins="0"/>
    </customSheetView>
    <customSheetView guid="{0D897A0D-14C5-4BD1-B11A-C8754685A103}" scale="145" showPageBreaks="1" showGridLines="0" fitToPage="1" printArea="1" hiddenRows="1" view="pageBreakPreview">
      <selection activeCell="B2" sqref="B2:E2"/>
      <pageMargins left="0" right="0" top="0" bottom="0" header="0" footer="0"/>
      <printOptions horizontalCentered="1"/>
      <pageSetup paperSize="9" fitToHeight="0" orientation="landscape" r:id="rId3"/>
      <headerFooter alignWithMargins="0"/>
    </customSheetView>
    <customSheetView guid="{7B2C193D-327B-40D6-809F-9A3DFB75744C}" scale="145" showPageBreaks="1" showGridLines="0" fitToPage="1" printArea="1" hiddenRows="1" view="pageBreakPreview">
      <selection activeCell="F2" sqref="F2:F12"/>
      <pageMargins left="0" right="0" top="0" bottom="0" header="0" footer="0"/>
      <printOptions horizontalCentered="1"/>
      <pageSetup paperSize="9" fitToHeight="0" orientation="landscape" r:id="rId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fitToHeight="0"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34"/>
  <sheetViews>
    <sheetView showGridLines="0" view="pageBreakPreview" topLeftCell="A8" zoomScaleNormal="100" zoomScaleSheetLayoutView="100" workbookViewId="0">
      <selection activeCell="C13" sqref="C13"/>
    </sheetView>
  </sheetViews>
  <sheetFormatPr defaultRowHeight="15.75" x14ac:dyDescent="0.25"/>
  <cols>
    <col min="1" max="2" width="9" style="32"/>
    <col min="3" max="3" width="72.625" style="32" customWidth="1"/>
    <col min="4" max="4" width="66.125" style="32" customWidth="1"/>
    <col min="5" max="16384" width="9" style="160"/>
  </cols>
  <sheetData>
    <row r="1" spans="1:11" ht="45" customHeight="1" x14ac:dyDescent="0.25">
      <c r="A1" s="823" t="s">
        <v>12</v>
      </c>
      <c r="B1" s="823"/>
      <c r="C1" s="823"/>
      <c r="D1" s="158"/>
      <c r="E1" s="159"/>
      <c r="F1" s="159"/>
      <c r="G1" s="159"/>
      <c r="H1" s="159"/>
      <c r="I1" s="159"/>
      <c r="J1" s="159"/>
      <c r="K1" s="159"/>
    </row>
    <row r="2" spans="1:11" ht="18" customHeight="1" x14ac:dyDescent="0.25">
      <c r="D2" s="161"/>
      <c r="E2" s="162"/>
      <c r="F2" s="162"/>
      <c r="G2" s="162"/>
      <c r="H2" s="162"/>
      <c r="I2" s="162"/>
      <c r="J2" s="162"/>
      <c r="K2" s="162"/>
    </row>
    <row r="3" spans="1:11" ht="18" customHeight="1" x14ac:dyDescent="0.25">
      <c r="A3" s="56" t="s">
        <v>13</v>
      </c>
      <c r="B3" s="32" t="s">
        <v>14</v>
      </c>
      <c r="D3" s="163"/>
      <c r="E3" s="164"/>
      <c r="F3" s="164"/>
      <c r="G3" s="164"/>
      <c r="H3" s="164"/>
      <c r="I3" s="164"/>
      <c r="J3" s="164"/>
      <c r="K3" s="164"/>
    </row>
    <row r="4" spans="1:11" ht="18" customHeight="1" x14ac:dyDescent="0.25">
      <c r="B4" s="165" t="s">
        <v>15</v>
      </c>
      <c r="C4" s="166" t="s">
        <v>16</v>
      </c>
      <c r="D4" s="163"/>
      <c r="E4" s="164"/>
      <c r="F4" s="164"/>
      <c r="G4" s="164"/>
      <c r="H4" s="164"/>
      <c r="I4" s="164"/>
      <c r="J4" s="164"/>
      <c r="K4" s="164"/>
    </row>
    <row r="5" spans="1:11" ht="38.1" customHeight="1" x14ac:dyDescent="0.25">
      <c r="B5" s="165" t="s">
        <v>17</v>
      </c>
      <c r="C5" s="166" t="s">
        <v>18</v>
      </c>
      <c r="D5" s="163"/>
      <c r="E5" s="164"/>
      <c r="F5" s="164"/>
      <c r="G5" s="164"/>
      <c r="H5" s="164"/>
      <c r="I5" s="164"/>
      <c r="J5" s="164"/>
      <c r="K5" s="164"/>
    </row>
    <row r="6" spans="1:11" ht="18" customHeight="1" x14ac:dyDescent="0.25">
      <c r="B6" s="165" t="s">
        <v>19</v>
      </c>
      <c r="C6" s="166" t="s">
        <v>20</v>
      </c>
      <c r="D6" s="163"/>
      <c r="E6" s="164"/>
      <c r="F6" s="164"/>
      <c r="G6" s="164"/>
      <c r="H6" s="164"/>
      <c r="I6" s="164"/>
      <c r="J6" s="164"/>
      <c r="K6" s="164"/>
    </row>
    <row r="7" spans="1:11" ht="18" customHeight="1" x14ac:dyDescent="0.25">
      <c r="B7" s="165" t="s">
        <v>21</v>
      </c>
      <c r="C7" s="166" t="s">
        <v>22</v>
      </c>
      <c r="D7" s="163"/>
      <c r="E7" s="164"/>
      <c r="F7" s="164"/>
      <c r="G7" s="164"/>
      <c r="H7" s="164"/>
      <c r="I7" s="164"/>
      <c r="J7" s="164"/>
      <c r="K7" s="164"/>
    </row>
    <row r="8" spans="1:11" ht="18" customHeight="1" x14ac:dyDescent="0.25">
      <c r="B8" s="165" t="s">
        <v>23</v>
      </c>
      <c r="C8" s="166" t="s">
        <v>24</v>
      </c>
      <c r="D8" s="163"/>
      <c r="E8" s="164"/>
      <c r="F8" s="164"/>
      <c r="G8" s="164"/>
      <c r="H8" s="164"/>
      <c r="I8" s="164"/>
      <c r="J8" s="164"/>
      <c r="K8" s="164"/>
    </row>
    <row r="9" spans="1:11" ht="18" customHeight="1" x14ac:dyDescent="0.25">
      <c r="B9" s="165" t="s">
        <v>25</v>
      </c>
      <c r="C9" s="166" t="s">
        <v>26</v>
      </c>
      <c r="D9" s="163"/>
      <c r="E9" s="164"/>
      <c r="F9" s="164"/>
      <c r="G9" s="164"/>
      <c r="H9" s="164"/>
      <c r="I9" s="164"/>
      <c r="J9" s="164"/>
      <c r="K9" s="164"/>
    </row>
    <row r="10" spans="1:11" ht="18" customHeight="1" x14ac:dyDescent="0.25">
      <c r="B10" s="165"/>
      <c r="C10" s="166"/>
      <c r="D10" s="163"/>
      <c r="E10" s="164"/>
      <c r="F10" s="164"/>
      <c r="G10" s="164"/>
      <c r="H10" s="164"/>
      <c r="I10" s="164"/>
      <c r="J10" s="164"/>
      <c r="K10" s="164"/>
    </row>
    <row r="11" spans="1:11" ht="18" customHeight="1" x14ac:dyDescent="0.25">
      <c r="A11" s="56" t="s">
        <v>27</v>
      </c>
      <c r="B11" s="32" t="s">
        <v>28</v>
      </c>
      <c r="D11" s="163"/>
      <c r="E11" s="164"/>
      <c r="F11" s="164"/>
      <c r="G11" s="164"/>
      <c r="H11" s="164"/>
      <c r="I11" s="164"/>
      <c r="J11" s="164"/>
      <c r="K11" s="164"/>
    </row>
    <row r="12" spans="1:11" ht="18" customHeight="1" x14ac:dyDescent="0.25">
      <c r="B12" s="822" t="s">
        <v>29</v>
      </c>
      <c r="C12" s="822"/>
      <c r="D12" s="167"/>
      <c r="E12" s="164"/>
      <c r="F12" s="164"/>
      <c r="G12" s="164"/>
      <c r="H12" s="164"/>
      <c r="I12" s="164"/>
      <c r="J12" s="164"/>
      <c r="K12" s="164"/>
    </row>
    <row r="13" spans="1:11" ht="18" customHeight="1" x14ac:dyDescent="0.25">
      <c r="B13" s="168"/>
      <c r="C13" s="166" t="s">
        <v>30</v>
      </c>
      <c r="D13" s="163"/>
      <c r="E13" s="164"/>
      <c r="F13" s="164"/>
      <c r="G13" s="164"/>
      <c r="H13" s="164"/>
      <c r="I13" s="164"/>
      <c r="J13" s="164"/>
      <c r="K13" s="164"/>
    </row>
    <row r="14" spans="1:11" ht="18" customHeight="1" x14ac:dyDescent="0.25">
      <c r="B14" s="822" t="s">
        <v>31</v>
      </c>
      <c r="C14" s="822"/>
      <c r="D14" s="167"/>
      <c r="E14" s="164"/>
      <c r="F14" s="164"/>
      <c r="G14" s="164"/>
      <c r="H14" s="164"/>
      <c r="I14" s="164"/>
      <c r="J14" s="164"/>
      <c r="K14" s="164"/>
    </row>
    <row r="15" spans="1:11" ht="24" customHeight="1" x14ac:dyDescent="0.25">
      <c r="B15" s="103" t="s">
        <v>32</v>
      </c>
      <c r="C15" s="166" t="s">
        <v>33</v>
      </c>
      <c r="D15" s="163"/>
      <c r="E15" s="164"/>
      <c r="F15" s="164"/>
      <c r="G15" s="164"/>
      <c r="H15" s="164"/>
      <c r="I15" s="164"/>
      <c r="J15" s="164"/>
      <c r="K15" s="164"/>
    </row>
    <row r="16" spans="1:11" ht="18" customHeight="1" x14ac:dyDescent="0.25">
      <c r="B16" s="103" t="s">
        <v>32</v>
      </c>
      <c r="C16" s="166" t="s">
        <v>34</v>
      </c>
      <c r="D16" s="163"/>
      <c r="E16" s="164"/>
      <c r="F16" s="164"/>
      <c r="G16" s="164"/>
      <c r="H16" s="164"/>
      <c r="I16" s="164"/>
      <c r="J16" s="164"/>
      <c r="K16" s="164"/>
    </row>
    <row r="17" spans="2:11" ht="18" customHeight="1" x14ac:dyDescent="0.25">
      <c r="B17" s="103" t="s">
        <v>32</v>
      </c>
      <c r="C17" s="166" t="s">
        <v>35</v>
      </c>
      <c r="D17" s="163"/>
      <c r="E17" s="164"/>
      <c r="F17" s="164"/>
      <c r="G17" s="164"/>
      <c r="H17" s="164"/>
      <c r="I17" s="164"/>
      <c r="J17" s="164"/>
      <c r="K17" s="164"/>
    </row>
    <row r="18" spans="2:11" ht="18" customHeight="1" x14ac:dyDescent="0.25">
      <c r="B18" s="103" t="s">
        <v>32</v>
      </c>
      <c r="C18" s="166" t="s">
        <v>36</v>
      </c>
      <c r="D18" s="163"/>
      <c r="E18" s="164"/>
      <c r="F18" s="164"/>
      <c r="G18" s="164"/>
      <c r="H18" s="164"/>
      <c r="I18" s="164"/>
      <c r="J18" s="164"/>
      <c r="K18" s="164"/>
    </row>
    <row r="19" spans="2:11" ht="18" customHeight="1" x14ac:dyDescent="0.25">
      <c r="B19" s="822" t="s">
        <v>37</v>
      </c>
      <c r="C19" s="822"/>
      <c r="D19" s="167"/>
      <c r="E19" s="164"/>
      <c r="F19" s="164"/>
      <c r="G19" s="164"/>
      <c r="H19" s="164"/>
      <c r="I19" s="164"/>
      <c r="J19" s="164"/>
      <c r="K19" s="164"/>
    </row>
    <row r="20" spans="2:11" ht="54" customHeight="1" x14ac:dyDescent="0.25">
      <c r="B20" s="103" t="s">
        <v>32</v>
      </c>
      <c r="C20" s="166" t="s">
        <v>38</v>
      </c>
      <c r="D20" s="163"/>
      <c r="E20" s="164"/>
      <c r="F20" s="164"/>
      <c r="G20" s="164"/>
      <c r="H20" s="164"/>
      <c r="I20" s="164"/>
      <c r="J20" s="164"/>
      <c r="K20" s="164"/>
    </row>
    <row r="21" spans="2:11" ht="54" customHeight="1" x14ac:dyDescent="0.25">
      <c r="B21" s="103" t="s">
        <v>32</v>
      </c>
      <c r="C21" s="166" t="s">
        <v>39</v>
      </c>
      <c r="D21" s="163"/>
      <c r="E21" s="164"/>
      <c r="F21" s="164"/>
      <c r="G21" s="164"/>
      <c r="H21" s="164"/>
      <c r="I21" s="164"/>
      <c r="J21" s="164"/>
      <c r="K21" s="164"/>
    </row>
    <row r="22" spans="2:11" ht="18" customHeight="1" x14ac:dyDescent="0.25">
      <c r="B22" s="103" t="s">
        <v>32</v>
      </c>
      <c r="C22" s="166" t="s">
        <v>40</v>
      </c>
      <c r="D22" s="163"/>
      <c r="E22" s="164"/>
      <c r="F22" s="164"/>
      <c r="G22" s="164"/>
      <c r="H22" s="164"/>
      <c r="I22" s="164"/>
      <c r="J22" s="164"/>
      <c r="K22" s="164"/>
    </row>
    <row r="23" spans="2:11" ht="38.1" customHeight="1" x14ac:dyDescent="0.25">
      <c r="B23" s="103" t="s">
        <v>32</v>
      </c>
      <c r="C23" s="166" t="s">
        <v>41</v>
      </c>
      <c r="D23" s="163"/>
      <c r="E23" s="164"/>
      <c r="F23" s="164"/>
      <c r="G23" s="164"/>
      <c r="H23" s="164"/>
      <c r="I23" s="164"/>
      <c r="J23" s="164"/>
      <c r="K23" s="164"/>
    </row>
    <row r="24" spans="2:11" ht="18" customHeight="1" x14ac:dyDescent="0.25">
      <c r="B24" s="822" t="s">
        <v>42</v>
      </c>
      <c r="C24" s="822"/>
      <c r="D24" s="167"/>
      <c r="E24" s="164"/>
      <c r="F24" s="164"/>
      <c r="G24" s="164"/>
      <c r="H24" s="164"/>
      <c r="I24" s="164"/>
      <c r="J24" s="164"/>
      <c r="K24" s="164"/>
    </row>
    <row r="25" spans="2:11" ht="54" customHeight="1" x14ac:dyDescent="0.25">
      <c r="B25" s="103" t="s">
        <v>32</v>
      </c>
      <c r="C25" s="166" t="s">
        <v>38</v>
      </c>
      <c r="D25" s="163"/>
      <c r="E25" s="164"/>
      <c r="F25" s="164"/>
      <c r="G25" s="164"/>
      <c r="H25" s="164"/>
      <c r="I25" s="164"/>
      <c r="J25" s="164"/>
      <c r="K25" s="164"/>
    </row>
    <row r="26" spans="2:11" ht="18" customHeight="1" x14ac:dyDescent="0.25">
      <c r="B26" s="103" t="s">
        <v>32</v>
      </c>
      <c r="C26" s="166" t="s">
        <v>40</v>
      </c>
      <c r="D26" s="163"/>
      <c r="E26" s="164"/>
      <c r="F26" s="164"/>
      <c r="G26" s="164"/>
      <c r="H26" s="164"/>
      <c r="I26" s="164"/>
      <c r="J26" s="164"/>
      <c r="K26" s="164"/>
    </row>
    <row r="27" spans="2:11" ht="18" customHeight="1" x14ac:dyDescent="0.25">
      <c r="B27" s="822" t="s">
        <v>43</v>
      </c>
      <c r="C27" s="822"/>
      <c r="D27" s="167"/>
    </row>
    <row r="28" spans="2:11" ht="54" customHeight="1" x14ac:dyDescent="0.25">
      <c r="B28" s="103" t="s">
        <v>32</v>
      </c>
      <c r="C28" s="166" t="s">
        <v>38</v>
      </c>
      <c r="D28" s="163"/>
      <c r="E28" s="164"/>
      <c r="F28" s="164"/>
      <c r="G28" s="164"/>
      <c r="H28" s="164"/>
      <c r="I28" s="164"/>
      <c r="J28" s="164"/>
      <c r="K28" s="164"/>
    </row>
    <row r="29" spans="2:11" ht="18" customHeight="1" x14ac:dyDescent="0.25">
      <c r="B29" s="103" t="s">
        <v>32</v>
      </c>
      <c r="C29" s="166" t="s">
        <v>40</v>
      </c>
      <c r="D29" s="163"/>
    </row>
    <row r="30" spans="2:11" ht="18" customHeight="1" x14ac:dyDescent="0.25">
      <c r="B30" s="822" t="s">
        <v>44</v>
      </c>
      <c r="C30" s="822"/>
      <c r="D30" s="167"/>
    </row>
    <row r="31" spans="2:11" ht="50.25" customHeight="1" x14ac:dyDescent="0.25">
      <c r="B31" s="103" t="s">
        <v>32</v>
      </c>
      <c r="C31" s="166" t="s">
        <v>38</v>
      </c>
      <c r="D31" s="167"/>
    </row>
    <row r="32" spans="2:11" ht="18" customHeight="1" x14ac:dyDescent="0.25">
      <c r="B32" s="103" t="s">
        <v>32</v>
      </c>
      <c r="C32" s="166" t="s">
        <v>40</v>
      </c>
      <c r="D32" s="163"/>
    </row>
    <row r="33" spans="2:11" ht="18" customHeight="1" x14ac:dyDescent="0.25">
      <c r="B33" s="822" t="s">
        <v>45</v>
      </c>
      <c r="C33" s="822"/>
      <c r="D33" s="167"/>
    </row>
    <row r="34" spans="2:11" ht="51.75" customHeight="1" x14ac:dyDescent="0.25">
      <c r="B34" s="103" t="s">
        <v>32</v>
      </c>
      <c r="C34" s="166" t="s">
        <v>38</v>
      </c>
      <c r="D34" s="167"/>
    </row>
    <row r="35" spans="2:11" ht="18" customHeight="1" x14ac:dyDescent="0.25">
      <c r="B35" s="103" t="s">
        <v>32</v>
      </c>
      <c r="C35" s="166" t="s">
        <v>40</v>
      </c>
      <c r="D35" s="163"/>
    </row>
    <row r="36" spans="2:11" ht="18" customHeight="1" x14ac:dyDescent="0.25">
      <c r="B36" s="822" t="s">
        <v>46</v>
      </c>
      <c r="C36" s="822"/>
      <c r="D36" s="167"/>
    </row>
    <row r="37" spans="2:11" ht="32.25" customHeight="1" x14ac:dyDescent="0.25">
      <c r="B37" s="103" t="s">
        <v>32</v>
      </c>
      <c r="C37" s="166" t="s">
        <v>47</v>
      </c>
      <c r="D37" s="163"/>
      <c r="E37" s="164"/>
      <c r="F37" s="164"/>
      <c r="G37" s="164"/>
      <c r="H37" s="164"/>
      <c r="I37" s="164"/>
      <c r="J37" s="164"/>
      <c r="K37" s="164"/>
    </row>
    <row r="38" spans="2:11" ht="18" customHeight="1" x14ac:dyDescent="0.25">
      <c r="B38" s="822" t="s">
        <v>48</v>
      </c>
      <c r="C38" s="822"/>
    </row>
    <row r="39" spans="2:11" ht="38.1" customHeight="1" x14ac:dyDescent="0.25">
      <c r="B39" s="103" t="s">
        <v>32</v>
      </c>
      <c r="C39" s="166" t="s">
        <v>49</v>
      </c>
    </row>
    <row r="40" spans="2:11" ht="38.1" customHeight="1" x14ac:dyDescent="0.25">
      <c r="B40" s="103" t="s">
        <v>32</v>
      </c>
      <c r="C40" s="166" t="s">
        <v>47</v>
      </c>
    </row>
    <row r="41" spans="2:11" ht="18" customHeight="1" x14ac:dyDescent="0.25">
      <c r="B41" s="822" t="s">
        <v>50</v>
      </c>
      <c r="C41" s="822"/>
    </row>
    <row r="42" spans="2:11" ht="18" customHeight="1" x14ac:dyDescent="0.25">
      <c r="B42" s="103" t="s">
        <v>32</v>
      </c>
      <c r="C42" s="169" t="s">
        <v>51</v>
      </c>
    </row>
    <row r="43" spans="2:11" ht="18" customHeight="1" x14ac:dyDescent="0.25">
      <c r="B43" s="103" t="s">
        <v>32</v>
      </c>
      <c r="C43" s="169" t="s">
        <v>52</v>
      </c>
    </row>
    <row r="44" spans="2:11" ht="18" customHeight="1" x14ac:dyDescent="0.25">
      <c r="B44" s="822" t="s">
        <v>53</v>
      </c>
      <c r="C44" s="822"/>
    </row>
    <row r="45" spans="2:11" ht="18" customHeight="1" x14ac:dyDescent="0.25">
      <c r="B45" s="103" t="s">
        <v>32</v>
      </c>
      <c r="C45" s="166" t="s">
        <v>54</v>
      </c>
      <c r="D45" s="163"/>
      <c r="E45" s="164"/>
      <c r="F45" s="164"/>
      <c r="G45" s="164"/>
      <c r="H45" s="164"/>
      <c r="I45" s="164"/>
      <c r="J45" s="164"/>
      <c r="K45" s="164"/>
    </row>
    <row r="46" spans="2:11" ht="18" customHeight="1" x14ac:dyDescent="0.25">
      <c r="B46" s="103" t="s">
        <v>32</v>
      </c>
      <c r="C46" s="166" t="s">
        <v>55</v>
      </c>
      <c r="D46" s="163"/>
      <c r="E46" s="164"/>
      <c r="F46" s="164"/>
      <c r="G46" s="164"/>
      <c r="H46" s="164"/>
      <c r="I46" s="164"/>
      <c r="J46" s="164"/>
      <c r="K46" s="164"/>
    </row>
    <row r="47" spans="2:11" ht="18" customHeight="1" x14ac:dyDescent="0.25">
      <c r="B47" s="103" t="s">
        <v>32</v>
      </c>
      <c r="C47" s="166" t="s">
        <v>56</v>
      </c>
      <c r="D47" s="163"/>
      <c r="E47" s="164"/>
      <c r="F47" s="164"/>
      <c r="G47" s="164"/>
      <c r="H47" s="164"/>
      <c r="I47" s="164"/>
      <c r="J47" s="164"/>
      <c r="K47" s="164"/>
    </row>
    <row r="48" spans="2:11" ht="18" customHeight="1" x14ac:dyDescent="0.25">
      <c r="C48" s="160"/>
    </row>
    <row r="49" spans="1:4" ht="18" customHeight="1" x14ac:dyDescent="0.25">
      <c r="A49" s="824" t="s">
        <v>57</v>
      </c>
      <c r="B49" s="824"/>
      <c r="C49" s="824"/>
      <c r="D49" s="170"/>
    </row>
    <row r="50" spans="1:4" ht="36" customHeight="1" x14ac:dyDescent="0.25">
      <c r="A50" s="825" t="s">
        <v>58</v>
      </c>
      <c r="B50" s="825"/>
      <c r="C50" s="825"/>
    </row>
    <row r="51" spans="1:4" ht="18" customHeight="1" x14ac:dyDescent="0.25">
      <c r="C51" s="169"/>
    </row>
    <row r="52" spans="1:4" ht="18" customHeight="1" x14ac:dyDescent="0.25">
      <c r="C52" s="160"/>
    </row>
    <row r="53" spans="1:4" ht="18" customHeight="1" x14ac:dyDescent="0.25">
      <c r="C53" s="169"/>
    </row>
    <row r="54" spans="1:4" ht="18" customHeight="1" x14ac:dyDescent="0.25">
      <c r="B54" s="160"/>
      <c r="C54" s="160"/>
    </row>
    <row r="55" spans="1:4" ht="18" customHeight="1" x14ac:dyDescent="0.25">
      <c r="B55" s="160"/>
      <c r="C55" s="160"/>
    </row>
    <row r="56" spans="1:4" ht="18" customHeight="1" x14ac:dyDescent="0.25">
      <c r="B56" s="160"/>
      <c r="C56" s="160"/>
    </row>
    <row r="57" spans="1:4" ht="18" customHeight="1" x14ac:dyDescent="0.25">
      <c r="B57" s="160"/>
      <c r="C57" s="160"/>
    </row>
    <row r="58" spans="1:4" ht="18" customHeight="1" x14ac:dyDescent="0.25">
      <c r="B58" s="160"/>
      <c r="C58" s="160"/>
    </row>
    <row r="59" spans="1:4" ht="18" customHeight="1" x14ac:dyDescent="0.25">
      <c r="B59" s="160"/>
      <c r="C59" s="160"/>
    </row>
    <row r="60" spans="1:4" ht="18" customHeight="1" x14ac:dyDescent="0.25"/>
    <row r="61" spans="1:4" ht="18" customHeight="1" x14ac:dyDescent="0.25"/>
    <row r="62" spans="1:4" ht="18" customHeight="1" x14ac:dyDescent="0.25"/>
    <row r="63" spans="1:4" ht="18" customHeight="1" x14ac:dyDescent="0.25"/>
    <row r="64" spans="1: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sheetData>
  <sheetProtection algorithmName="SHA-512" hashValue="1m4S3FHYHIjAsD5ryRE6zYb2B1+hkQZXFyrFPup3n3ioVpfRIwwLtUQRQrtHVObeyJVQiL/30PSDm0JjUaqLVQ==" saltValue="EqeocznJvLffELwhj1ke/w==" spinCount="100000" sheet="1" formatColumns="0" formatRows="0" selectLockedCells="1"/>
  <customSheetViews>
    <customSheetView guid="{C6A7FFED-91EB-41DF-A944-2BFB2D792481}" showGridLines="0" printArea="1" view="pageBreakPreview" topLeftCell="A31">
      <selection activeCell="D6" sqref="D6"/>
      <rowBreaks count="1" manualBreakCount="1">
        <brk id="26" max="2" man="1"/>
      </rowBreaks>
      <pageMargins left="0" right="0" top="0" bottom="0" header="0" footer="0"/>
      <pageSetup orientation="portrait" r:id="rId1"/>
      <headerFooter alignWithMargins="0">
        <oddFooter>&amp;RPage &amp;P of &amp;N</oddFooter>
      </headerFooter>
    </customSheetView>
    <customSheetView guid="{302D9D75-0757-45DA-AFBF-614F08F1401B}" showGridLines="0" printArea="1" view="pageBreakPreview" topLeftCell="A31">
      <selection activeCell="D6" sqref="D6"/>
      <rowBreaks count="1" manualBreakCount="1">
        <brk id="26" max="2" man="1"/>
      </rowBreaks>
      <pageMargins left="0" right="0" top="0" bottom="0" header="0" footer="0"/>
      <pageSetup orientation="portrait" r:id="rId2"/>
      <headerFooter alignWithMargins="0">
        <oddFooter>&amp;RPage &amp;P of &amp;N</oddFooter>
      </headerFooter>
    </customSheetView>
    <customSheetView guid="{0D897A0D-14C5-4BD1-B11A-C8754685A103}" showGridLines="0" printArea="1" view="pageBreakPreview" topLeftCell="A31">
      <selection activeCell="D6" sqref="D6"/>
      <rowBreaks count="1" manualBreakCount="1">
        <brk id="26" max="2" man="1"/>
      </rowBreaks>
      <pageMargins left="0" right="0" top="0" bottom="0" header="0" footer="0"/>
      <pageSetup orientation="portrait" r:id="rId3"/>
      <headerFooter alignWithMargins="0">
        <oddFooter>&amp;RPage &amp;P of &amp;N</oddFooter>
      </headerFooter>
    </customSheetView>
    <customSheetView guid="{7B2C193D-327B-40D6-809F-9A3DFB75744C}" showGridLines="0" printArea="1" view="pageBreakPreview" topLeftCell="A31">
      <selection activeCell="D6" sqref="D6"/>
      <rowBreaks count="1" manualBreakCount="1">
        <brk id="26" max="2" man="1"/>
      </rowBreaks>
      <pageMargins left="0" right="0" top="0" bottom="0" header="0" footer="0"/>
      <pageSetup orientation="portrait" r:id="rId4"/>
      <headerFooter alignWithMargins="0">
        <oddFooter>&amp;RPage &amp;P of &amp;N</oddFooter>
      </headerFooter>
    </customSheetView>
  </customSheetViews>
  <mergeCells count="14">
    <mergeCell ref="A49:C49"/>
    <mergeCell ref="A50:C50"/>
    <mergeCell ref="B30:C30"/>
    <mergeCell ref="B33:C33"/>
    <mergeCell ref="B36:C36"/>
    <mergeCell ref="B38:C38"/>
    <mergeCell ref="B41:C41"/>
    <mergeCell ref="B44:C44"/>
    <mergeCell ref="B27:C27"/>
    <mergeCell ref="A1:C1"/>
    <mergeCell ref="B12:C12"/>
    <mergeCell ref="B14:C14"/>
    <mergeCell ref="B19:C19"/>
    <mergeCell ref="B24:C24"/>
  </mergeCells>
  <pageMargins left="0.75" right="0.75" top="0.55000000000000004" bottom="0.47" header="0.32" footer="0.25"/>
  <pageSetup orientation="portrait" r:id="rId5"/>
  <headerFooter alignWithMargins="0">
    <oddFooter>&amp;RPage &amp;P of &amp;N</oddFooter>
  </headerFooter>
  <rowBreaks count="1" manualBreakCount="1">
    <brk id="26" max="2"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M34"/>
  <sheetViews>
    <sheetView showGridLines="0" view="pageBreakPreview" zoomScaleNormal="100" zoomScaleSheetLayoutView="100" workbookViewId="0">
      <selection activeCell="C11" sqref="C11:F11"/>
    </sheetView>
  </sheetViews>
  <sheetFormatPr defaultColWidth="8" defaultRowHeight="15.75" x14ac:dyDescent="0.25"/>
  <cols>
    <col min="1" max="1" width="28.875" style="172" customWidth="1"/>
    <col min="2" max="2" width="10.25" style="172" customWidth="1"/>
    <col min="3" max="4" width="5.625" style="172" customWidth="1"/>
    <col min="5" max="5" width="5.625" style="174" customWidth="1"/>
    <col min="6" max="6" width="33.625" style="174" customWidth="1"/>
    <col min="7" max="7" width="1.125" style="174" hidden="1" customWidth="1"/>
    <col min="8" max="8" width="17.5" style="174" hidden="1" customWidth="1"/>
    <col min="9" max="9" width="10.375" style="174" hidden="1" customWidth="1"/>
    <col min="10" max="10" width="8" style="174" hidden="1" customWidth="1"/>
    <col min="11" max="11" width="54.875" style="174" hidden="1" customWidth="1"/>
    <col min="12" max="13" width="8" style="174" hidden="1" customWidth="1"/>
    <col min="14" max="73" width="8" style="174" customWidth="1"/>
    <col min="74" max="16384" width="8" style="174"/>
  </cols>
  <sheetData>
    <row r="1" spans="1:13" s="172" customFormat="1" ht="100.5" customHeight="1" x14ac:dyDescent="0.3">
      <c r="A1" s="829" t="str">
        <f>Basic!B2</f>
        <v>CONSTRUCTION OF 1 NO. OF 230KV LINE BAY AT PUGALUR (EXISTING) 400/230KV SUB-STATION FOR INTEGRATION OF RE GENERATION PROJECT</v>
      </c>
      <c r="B1" s="829"/>
      <c r="C1" s="829"/>
      <c r="D1" s="829"/>
      <c r="E1" s="829"/>
      <c r="F1" s="829"/>
      <c r="G1" s="171"/>
      <c r="H1" s="171"/>
      <c r="I1" s="171"/>
      <c r="K1" s="173"/>
      <c r="L1" s="173"/>
      <c r="M1" s="173"/>
    </row>
    <row r="2" spans="1:13" ht="20.100000000000001" customHeight="1" x14ac:dyDescent="0.25">
      <c r="A2" s="830" t="str">
        <f>Cover!B3</f>
        <v>Specification No: SR2/NT/W-AIS/DOM/C00/25/06026</v>
      </c>
      <c r="B2" s="830"/>
      <c r="C2" s="830"/>
      <c r="D2" s="830"/>
      <c r="E2" s="830"/>
      <c r="F2" s="830"/>
      <c r="G2" s="172"/>
      <c r="H2" s="172"/>
      <c r="I2" s="172"/>
      <c r="K2" s="174" t="s">
        <v>59</v>
      </c>
      <c r="L2" s="175">
        <v>1</v>
      </c>
      <c r="M2" s="176"/>
    </row>
    <row r="3" spans="1:13" ht="13.5" customHeight="1" x14ac:dyDescent="0.25">
      <c r="A3" s="177"/>
      <c r="B3" s="177"/>
      <c r="C3" s="177"/>
      <c r="D3" s="177"/>
      <c r="E3" s="172"/>
      <c r="F3" s="172"/>
      <c r="G3" s="172"/>
      <c r="H3" s="172"/>
      <c r="I3" s="172"/>
      <c r="K3" s="174" t="s">
        <v>60</v>
      </c>
      <c r="L3" s="175" t="s">
        <v>61</v>
      </c>
      <c r="M3" s="176"/>
    </row>
    <row r="4" spans="1:13" ht="20.100000000000001" customHeight="1" x14ac:dyDescent="0.25">
      <c r="A4" s="831" t="s">
        <v>62</v>
      </c>
      <c r="B4" s="831"/>
      <c r="C4" s="831"/>
      <c r="D4" s="831"/>
      <c r="E4" s="831"/>
      <c r="F4" s="831"/>
      <c r="G4" s="172"/>
      <c r="H4" s="172"/>
      <c r="I4" s="172"/>
      <c r="L4" s="175"/>
      <c r="M4" s="176"/>
    </row>
    <row r="5" spans="1:13" ht="12" customHeight="1" x14ac:dyDescent="0.25">
      <c r="A5" s="178"/>
      <c r="B5" s="178"/>
      <c r="E5" s="172"/>
      <c r="F5" s="172"/>
      <c r="G5" s="172"/>
      <c r="H5" s="172"/>
      <c r="I5" s="172"/>
      <c r="K5" s="176"/>
      <c r="L5" s="176"/>
      <c r="M5" s="176"/>
    </row>
    <row r="6" spans="1:13" s="172" customFormat="1" ht="43.5" customHeight="1" x14ac:dyDescent="0.3">
      <c r="A6" s="179" t="s">
        <v>63</v>
      </c>
      <c r="B6" s="180"/>
      <c r="C6" s="832" t="s">
        <v>59</v>
      </c>
      <c r="D6" s="832"/>
      <c r="E6" s="832"/>
      <c r="F6" s="832"/>
      <c r="G6" s="181"/>
      <c r="H6" s="181"/>
      <c r="I6" s="181"/>
      <c r="K6" s="182">
        <f>IF(C6= "Sole Bidder", 0, C7)</f>
        <v>0</v>
      </c>
      <c r="L6" s="173"/>
      <c r="M6" s="173"/>
    </row>
    <row r="7" spans="1:13" ht="42" customHeight="1" x14ac:dyDescent="0.25">
      <c r="A7" s="179" t="str">
        <f>IF(C6= "JV (Joint Venture)", "Total Nos. of  Partners in the JV [excluding the Lead Partner]", "")</f>
        <v/>
      </c>
      <c r="B7" s="183"/>
      <c r="C7" s="833"/>
      <c r="D7" s="834"/>
      <c r="E7" s="834"/>
      <c r="F7" s="835"/>
      <c r="K7" s="176"/>
      <c r="L7" s="176"/>
      <c r="M7" s="176"/>
    </row>
    <row r="8" spans="1:13" ht="19.5" customHeight="1" x14ac:dyDescent="0.25">
      <c r="A8" s="184"/>
      <c r="B8" s="184"/>
      <c r="C8" s="181"/>
    </row>
    <row r="9" spans="1:13" ht="20.100000000000001" customHeight="1" x14ac:dyDescent="0.25">
      <c r="A9" s="185" t="str">
        <f>IF(C6= "Sole Bidder", "Name of Sole Bidder", "Name of Lead Partner")</f>
        <v>Name of Sole Bidder</v>
      </c>
      <c r="B9" s="186"/>
      <c r="C9" s="836"/>
      <c r="D9" s="837"/>
      <c r="E9" s="837"/>
      <c r="F9" s="838"/>
    </row>
    <row r="10" spans="1:13" ht="20.100000000000001" customHeight="1" x14ac:dyDescent="0.25">
      <c r="A10" s="187" t="str">
        <f>IF(C6= "Sole Bidder", "Address of Sole Bidder", "Address of Lead Partner")</f>
        <v>Address of Sole Bidder</v>
      </c>
      <c r="B10" s="188"/>
      <c r="C10" s="836"/>
      <c r="D10" s="837"/>
      <c r="E10" s="837"/>
      <c r="F10" s="838"/>
    </row>
    <row r="11" spans="1:13" ht="20.100000000000001" customHeight="1" x14ac:dyDescent="0.25">
      <c r="A11" s="189"/>
      <c r="B11" s="190"/>
      <c r="C11" s="836"/>
      <c r="D11" s="837"/>
      <c r="E11" s="837"/>
      <c r="F11" s="838"/>
    </row>
    <row r="12" spans="1:13" ht="20.100000000000001" customHeight="1" x14ac:dyDescent="0.25">
      <c r="A12" s="187"/>
      <c r="B12" s="188"/>
      <c r="C12" s="839"/>
      <c r="D12" s="840"/>
      <c r="E12" s="840"/>
      <c r="F12" s="841"/>
    </row>
    <row r="13" spans="1:13" ht="20.100000000000001" customHeight="1" x14ac:dyDescent="0.25"/>
    <row r="14" spans="1:13" ht="20.100000000000001" hidden="1" customHeight="1" x14ac:dyDescent="0.25">
      <c r="A14" s="191" t="str">
        <f>IF(C7=1, "Name of other Partner","Name of other Partner - 1")</f>
        <v>Name of other Partner - 1</v>
      </c>
      <c r="B14" s="192"/>
      <c r="C14" s="839" t="s">
        <v>64</v>
      </c>
      <c r="D14" s="840"/>
      <c r="E14" s="840"/>
      <c r="F14" s="841"/>
    </row>
    <row r="15" spans="1:13" ht="20.100000000000001" hidden="1" customHeight="1" x14ac:dyDescent="0.25">
      <c r="A15" s="193" t="str">
        <f>IF(C7=1, "Address of other Partner","Address of other Partner - 1")</f>
        <v>Address of other Partner - 1</v>
      </c>
      <c r="B15" s="194"/>
      <c r="C15" s="842" t="s">
        <v>65</v>
      </c>
      <c r="D15" s="843"/>
      <c r="E15" s="843"/>
      <c r="F15" s="844"/>
    </row>
    <row r="16" spans="1:13" ht="20.100000000000001" hidden="1" customHeight="1" x14ac:dyDescent="0.25">
      <c r="A16" s="195"/>
      <c r="B16" s="196"/>
      <c r="C16" s="826" t="s">
        <v>66</v>
      </c>
      <c r="D16" s="827"/>
      <c r="E16" s="827"/>
      <c r="F16" s="828"/>
    </row>
    <row r="17" spans="1:7" ht="20.100000000000001" hidden="1" customHeight="1" x14ac:dyDescent="0.25">
      <c r="A17" s="187"/>
      <c r="B17" s="188"/>
      <c r="C17" s="842" t="s">
        <v>67</v>
      </c>
      <c r="D17" s="843"/>
      <c r="E17" s="843"/>
      <c r="F17" s="844"/>
    </row>
    <row r="18" spans="1:7" ht="20.100000000000001" hidden="1" customHeight="1" x14ac:dyDescent="0.25"/>
    <row r="19" spans="1:7" ht="20.100000000000001" hidden="1" customHeight="1" x14ac:dyDescent="0.25">
      <c r="A19" s="185" t="s">
        <v>68</v>
      </c>
      <c r="B19" s="186"/>
      <c r="C19" s="839"/>
      <c r="D19" s="840"/>
      <c r="E19" s="840"/>
      <c r="F19" s="841"/>
    </row>
    <row r="20" spans="1:7" ht="20.100000000000001" hidden="1" customHeight="1" x14ac:dyDescent="0.25">
      <c r="A20" s="185" t="s">
        <v>69</v>
      </c>
      <c r="B20" s="186"/>
      <c r="C20" s="839"/>
      <c r="D20" s="840"/>
      <c r="E20" s="840"/>
      <c r="F20" s="841"/>
    </row>
    <row r="21" spans="1:7" ht="20.100000000000001" hidden="1" customHeight="1" x14ac:dyDescent="0.25">
      <c r="A21" s="189"/>
      <c r="B21" s="190"/>
      <c r="C21" s="839"/>
      <c r="D21" s="840"/>
      <c r="E21" s="840"/>
      <c r="F21" s="841"/>
    </row>
    <row r="22" spans="1:7" ht="20.100000000000001" hidden="1" customHeight="1" x14ac:dyDescent="0.25">
      <c r="A22" s="187"/>
      <c r="B22" s="188"/>
      <c r="C22" s="839"/>
      <c r="D22" s="840"/>
      <c r="E22" s="840"/>
      <c r="F22" s="841"/>
    </row>
    <row r="23" spans="1:7" ht="20.100000000000001" hidden="1" customHeight="1" x14ac:dyDescent="0.25"/>
    <row r="24" spans="1:7" ht="20.100000000000001" customHeight="1" x14ac:dyDescent="0.25"/>
    <row r="25" spans="1:7" ht="21" customHeight="1" x14ac:dyDescent="0.25">
      <c r="A25" s="197" t="s">
        <v>70</v>
      </c>
      <c r="B25" s="198"/>
      <c r="C25" s="836"/>
      <c r="D25" s="837"/>
      <c r="E25" s="837"/>
      <c r="F25" s="838"/>
    </row>
    <row r="26" spans="1:7" ht="21" customHeight="1" x14ac:dyDescent="0.25">
      <c r="A26" s="197" t="s">
        <v>71</v>
      </c>
      <c r="B26" s="198"/>
      <c r="C26" s="839"/>
      <c r="D26" s="840"/>
      <c r="E26" s="840"/>
      <c r="F26" s="841"/>
    </row>
    <row r="27" spans="1:7" ht="21" hidden="1" customHeight="1" x14ac:dyDescent="0.25">
      <c r="A27" s="197" t="s">
        <v>72</v>
      </c>
      <c r="B27" s="198"/>
      <c r="C27" s="845"/>
      <c r="D27" s="845"/>
      <c r="E27" s="845"/>
      <c r="F27" s="845"/>
    </row>
    <row r="28" spans="1:7" ht="21" hidden="1" customHeight="1" x14ac:dyDescent="0.25">
      <c r="A28" s="197" t="s">
        <v>73</v>
      </c>
      <c r="B28" s="198"/>
      <c r="C28" s="846"/>
      <c r="D28" s="846"/>
      <c r="E28" s="846"/>
      <c r="F28" s="846"/>
    </row>
    <row r="29" spans="1:7" ht="21" hidden="1" customHeight="1" x14ac:dyDescent="0.25">
      <c r="A29" s="197" t="s">
        <v>74</v>
      </c>
      <c r="B29" s="198"/>
      <c r="C29" s="846"/>
      <c r="D29" s="846"/>
      <c r="E29" s="846"/>
      <c r="F29" s="846"/>
    </row>
    <row r="30" spans="1:7" ht="21" hidden="1" customHeight="1" x14ac:dyDescent="0.25">
      <c r="A30" s="197" t="s">
        <v>75</v>
      </c>
      <c r="B30" s="198"/>
      <c r="C30" s="846"/>
      <c r="D30" s="846"/>
      <c r="E30" s="846"/>
      <c r="F30" s="846"/>
    </row>
    <row r="31" spans="1:7" ht="21" customHeight="1" x14ac:dyDescent="0.25">
      <c r="A31" s="199"/>
      <c r="B31" s="199"/>
      <c r="C31" s="199"/>
    </row>
    <row r="32" spans="1:7" s="172" customFormat="1" ht="21" customHeight="1" x14ac:dyDescent="0.3">
      <c r="A32" s="197" t="s">
        <v>76</v>
      </c>
      <c r="B32" s="198"/>
      <c r="C32" s="200"/>
      <c r="D32" s="201"/>
      <c r="E32" s="200"/>
      <c r="F32" s="202"/>
      <c r="G32" s="173">
        <f>IF(D32="Feb",28,IF(OR(D32="Apr", D32="Jun", D32="Sep", D32="Nov"),30,31))</f>
        <v>31</v>
      </c>
    </row>
    <row r="33" spans="1:6" ht="21" customHeight="1" x14ac:dyDescent="0.25">
      <c r="A33" s="197" t="s">
        <v>77</v>
      </c>
      <c r="B33" s="198"/>
      <c r="C33" s="839"/>
      <c r="D33" s="840"/>
      <c r="E33" s="840"/>
      <c r="F33" s="841"/>
    </row>
    <row r="34" spans="1:6" x14ac:dyDescent="0.25">
      <c r="D34" s="174"/>
    </row>
  </sheetData>
  <sheetProtection algorithmName="SHA-512" hashValue="ej4UPFPK0AjEG2opOnB94+p3kvlLEslVWH1w63II7AuB1lSOifnmY6RvbZlCUTmcuEkFTwyee57D4dCDe6zQLg==" saltValue="G7GijKtkha8ZmUbJtG5STQ==" spinCount="100000" sheet="1" formatColumns="0" formatRows="0" selectLockedCells="1"/>
  <customSheetViews>
    <customSheetView guid="{C6A7FFED-91EB-41DF-A944-2BFB2D792481}" showGridLines="0" printArea="1" hiddenRows="1" hiddenColumns="1" view="pageBreakPreview">
      <selection activeCell="C25" sqref="C25:F25"/>
      <pageMargins left="0" right="0" top="0" bottom="0" header="0" footer="0"/>
      <pageSetup orientation="portrait" r:id="rId1"/>
      <headerFooter alignWithMargins="0"/>
    </customSheetView>
    <customSheetView guid="{302D9D75-0757-45DA-AFBF-614F08F1401B}" showGridLines="0" printArea="1" hiddenRows="1" hiddenColumns="1" view="pageBreakPreview">
      <selection activeCell="C25" sqref="C25:F25"/>
      <pageMargins left="0" right="0" top="0" bottom="0" header="0" footer="0"/>
      <pageSetup orientation="portrait" r:id="rId2"/>
      <headerFooter alignWithMargins="0"/>
    </customSheetView>
    <customSheetView guid="{0D897A0D-14C5-4BD1-B11A-C8754685A103}" showGridLines="0" printArea="1" hiddenRows="1" hiddenColumns="1" view="pageBreakPreview">
      <selection activeCell="E32" sqref="E32"/>
      <pageMargins left="0" right="0" top="0" bottom="0" header="0" footer="0"/>
      <pageSetup orientation="portrait" r:id="rId3"/>
      <headerFooter alignWithMargins="0"/>
    </customSheetView>
    <customSheetView guid="{7B2C193D-327B-40D6-809F-9A3DFB75744C}" showGridLines="0" printArea="1" hiddenRows="1" hiddenColumns="1" view="pageBreakPreview" topLeftCell="A10">
      <selection activeCell="E32" sqref="E32"/>
      <pageMargins left="0" right="0" top="0" bottom="0" header="0" footer="0"/>
      <pageSetup orientation="portrait" r:id="rId4"/>
      <headerFooter alignWithMargins="0"/>
    </customSheetView>
  </customSheetViews>
  <mergeCells count="24">
    <mergeCell ref="C33:F33"/>
    <mergeCell ref="C17:F17"/>
    <mergeCell ref="C19:F19"/>
    <mergeCell ref="C20:F20"/>
    <mergeCell ref="C21:F21"/>
    <mergeCell ref="C22:F22"/>
    <mergeCell ref="C25:F25"/>
    <mergeCell ref="C26:F26"/>
    <mergeCell ref="C27:F27"/>
    <mergeCell ref="C28:F28"/>
    <mergeCell ref="C29:F29"/>
    <mergeCell ref="C30:F30"/>
    <mergeCell ref="C16:F16"/>
    <mergeCell ref="A1:F1"/>
    <mergeCell ref="A2:F2"/>
    <mergeCell ref="A4:F4"/>
    <mergeCell ref="C6:F6"/>
    <mergeCell ref="C7:F7"/>
    <mergeCell ref="C9:F9"/>
    <mergeCell ref="C10:F10"/>
    <mergeCell ref="C11:F11"/>
    <mergeCell ref="C12:F12"/>
    <mergeCell ref="C14:F14"/>
    <mergeCell ref="C15:F15"/>
  </mergeCells>
  <conditionalFormatting sqref="A7:B7">
    <cfRule type="expression" dxfId="104" priority="6" stopIfTrue="1">
      <formula>$C$6="Sole Bidder"</formula>
    </cfRule>
  </conditionalFormatting>
  <conditionalFormatting sqref="A14:B17">
    <cfRule type="expression" dxfId="103" priority="5" stopIfTrue="1">
      <formula>$K$6&lt;1</formula>
    </cfRule>
  </conditionalFormatting>
  <conditionalFormatting sqref="A19:B22">
    <cfRule type="expression" dxfId="102" priority="4" stopIfTrue="1">
      <formula>$K$6&lt;2</formula>
    </cfRule>
  </conditionalFormatting>
  <conditionalFormatting sqref="C7:F7">
    <cfRule type="expression" dxfId="101" priority="1" stopIfTrue="1">
      <formula>$C$6="Sole Bidder"</formula>
    </cfRule>
  </conditionalFormatting>
  <conditionalFormatting sqref="C14:F17">
    <cfRule type="expression" dxfId="100" priority="3" stopIfTrue="1">
      <formula>$K$6&lt;1</formula>
    </cfRule>
  </conditionalFormatting>
  <conditionalFormatting sqref="C19:F22">
    <cfRule type="expression" dxfId="99" priority="2" stopIfTrue="1">
      <formula>$K$6&lt;2</formula>
    </cfRule>
  </conditionalFormatting>
  <dataValidations count="4">
    <dataValidation type="list" allowBlank="1" showInputMessage="1" showErrorMessage="1" sqref="C6:F6" xr:uid="{00000000-0002-0000-0300-000001000000}">
      <formula1>$K$2:$K$3</formula1>
    </dataValidation>
    <dataValidation type="list" allowBlank="1" showInputMessage="1" showErrorMessage="1" sqref="E32" xr:uid="{00000000-0002-0000-0300-000002000000}">
      <formula1>"2023,2024,2025"</formula1>
    </dataValidation>
    <dataValidation type="list" allowBlank="1" showInputMessage="1" showErrorMessage="1" sqref="D32" xr:uid="{00000000-0002-0000-0300-000003000000}">
      <formula1>"Jan,Feb,Mar,Apr,May,Jun,Jul,Aug,Sep,Oct,Nov,Dec"</formula1>
    </dataValidation>
    <dataValidation type="list" allowBlank="1" showInputMessage="1" showErrorMessage="1" sqref="C32" xr:uid="{00000000-0002-0000-0300-000004000000}">
      <formula1>"1,2,3,4,5,6,7,8,9,10,11,12,13,14,15,16,17,18,19,20,21,22,23,24,25,26,27,28,29,30,31"</formula1>
    </dataValidation>
  </dataValidations>
  <pageMargins left="0.75" right="0.75" top="0.69" bottom="0.7" header="0.4" footer="0.37"/>
  <pageSetup orientation="portrait" r:id="rId5"/>
  <headerFooter alignWithMargins="0"/>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12"/>
    <pageSetUpPr autoPageBreaks="0" fitToPage="1"/>
  </sheetPr>
  <dimension ref="A1:AY216"/>
  <sheetViews>
    <sheetView view="pageBreakPreview" topLeftCell="A106" zoomScale="80" zoomScaleNormal="100" zoomScaleSheetLayoutView="80" workbookViewId="0">
      <selection activeCell="M19" sqref="M19"/>
    </sheetView>
  </sheetViews>
  <sheetFormatPr defaultColWidth="9" defaultRowHeight="16.5" x14ac:dyDescent="0.3"/>
  <cols>
    <col min="1" max="1" width="6.25" style="10" customWidth="1"/>
    <col min="2" max="2" width="14.125" style="10" hidden="1" customWidth="1"/>
    <col min="3" max="3" width="9.625" style="10" customWidth="1"/>
    <col min="4" max="4" width="45.125" style="10" customWidth="1"/>
    <col min="5" max="5" width="15.375" style="10" customWidth="1"/>
    <col min="6" max="6" width="13.5" style="10" customWidth="1"/>
    <col min="7" max="7" width="16.75" style="10" customWidth="1"/>
    <col min="8" max="8" width="11.375" style="10" customWidth="1"/>
    <col min="9" max="9" width="15.5" style="18" customWidth="1"/>
    <col min="10" max="10" width="75" style="9" customWidth="1"/>
    <col min="11" max="11" width="5.75" style="10" customWidth="1"/>
    <col min="12" max="12" width="6.625" style="10" customWidth="1"/>
    <col min="13" max="13" width="13.375" style="9" customWidth="1"/>
    <col min="14" max="14" width="14.125" style="9" customWidth="1"/>
    <col min="15" max="15" width="13" style="9" customWidth="1"/>
    <col min="16" max="16" width="16.875" style="6" hidden="1" customWidth="1"/>
    <col min="17" max="17" width="16.5" style="6" hidden="1" customWidth="1"/>
    <col min="18" max="18" width="16.875" style="6" hidden="1" customWidth="1"/>
    <col min="19" max="19" width="11.875" style="7" hidden="1" customWidth="1"/>
    <col min="20" max="20" width="13.875" style="8" hidden="1" customWidth="1"/>
    <col min="21" max="23" width="9" style="8" hidden="1" customWidth="1"/>
    <col min="24" max="24" width="14.25" style="8" hidden="1" customWidth="1"/>
    <col min="25" max="25" width="24.125" style="8" customWidth="1"/>
    <col min="26" max="26" width="11.125" style="9" customWidth="1"/>
    <col min="27" max="27" width="12.75" style="9" customWidth="1"/>
    <col min="28" max="28" width="11.375" style="10" customWidth="1"/>
    <col min="29" max="29" width="10.375" style="9" customWidth="1"/>
    <col min="30" max="30" width="17.75" style="9" hidden="1" customWidth="1"/>
    <col min="31" max="31" width="10.5" style="9" hidden="1" customWidth="1"/>
    <col min="32" max="32" width="12.375" style="9" hidden="1" customWidth="1"/>
    <col min="33" max="34" width="9" style="9" hidden="1" customWidth="1"/>
    <col min="35" max="35" width="10.875" style="9" customWidth="1"/>
    <col min="36" max="36" width="18.75" style="9" customWidth="1"/>
    <col min="37" max="37" width="9" style="9" customWidth="1"/>
    <col min="38" max="51" width="9" style="8" customWidth="1"/>
    <col min="52" max="52" width="9" style="9" customWidth="1"/>
    <col min="53" max="16384" width="9" style="9"/>
  </cols>
  <sheetData>
    <row r="1" spans="1:51" x14ac:dyDescent="0.3">
      <c r="A1" s="1" t="str">
        <f>Cover!B3</f>
        <v>Specification No: SR2/NT/W-AIS/DOM/C00/25/06026</v>
      </c>
      <c r="B1" s="1"/>
      <c r="C1" s="1"/>
      <c r="D1" s="1"/>
      <c r="E1" s="1"/>
      <c r="F1" s="1"/>
      <c r="G1" s="1"/>
      <c r="H1" s="1"/>
      <c r="I1" s="2"/>
      <c r="J1" s="3"/>
      <c r="K1" s="4"/>
      <c r="L1" s="1"/>
      <c r="M1" s="5"/>
      <c r="N1" s="5"/>
      <c r="O1" s="259" t="s">
        <v>78</v>
      </c>
      <c r="AD1" s="11" t="s">
        <v>79</v>
      </c>
      <c r="AE1" s="12" t="e">
        <f>SUMIF(#REF!, "Direct",#REF!)</f>
        <v>#REF!</v>
      </c>
      <c r="AJ1" s="12" t="str">
        <f>'[1]Names of Bidder'!C6</f>
        <v>Sole Bidder</v>
      </c>
      <c r="AK1" s="9" t="s">
        <v>80</v>
      </c>
    </row>
    <row r="2" spans="1:51" x14ac:dyDescent="0.3">
      <c r="A2" s="13"/>
      <c r="B2" s="13"/>
      <c r="C2" s="13"/>
      <c r="D2" s="13"/>
      <c r="E2" s="13"/>
      <c r="F2" s="13"/>
      <c r="G2" s="13"/>
      <c r="H2" s="13"/>
      <c r="I2" s="14"/>
      <c r="L2" s="13"/>
      <c r="AA2" s="10"/>
      <c r="AD2" s="11" t="s">
        <v>81</v>
      </c>
      <c r="AE2" s="15" t="e">
        <f>#REF!-AE1</f>
        <v>#REF!</v>
      </c>
      <c r="AF2" s="16"/>
      <c r="AJ2" s="12">
        <f>'[1]Names of Bidder'!K6</f>
        <v>0</v>
      </c>
    </row>
    <row r="3" spans="1:51" ht="58.5" customHeight="1" x14ac:dyDescent="0.3">
      <c r="A3" s="849" t="str">
        <f>Basic!B2</f>
        <v>CONSTRUCTION OF 1 NO. OF 230KV LINE BAY AT PUGALUR (EXISTING) 400/230KV SUB-STATION FOR INTEGRATION OF RE GENERATION PROJECT</v>
      </c>
      <c r="B3" s="849"/>
      <c r="C3" s="849"/>
      <c r="D3" s="849"/>
      <c r="E3" s="849"/>
      <c r="F3" s="849"/>
      <c r="G3" s="849"/>
      <c r="H3" s="849"/>
      <c r="I3" s="849"/>
      <c r="J3" s="849"/>
      <c r="K3" s="849"/>
      <c r="L3" s="849"/>
      <c r="M3" s="849"/>
      <c r="N3" s="849"/>
      <c r="O3" s="849"/>
      <c r="Y3" s="17"/>
      <c r="Z3" s="18"/>
      <c r="AA3" s="18"/>
      <c r="AB3" s="18"/>
      <c r="AD3" s="13"/>
      <c r="AG3" s="848"/>
      <c r="AH3" s="848"/>
    </row>
    <row r="4" spans="1:51" x14ac:dyDescent="0.3">
      <c r="A4" s="850" t="s">
        <v>82</v>
      </c>
      <c r="B4" s="850"/>
      <c r="C4" s="850"/>
      <c r="D4" s="850"/>
      <c r="E4" s="850"/>
      <c r="F4" s="850"/>
      <c r="G4" s="850"/>
      <c r="H4" s="850"/>
      <c r="I4" s="850"/>
      <c r="J4" s="850"/>
      <c r="K4" s="850"/>
      <c r="L4" s="850"/>
      <c r="M4" s="850"/>
      <c r="N4" s="850"/>
      <c r="O4" s="850"/>
      <c r="Y4" s="17"/>
      <c r="Z4" s="18"/>
      <c r="AA4" s="18"/>
      <c r="AB4" s="18"/>
      <c r="AD4" s="13"/>
      <c r="AE4" s="19"/>
      <c r="AF4" s="16"/>
    </row>
    <row r="5" spans="1:51" x14ac:dyDescent="0.3">
      <c r="Y5" s="17"/>
      <c r="Z5" s="18"/>
      <c r="AA5" s="18"/>
      <c r="AB5" s="18"/>
      <c r="AD5" s="13"/>
    </row>
    <row r="6" spans="1:51" x14ac:dyDescent="0.3">
      <c r="A6" s="20" t="str">
        <f>"Bidder’s Name and Address (" &amp; MID('Names of Bidder'!A9,9, 20) &amp; ") :"</f>
        <v>Bidder’s Name and Address (Sole Bidder) :</v>
      </c>
      <c r="B6" s="20"/>
      <c r="C6" s="20"/>
      <c r="D6" s="20"/>
      <c r="E6" s="20"/>
      <c r="F6" s="20"/>
      <c r="G6" s="20"/>
      <c r="H6" s="20"/>
      <c r="I6" s="21"/>
      <c r="J6" s="22"/>
      <c r="K6" s="23"/>
      <c r="L6" s="20"/>
      <c r="M6" s="24" t="s">
        <v>83</v>
      </c>
      <c r="O6" s="22"/>
      <c r="Y6" s="17"/>
      <c r="Z6" s="18"/>
      <c r="AA6" s="18"/>
      <c r="AB6" s="18"/>
      <c r="AD6" s="13"/>
      <c r="AE6" s="19"/>
    </row>
    <row r="7" spans="1:51" x14ac:dyDescent="0.3">
      <c r="A7" s="851"/>
      <c r="B7" s="851"/>
      <c r="C7" s="851"/>
      <c r="D7" s="851"/>
      <c r="E7" s="851"/>
      <c r="F7" s="851"/>
      <c r="G7" s="851"/>
      <c r="H7" s="851"/>
      <c r="I7" s="851"/>
      <c r="J7" s="851"/>
      <c r="K7" s="851"/>
      <c r="L7" s="851"/>
      <c r="M7" s="25" t="s">
        <v>84</v>
      </c>
      <c r="O7" s="22"/>
      <c r="Y7" s="6"/>
      <c r="Z7" s="26"/>
      <c r="AA7" s="26"/>
      <c r="AB7" s="26"/>
      <c r="AG7" s="848"/>
      <c r="AH7" s="848"/>
    </row>
    <row r="8" spans="1:51" x14ac:dyDescent="0.3">
      <c r="A8" s="20" t="s">
        <v>85</v>
      </c>
      <c r="B8" s="20"/>
      <c r="C8" s="852" t="str">
        <f>IF('Names of Bidder'!C9=0, "", 'Names of Bidder'!C9)</f>
        <v/>
      </c>
      <c r="D8" s="852"/>
      <c r="E8" s="852"/>
      <c r="F8" s="20"/>
      <c r="G8" s="20"/>
      <c r="H8" s="20"/>
      <c r="I8" s="21"/>
      <c r="M8" s="25" t="s">
        <v>86</v>
      </c>
      <c r="O8" s="22"/>
      <c r="Y8" s="17"/>
      <c r="Z8" s="27"/>
      <c r="AA8" s="27"/>
      <c r="AB8" s="27"/>
      <c r="AJ8" s="12" t="e">
        <f>IF('[1]Names of Bidder'!C7=1,'[1]Names of Bidder'!C9&amp;" &amp; "&amp;'[1]Names of Bidder'!C14,IF('[1]Names of Bidder'!C7="2 or More",'[1]Names of Bidder'!C9&amp;" , "&amp;'[1]Names of Bidder'!C14&amp;" &amp; "&amp;'[1]Names of Bidder'!C19,""))</f>
        <v>#REF!</v>
      </c>
    </row>
    <row r="9" spans="1:51" x14ac:dyDescent="0.3">
      <c r="A9" s="20" t="s">
        <v>87</v>
      </c>
      <c r="B9" s="20"/>
      <c r="C9" s="852" t="str">
        <f>IF('Names of Bidder'!C10=0, "", 'Names of Bidder'!C10)</f>
        <v/>
      </c>
      <c r="D9" s="852"/>
      <c r="E9" s="852"/>
      <c r="F9" s="20"/>
      <c r="G9" s="20"/>
      <c r="H9" s="20"/>
      <c r="I9" s="21"/>
      <c r="M9" s="25" t="s">
        <v>88</v>
      </c>
      <c r="O9" s="22"/>
      <c r="Y9" s="17"/>
      <c r="Z9" s="27"/>
      <c r="AA9" s="27"/>
      <c r="AB9" s="27"/>
    </row>
    <row r="10" spans="1:51" x14ac:dyDescent="0.3">
      <c r="A10" s="22"/>
      <c r="B10" s="22"/>
      <c r="C10" s="852" t="str">
        <f>IF('Names of Bidder'!C11=0, "", 'Names of Bidder'!C11)</f>
        <v/>
      </c>
      <c r="D10" s="852"/>
      <c r="E10" s="852"/>
      <c r="F10" s="22"/>
      <c r="G10" s="22"/>
      <c r="H10" s="22"/>
      <c r="I10" s="28"/>
      <c r="M10" s="25" t="s">
        <v>89</v>
      </c>
      <c r="O10" s="22"/>
      <c r="Y10" s="6"/>
      <c r="Z10" s="29"/>
      <c r="AA10" s="18"/>
      <c r="AB10" s="30"/>
    </row>
    <row r="11" spans="1:51" x14ac:dyDescent="0.3">
      <c r="A11" s="22"/>
      <c r="B11" s="22"/>
      <c r="C11" s="852" t="str">
        <f>IF('Names of Bidder'!C12=0, "", 'Names of Bidder'!C12)</f>
        <v/>
      </c>
      <c r="D11" s="852"/>
      <c r="E11" s="852"/>
      <c r="F11" s="22"/>
      <c r="G11" s="22"/>
      <c r="H11" s="22"/>
      <c r="I11" s="28"/>
      <c r="M11" s="25" t="s">
        <v>90</v>
      </c>
      <c r="O11" s="22"/>
      <c r="AG11" s="848"/>
      <c r="AH11" s="848"/>
    </row>
    <row r="12" spans="1:51" x14ac:dyDescent="0.3">
      <c r="A12" s="22"/>
      <c r="B12" s="22"/>
      <c r="C12" s="22"/>
      <c r="D12" s="22"/>
      <c r="E12" s="22"/>
      <c r="F12" s="22"/>
      <c r="G12" s="22"/>
      <c r="H12" s="22"/>
      <c r="I12" s="28"/>
      <c r="J12" s="22"/>
      <c r="K12" s="31"/>
      <c r="L12" s="22"/>
      <c r="M12" s="20"/>
      <c r="N12" s="32"/>
      <c r="O12" s="32"/>
      <c r="AI12" s="33"/>
    </row>
    <row r="13" spans="1:51" s="38" customFormat="1" ht="33" customHeight="1" x14ac:dyDescent="0.3">
      <c r="A13" s="853" t="s">
        <v>91</v>
      </c>
      <c r="B13" s="853"/>
      <c r="C13" s="853"/>
      <c r="D13" s="853"/>
      <c r="E13" s="853"/>
      <c r="F13" s="853"/>
      <c r="G13" s="853"/>
      <c r="H13" s="853"/>
      <c r="I13" s="853"/>
      <c r="J13" s="853"/>
      <c r="K13" s="853"/>
      <c r="L13" s="853"/>
      <c r="M13" s="853"/>
      <c r="N13" s="853"/>
      <c r="O13" s="853"/>
      <c r="P13" s="34"/>
      <c r="Q13" s="34"/>
      <c r="R13" s="34"/>
      <c r="S13" s="35"/>
      <c r="T13" s="36"/>
      <c r="U13" s="36"/>
      <c r="V13" s="36"/>
      <c r="W13" s="36"/>
      <c r="X13" s="37"/>
      <c r="Y13" s="37"/>
      <c r="AA13" s="39"/>
      <c r="AB13" s="39"/>
      <c r="AE13" s="38" t="s">
        <v>92</v>
      </c>
      <c r="AI13" s="40"/>
      <c r="AL13" s="37"/>
      <c r="AM13" s="37"/>
      <c r="AN13" s="37"/>
      <c r="AO13" s="37"/>
      <c r="AP13" s="37"/>
      <c r="AQ13" s="37"/>
      <c r="AR13" s="37"/>
      <c r="AS13" s="37"/>
      <c r="AT13" s="37"/>
      <c r="AU13" s="37"/>
      <c r="AV13" s="37"/>
      <c r="AW13" s="37"/>
      <c r="AX13" s="37"/>
      <c r="AY13" s="37"/>
    </row>
    <row r="14" spans="1:51" x14ac:dyDescent="0.3">
      <c r="A14" s="41"/>
      <c r="B14" s="41"/>
      <c r="C14" s="41"/>
      <c r="D14" s="41"/>
      <c r="E14" s="41"/>
      <c r="F14" s="41"/>
      <c r="G14" s="41"/>
      <c r="H14" s="41"/>
      <c r="I14" s="42"/>
      <c r="J14" s="41"/>
      <c r="K14" s="41"/>
      <c r="L14" s="41"/>
      <c r="M14" s="41"/>
      <c r="N14" s="41"/>
      <c r="O14" s="41"/>
      <c r="P14" s="43"/>
      <c r="Q14" s="43"/>
      <c r="R14" s="43"/>
      <c r="S14" s="44"/>
      <c r="T14" s="45"/>
      <c r="U14" s="45"/>
      <c r="V14" s="45"/>
      <c r="W14" s="45"/>
      <c r="AA14" s="10"/>
      <c r="AI14" s="33"/>
    </row>
    <row r="15" spans="1:51" x14ac:dyDescent="0.3">
      <c r="M15" s="46"/>
      <c r="N15" s="46"/>
      <c r="O15" s="47" t="s">
        <v>93</v>
      </c>
      <c r="Z15" s="854"/>
      <c r="AA15" s="854"/>
      <c r="AC15" s="847"/>
      <c r="AD15" s="847"/>
      <c r="AE15" s="9" t="s">
        <v>94</v>
      </c>
      <c r="AG15" s="848"/>
      <c r="AH15" s="848"/>
    </row>
    <row r="16" spans="1:51" ht="127.5" customHeight="1" x14ac:dyDescent="0.3">
      <c r="A16" s="48" t="s">
        <v>95</v>
      </c>
      <c r="B16" s="48" t="s">
        <v>96</v>
      </c>
      <c r="C16" s="48" t="s">
        <v>97</v>
      </c>
      <c r="D16" s="48" t="s">
        <v>98</v>
      </c>
      <c r="E16" s="48" t="s">
        <v>99</v>
      </c>
      <c r="F16" s="48" t="s">
        <v>100</v>
      </c>
      <c r="G16" s="48" t="s">
        <v>101</v>
      </c>
      <c r="H16" s="48" t="s">
        <v>102</v>
      </c>
      <c r="I16" s="49" t="s">
        <v>103</v>
      </c>
      <c r="J16" s="50" t="s">
        <v>104</v>
      </c>
      <c r="K16" s="51" t="s">
        <v>105</v>
      </c>
      <c r="L16" s="51" t="s">
        <v>106</v>
      </c>
      <c r="M16" s="48" t="s">
        <v>107</v>
      </c>
      <c r="N16" s="48" t="s">
        <v>108</v>
      </c>
      <c r="O16" s="48" t="s">
        <v>109</v>
      </c>
      <c r="Z16" s="52"/>
      <c r="AA16" s="52"/>
      <c r="AC16" s="52"/>
      <c r="AD16" s="52"/>
    </row>
    <row r="17" spans="1:51" x14ac:dyDescent="0.3">
      <c r="A17" s="53">
        <v>1</v>
      </c>
      <c r="B17" s="54">
        <v>2</v>
      </c>
      <c r="C17" s="54">
        <v>3</v>
      </c>
      <c r="D17" s="54">
        <v>4</v>
      </c>
      <c r="E17" s="54">
        <v>5</v>
      </c>
      <c r="F17" s="54">
        <v>6</v>
      </c>
      <c r="G17" s="54">
        <v>7</v>
      </c>
      <c r="H17" s="54">
        <v>8</v>
      </c>
      <c r="I17" s="54">
        <v>9</v>
      </c>
      <c r="J17" s="51">
        <v>10</v>
      </c>
      <c r="K17" s="51">
        <v>11</v>
      </c>
      <c r="L17" s="51">
        <v>12</v>
      </c>
      <c r="M17" s="51">
        <v>13</v>
      </c>
      <c r="N17" s="51" t="s">
        <v>110</v>
      </c>
      <c r="O17" s="55">
        <v>15</v>
      </c>
      <c r="Z17" s="56"/>
      <c r="AA17" s="56"/>
      <c r="AC17" s="56"/>
      <c r="AD17" s="56"/>
    </row>
    <row r="18" spans="1:51" ht="27.75" customHeight="1" x14ac:dyDescent="0.3">
      <c r="A18" s="788">
        <v>1</v>
      </c>
      <c r="B18" s="539">
        <v>7000029471</v>
      </c>
      <c r="C18" s="539">
        <v>10</v>
      </c>
      <c r="D18" s="787" t="s">
        <v>111</v>
      </c>
      <c r="E18" s="539">
        <v>1000001683</v>
      </c>
      <c r="F18" s="539">
        <v>76169990</v>
      </c>
      <c r="G18" s="58"/>
      <c r="H18" s="309">
        <v>0.18</v>
      </c>
      <c r="I18" s="59"/>
      <c r="J18" s="787" t="s">
        <v>112</v>
      </c>
      <c r="K18" s="539" t="s">
        <v>113</v>
      </c>
      <c r="L18" s="539">
        <v>1</v>
      </c>
      <c r="M18" s="778"/>
      <c r="N18" s="779" t="str">
        <f t="shared" ref="N18:N83" si="0">IF(M18=0, "Included",IF(ISERROR(L18*M18), M18, L18*M18))</f>
        <v>Included</v>
      </c>
      <c r="O18" s="780">
        <f>R18</f>
        <v>0</v>
      </c>
      <c r="P18" s="8">
        <f t="shared" ref="P18:P83" si="1">+L18*M18</f>
        <v>0</v>
      </c>
      <c r="Q18" s="9">
        <f>IF(N18="Included",0,N18)</f>
        <v>0</v>
      </c>
      <c r="R18" s="16">
        <f>IF(I18="", H18*Q18,I18*Q18)</f>
        <v>0</v>
      </c>
      <c r="S18" s="8"/>
      <c r="T18" s="61">
        <f t="shared" ref="T18:T83" si="2">+P18*H18</f>
        <v>0</v>
      </c>
      <c r="V18" s="62"/>
      <c r="W18" s="8">
        <f>M18*L18</f>
        <v>0</v>
      </c>
      <c r="X18" s="8">
        <f>W18*0.18</f>
        <v>0</v>
      </c>
      <c r="AA18" s="16"/>
      <c r="AB18" s="9"/>
      <c r="AL18" s="9"/>
      <c r="AM18" s="9"/>
      <c r="AN18" s="9"/>
      <c r="AO18" s="9"/>
      <c r="AP18" s="9"/>
      <c r="AQ18" s="9"/>
      <c r="AR18" s="9"/>
      <c r="AS18" s="9"/>
      <c r="AT18" s="9"/>
      <c r="AU18" s="9"/>
      <c r="AV18" s="9"/>
      <c r="AW18" s="9"/>
      <c r="AX18" s="9"/>
      <c r="AY18" s="9"/>
    </row>
    <row r="19" spans="1:51" ht="77.25" customHeight="1" x14ac:dyDescent="0.3">
      <c r="A19" s="788">
        <v>2</v>
      </c>
      <c r="B19" s="539">
        <v>7000029471</v>
      </c>
      <c r="C19" s="539">
        <v>20</v>
      </c>
      <c r="D19" s="787" t="s">
        <v>111</v>
      </c>
      <c r="E19" s="539">
        <v>1000001684</v>
      </c>
      <c r="F19" s="539">
        <v>76169990</v>
      </c>
      <c r="G19" s="58"/>
      <c r="H19" s="309">
        <v>0.18</v>
      </c>
      <c r="I19" s="59"/>
      <c r="J19" s="789" t="s">
        <v>114</v>
      </c>
      <c r="K19" s="539" t="s">
        <v>113</v>
      </c>
      <c r="L19" s="539">
        <v>3</v>
      </c>
      <c r="M19" s="778"/>
      <c r="N19" s="781" t="str">
        <f t="shared" si="0"/>
        <v>Included</v>
      </c>
      <c r="O19" s="782">
        <f t="shared" ref="O19:O70" si="3">R19</f>
        <v>0</v>
      </c>
      <c r="P19" s="8">
        <f t="shared" ref="P19:P66" si="4">+L19*M19</f>
        <v>0</v>
      </c>
      <c r="Q19" s="9">
        <f t="shared" ref="Q19:Q66" si="5">IF(N19="Included",0,N19)</f>
        <v>0</v>
      </c>
      <c r="R19" s="16">
        <f t="shared" ref="R19:R66" si="6">IF(I19="", H19*Q19,I19*Q19)</f>
        <v>0</v>
      </c>
      <c r="S19" s="8"/>
      <c r="T19" s="61">
        <f t="shared" ref="T19:T66" si="7">+P19*H19</f>
        <v>0</v>
      </c>
      <c r="V19" s="62"/>
      <c r="W19" s="8">
        <f t="shared" ref="W19:W81" si="8">M19*L19</f>
        <v>0</v>
      </c>
      <c r="X19" s="8">
        <f t="shared" ref="X19:X81" si="9">W19*0.18</f>
        <v>0</v>
      </c>
      <c r="AA19" s="16"/>
      <c r="AB19" s="9"/>
      <c r="AL19" s="9"/>
      <c r="AM19" s="9"/>
      <c r="AN19" s="9"/>
      <c r="AO19" s="9"/>
      <c r="AP19" s="9"/>
      <c r="AQ19" s="9"/>
      <c r="AR19" s="9"/>
      <c r="AS19" s="9"/>
      <c r="AT19" s="9"/>
      <c r="AU19" s="9"/>
      <c r="AV19" s="9"/>
      <c r="AW19" s="9"/>
      <c r="AX19" s="9"/>
      <c r="AY19" s="9"/>
    </row>
    <row r="20" spans="1:51" ht="41.25" customHeight="1" x14ac:dyDescent="0.3">
      <c r="A20" s="788">
        <v>3</v>
      </c>
      <c r="B20" s="539">
        <v>7000029471</v>
      </c>
      <c r="C20" s="539">
        <v>30</v>
      </c>
      <c r="D20" s="787" t="s">
        <v>111</v>
      </c>
      <c r="E20" s="539">
        <v>1000001688</v>
      </c>
      <c r="F20" s="539">
        <v>76169990</v>
      </c>
      <c r="G20" s="58"/>
      <c r="H20" s="309">
        <v>0.18</v>
      </c>
      <c r="I20" s="59"/>
      <c r="J20" s="789" t="s">
        <v>115</v>
      </c>
      <c r="K20" s="539" t="s">
        <v>113</v>
      </c>
      <c r="L20" s="539">
        <v>1</v>
      </c>
      <c r="M20" s="778"/>
      <c r="N20" s="781" t="str">
        <f t="shared" si="0"/>
        <v>Included</v>
      </c>
      <c r="O20" s="782">
        <f t="shared" si="3"/>
        <v>0</v>
      </c>
      <c r="P20" s="8">
        <f t="shared" si="4"/>
        <v>0</v>
      </c>
      <c r="Q20" s="9">
        <f t="shared" si="5"/>
        <v>0</v>
      </c>
      <c r="R20" s="16">
        <f t="shared" si="6"/>
        <v>0</v>
      </c>
      <c r="S20" s="8"/>
      <c r="T20" s="61">
        <f t="shared" si="7"/>
        <v>0</v>
      </c>
      <c r="V20" s="62"/>
      <c r="W20" s="8">
        <f t="shared" si="8"/>
        <v>0</v>
      </c>
      <c r="X20" s="8">
        <f t="shared" si="9"/>
        <v>0</v>
      </c>
      <c r="AA20" s="16"/>
      <c r="AB20" s="9"/>
      <c r="AL20" s="9"/>
      <c r="AM20" s="9"/>
      <c r="AN20" s="9"/>
      <c r="AO20" s="9"/>
      <c r="AP20" s="9"/>
      <c r="AQ20" s="9"/>
      <c r="AR20" s="9"/>
      <c r="AS20" s="9"/>
      <c r="AT20" s="9"/>
      <c r="AU20" s="9"/>
      <c r="AV20" s="9"/>
      <c r="AW20" s="9"/>
      <c r="AX20" s="9"/>
      <c r="AY20" s="9"/>
    </row>
    <row r="21" spans="1:51" ht="37.5" customHeight="1" x14ac:dyDescent="0.3">
      <c r="A21" s="788">
        <v>4</v>
      </c>
      <c r="B21" s="539">
        <v>7000029471</v>
      </c>
      <c r="C21" s="539">
        <v>40</v>
      </c>
      <c r="D21" s="787" t="s">
        <v>111</v>
      </c>
      <c r="E21" s="539">
        <v>1000001689</v>
      </c>
      <c r="F21" s="539">
        <v>76169990</v>
      </c>
      <c r="G21" s="58"/>
      <c r="H21" s="309">
        <v>0.18</v>
      </c>
      <c r="I21" s="59"/>
      <c r="J21" s="789" t="s">
        <v>116</v>
      </c>
      <c r="K21" s="539" t="s">
        <v>113</v>
      </c>
      <c r="L21" s="539">
        <v>1</v>
      </c>
      <c r="M21" s="778"/>
      <c r="N21" s="781" t="str">
        <f t="shared" si="0"/>
        <v>Included</v>
      </c>
      <c r="O21" s="782">
        <f t="shared" si="3"/>
        <v>0</v>
      </c>
      <c r="P21" s="8">
        <f t="shared" si="4"/>
        <v>0</v>
      </c>
      <c r="Q21" s="9">
        <f t="shared" si="5"/>
        <v>0</v>
      </c>
      <c r="R21" s="16">
        <f t="shared" si="6"/>
        <v>0</v>
      </c>
      <c r="S21" s="8"/>
      <c r="T21" s="61">
        <f t="shared" si="7"/>
        <v>0</v>
      </c>
      <c r="V21" s="62"/>
      <c r="W21" s="8">
        <f t="shared" si="8"/>
        <v>0</v>
      </c>
      <c r="X21" s="8">
        <f t="shared" si="9"/>
        <v>0</v>
      </c>
      <c r="AA21" s="16"/>
      <c r="AB21" s="9"/>
      <c r="AL21" s="9"/>
      <c r="AM21" s="9"/>
      <c r="AN21" s="9"/>
      <c r="AO21" s="9"/>
      <c r="AP21" s="9"/>
      <c r="AQ21" s="9"/>
      <c r="AR21" s="9"/>
      <c r="AS21" s="9"/>
      <c r="AT21" s="9"/>
      <c r="AU21" s="9"/>
      <c r="AV21" s="9"/>
      <c r="AW21" s="9"/>
      <c r="AX21" s="9"/>
      <c r="AY21" s="9"/>
    </row>
    <row r="22" spans="1:51" ht="38.25" customHeight="1" x14ac:dyDescent="0.3">
      <c r="A22" s="788">
        <v>5</v>
      </c>
      <c r="B22" s="539">
        <v>7000029471</v>
      </c>
      <c r="C22" s="539">
        <v>50</v>
      </c>
      <c r="D22" s="787" t="s">
        <v>111</v>
      </c>
      <c r="E22" s="539">
        <v>1000032777</v>
      </c>
      <c r="F22" s="539">
        <v>73082011</v>
      </c>
      <c r="G22" s="58"/>
      <c r="H22" s="309">
        <v>0.18</v>
      </c>
      <c r="I22" s="59"/>
      <c r="J22" s="789" t="s">
        <v>117</v>
      </c>
      <c r="K22" s="539" t="s">
        <v>113</v>
      </c>
      <c r="L22" s="539">
        <v>2</v>
      </c>
      <c r="M22" s="778"/>
      <c r="N22" s="781" t="str">
        <f t="shared" si="0"/>
        <v>Included</v>
      </c>
      <c r="O22" s="782">
        <f t="shared" si="3"/>
        <v>0</v>
      </c>
      <c r="P22" s="8">
        <f t="shared" si="4"/>
        <v>0</v>
      </c>
      <c r="Q22" s="9">
        <f t="shared" si="5"/>
        <v>0</v>
      </c>
      <c r="R22" s="16">
        <f t="shared" si="6"/>
        <v>0</v>
      </c>
      <c r="S22" s="8"/>
      <c r="T22" s="61">
        <f t="shared" si="7"/>
        <v>0</v>
      </c>
      <c r="V22" s="62"/>
      <c r="W22" s="8">
        <f t="shared" si="8"/>
        <v>0</v>
      </c>
      <c r="X22" s="8">
        <f t="shared" si="9"/>
        <v>0</v>
      </c>
      <c r="AA22" s="16"/>
      <c r="AB22" s="9"/>
      <c r="AL22" s="9"/>
      <c r="AM22" s="9"/>
      <c r="AN22" s="9"/>
      <c r="AO22" s="9"/>
      <c r="AP22" s="9"/>
      <c r="AQ22" s="9"/>
      <c r="AR22" s="9"/>
      <c r="AS22" s="9"/>
      <c r="AT22" s="9"/>
      <c r="AU22" s="9"/>
      <c r="AV22" s="9"/>
      <c r="AW22" s="9"/>
      <c r="AX22" s="9"/>
      <c r="AY22" s="9"/>
    </row>
    <row r="23" spans="1:51" ht="36" customHeight="1" x14ac:dyDescent="0.3">
      <c r="A23" s="788">
        <v>6</v>
      </c>
      <c r="B23" s="539">
        <v>7000029471</v>
      </c>
      <c r="C23" s="539">
        <v>60</v>
      </c>
      <c r="D23" s="787" t="s">
        <v>111</v>
      </c>
      <c r="E23" s="539">
        <v>1000020417</v>
      </c>
      <c r="F23" s="539">
        <v>73082011</v>
      </c>
      <c r="G23" s="58"/>
      <c r="H23" s="309">
        <v>0.18</v>
      </c>
      <c r="I23" s="59"/>
      <c r="J23" s="789" t="s">
        <v>118</v>
      </c>
      <c r="K23" s="539" t="s">
        <v>113</v>
      </c>
      <c r="L23" s="539">
        <v>3</v>
      </c>
      <c r="M23" s="778"/>
      <c r="N23" s="781" t="str">
        <f t="shared" ref="N23:N30" si="10">IF(M23=0, "Included",IF(ISERROR(L23*M23), M23, L23*M23))</f>
        <v>Included</v>
      </c>
      <c r="O23" s="782">
        <f t="shared" ref="O23:O30" si="11">R23</f>
        <v>0</v>
      </c>
      <c r="P23" s="8">
        <f t="shared" ref="P23:P30" si="12">+L23*M23</f>
        <v>0</v>
      </c>
      <c r="Q23" s="9">
        <f t="shared" ref="Q23:Q30" si="13">IF(N23="Included",0,N23)</f>
        <v>0</v>
      </c>
      <c r="R23" s="16">
        <f t="shared" ref="R23:R30" si="14">IF(I23="", H23*Q23,I23*Q23)</f>
        <v>0</v>
      </c>
      <c r="S23" s="8"/>
      <c r="T23" s="61">
        <f t="shared" ref="T23:T30" si="15">+P23*H23</f>
        <v>0</v>
      </c>
      <c r="V23" s="62"/>
      <c r="W23" s="8">
        <f t="shared" si="8"/>
        <v>0</v>
      </c>
      <c r="X23" s="8">
        <f t="shared" si="9"/>
        <v>0</v>
      </c>
      <c r="AA23" s="16"/>
      <c r="AB23" s="9"/>
      <c r="AL23" s="9"/>
      <c r="AM23" s="9"/>
      <c r="AN23" s="9"/>
      <c r="AO23" s="9"/>
      <c r="AP23" s="9"/>
      <c r="AQ23" s="9"/>
      <c r="AR23" s="9"/>
      <c r="AS23" s="9"/>
      <c r="AT23" s="9"/>
      <c r="AU23" s="9"/>
      <c r="AV23" s="9"/>
      <c r="AW23" s="9"/>
      <c r="AX23" s="9"/>
      <c r="AY23" s="9"/>
    </row>
    <row r="24" spans="1:51" x14ac:dyDescent="0.3">
      <c r="A24" s="788">
        <v>7</v>
      </c>
      <c r="B24" s="539">
        <v>7000029471</v>
      </c>
      <c r="C24" s="539">
        <v>70</v>
      </c>
      <c r="D24" s="787" t="s">
        <v>111</v>
      </c>
      <c r="E24" s="539">
        <v>1000001695</v>
      </c>
      <c r="F24" s="539">
        <v>73082011</v>
      </c>
      <c r="G24" s="58"/>
      <c r="H24" s="309">
        <v>0.18</v>
      </c>
      <c r="I24" s="59"/>
      <c r="J24" s="787" t="s">
        <v>119</v>
      </c>
      <c r="K24" s="539" t="s">
        <v>113</v>
      </c>
      <c r="L24" s="539">
        <v>12</v>
      </c>
      <c r="M24" s="778"/>
      <c r="N24" s="781" t="str">
        <f t="shared" si="10"/>
        <v>Included</v>
      </c>
      <c r="O24" s="782">
        <f t="shared" si="11"/>
        <v>0</v>
      </c>
      <c r="P24" s="8">
        <f t="shared" si="12"/>
        <v>0</v>
      </c>
      <c r="Q24" s="9">
        <f t="shared" si="13"/>
        <v>0</v>
      </c>
      <c r="R24" s="16">
        <f t="shared" si="14"/>
        <v>0</v>
      </c>
      <c r="S24" s="8"/>
      <c r="T24" s="61">
        <f t="shared" si="15"/>
        <v>0</v>
      </c>
      <c r="V24" s="62"/>
      <c r="W24" s="8">
        <f t="shared" si="8"/>
        <v>0</v>
      </c>
      <c r="X24" s="8">
        <f t="shared" si="9"/>
        <v>0</v>
      </c>
      <c r="AA24" s="16"/>
      <c r="AB24" s="9"/>
      <c r="AL24" s="9"/>
      <c r="AM24" s="9"/>
      <c r="AN24" s="9"/>
      <c r="AO24" s="9"/>
      <c r="AP24" s="9"/>
      <c r="AQ24" s="9"/>
      <c r="AR24" s="9"/>
      <c r="AS24" s="9"/>
      <c r="AT24" s="9"/>
      <c r="AU24" s="9"/>
      <c r="AV24" s="9"/>
      <c r="AW24" s="9"/>
      <c r="AX24" s="9"/>
      <c r="AY24" s="9"/>
    </row>
    <row r="25" spans="1:51" x14ac:dyDescent="0.3">
      <c r="A25" s="788">
        <v>8</v>
      </c>
      <c r="B25" s="539">
        <v>7000029471</v>
      </c>
      <c r="C25" s="539">
        <v>80</v>
      </c>
      <c r="D25" s="787" t="s">
        <v>111</v>
      </c>
      <c r="E25" s="539">
        <v>1000001694</v>
      </c>
      <c r="F25" s="539">
        <v>76169990</v>
      </c>
      <c r="G25" s="58"/>
      <c r="H25" s="309">
        <v>0.18</v>
      </c>
      <c r="I25" s="59"/>
      <c r="J25" s="787" t="s">
        <v>120</v>
      </c>
      <c r="K25" s="539" t="s">
        <v>113</v>
      </c>
      <c r="L25" s="539">
        <v>6</v>
      </c>
      <c r="M25" s="778"/>
      <c r="N25" s="781" t="str">
        <f t="shared" si="10"/>
        <v>Included</v>
      </c>
      <c r="O25" s="782">
        <f t="shared" si="11"/>
        <v>0</v>
      </c>
      <c r="P25" s="8">
        <f t="shared" si="12"/>
        <v>0</v>
      </c>
      <c r="Q25" s="9">
        <f t="shared" si="13"/>
        <v>0</v>
      </c>
      <c r="R25" s="16">
        <f t="shared" si="14"/>
        <v>0</v>
      </c>
      <c r="S25" s="8"/>
      <c r="T25" s="61">
        <f t="shared" si="15"/>
        <v>0</v>
      </c>
      <c r="V25" s="62"/>
      <c r="W25" s="8">
        <f t="shared" si="8"/>
        <v>0</v>
      </c>
      <c r="X25" s="8">
        <f t="shared" si="9"/>
        <v>0</v>
      </c>
      <c r="AA25" s="16"/>
      <c r="AB25" s="9"/>
      <c r="AL25" s="9"/>
      <c r="AM25" s="9"/>
      <c r="AN25" s="9"/>
      <c r="AO25" s="9"/>
      <c r="AP25" s="9"/>
      <c r="AQ25" s="9"/>
      <c r="AR25" s="9"/>
      <c r="AS25" s="9"/>
      <c r="AT25" s="9"/>
      <c r="AU25" s="9"/>
      <c r="AV25" s="9"/>
      <c r="AW25" s="9"/>
      <c r="AX25" s="9"/>
      <c r="AY25" s="9"/>
    </row>
    <row r="26" spans="1:51" x14ac:dyDescent="0.3">
      <c r="A26" s="788">
        <v>9</v>
      </c>
      <c r="B26" s="539">
        <v>7000029471</v>
      </c>
      <c r="C26" s="539">
        <v>90</v>
      </c>
      <c r="D26" s="787" t="s">
        <v>111</v>
      </c>
      <c r="E26" s="539">
        <v>1000001772</v>
      </c>
      <c r="F26" s="539">
        <v>76169990</v>
      </c>
      <c r="G26" s="58"/>
      <c r="H26" s="309">
        <v>0.18</v>
      </c>
      <c r="I26" s="59"/>
      <c r="J26" s="787" t="s">
        <v>121</v>
      </c>
      <c r="K26" s="539" t="s">
        <v>113</v>
      </c>
      <c r="L26" s="539">
        <v>3</v>
      </c>
      <c r="M26" s="778"/>
      <c r="N26" s="781" t="str">
        <f t="shared" si="10"/>
        <v>Included</v>
      </c>
      <c r="O26" s="782">
        <f t="shared" si="11"/>
        <v>0</v>
      </c>
      <c r="P26" s="8">
        <f t="shared" si="12"/>
        <v>0</v>
      </c>
      <c r="Q26" s="9">
        <f t="shared" si="13"/>
        <v>0</v>
      </c>
      <c r="R26" s="16">
        <f t="shared" si="14"/>
        <v>0</v>
      </c>
      <c r="S26" s="8"/>
      <c r="T26" s="61">
        <f t="shared" si="15"/>
        <v>0</v>
      </c>
      <c r="V26" s="62"/>
      <c r="W26" s="8">
        <f t="shared" si="8"/>
        <v>0</v>
      </c>
      <c r="X26" s="8">
        <f t="shared" si="9"/>
        <v>0</v>
      </c>
      <c r="AA26" s="16"/>
      <c r="AB26" s="9"/>
      <c r="AL26" s="9"/>
      <c r="AM26" s="9"/>
      <c r="AN26" s="9"/>
      <c r="AO26" s="9"/>
      <c r="AP26" s="9"/>
      <c r="AQ26" s="9"/>
      <c r="AR26" s="9"/>
      <c r="AS26" s="9"/>
      <c r="AT26" s="9"/>
      <c r="AU26" s="9"/>
      <c r="AV26" s="9"/>
      <c r="AW26" s="9"/>
      <c r="AX26" s="9"/>
      <c r="AY26" s="9"/>
    </row>
    <row r="27" spans="1:51" x14ac:dyDescent="0.3">
      <c r="A27" s="788">
        <v>10</v>
      </c>
      <c r="B27" s="539">
        <v>7000029471</v>
      </c>
      <c r="C27" s="539">
        <v>100</v>
      </c>
      <c r="D27" s="787" t="s">
        <v>111</v>
      </c>
      <c r="E27" s="539">
        <v>1000001568</v>
      </c>
      <c r="F27" s="539">
        <v>76169990</v>
      </c>
      <c r="G27" s="58"/>
      <c r="H27" s="309">
        <v>0.18</v>
      </c>
      <c r="I27" s="59"/>
      <c r="J27" s="787" t="s">
        <v>122</v>
      </c>
      <c r="K27" s="539" t="s">
        <v>113</v>
      </c>
      <c r="L27" s="539">
        <v>2</v>
      </c>
      <c r="M27" s="778"/>
      <c r="N27" s="781" t="str">
        <f t="shared" si="10"/>
        <v>Included</v>
      </c>
      <c r="O27" s="782">
        <f t="shared" si="11"/>
        <v>0</v>
      </c>
      <c r="P27" s="8">
        <f t="shared" si="12"/>
        <v>0</v>
      </c>
      <c r="Q27" s="9">
        <f t="shared" si="13"/>
        <v>0</v>
      </c>
      <c r="R27" s="16">
        <f t="shared" si="14"/>
        <v>0</v>
      </c>
      <c r="S27" s="8"/>
      <c r="T27" s="61">
        <f t="shared" si="15"/>
        <v>0</v>
      </c>
      <c r="V27" s="62"/>
      <c r="W27" s="8">
        <f t="shared" si="8"/>
        <v>0</v>
      </c>
      <c r="X27" s="8">
        <f t="shared" si="9"/>
        <v>0</v>
      </c>
      <c r="AA27" s="16"/>
      <c r="AB27" s="9"/>
      <c r="AL27" s="9"/>
      <c r="AM27" s="9"/>
      <c r="AN27" s="9"/>
      <c r="AO27" s="9"/>
      <c r="AP27" s="9"/>
      <c r="AQ27" s="9"/>
      <c r="AR27" s="9"/>
      <c r="AS27" s="9"/>
      <c r="AT27" s="9"/>
      <c r="AU27" s="9"/>
      <c r="AV27" s="9"/>
      <c r="AW27" s="9"/>
      <c r="AX27" s="9"/>
      <c r="AY27" s="9"/>
    </row>
    <row r="28" spans="1:51" x14ac:dyDescent="0.3">
      <c r="A28" s="788">
        <v>11</v>
      </c>
      <c r="B28" s="539">
        <v>7000029471</v>
      </c>
      <c r="C28" s="539">
        <v>110</v>
      </c>
      <c r="D28" s="787" t="s">
        <v>123</v>
      </c>
      <c r="E28" s="539">
        <v>1000001772</v>
      </c>
      <c r="F28" s="539">
        <v>76169990</v>
      </c>
      <c r="G28" s="58"/>
      <c r="H28" s="309">
        <v>0.18</v>
      </c>
      <c r="I28" s="59"/>
      <c r="J28" s="787" t="s">
        <v>124</v>
      </c>
      <c r="K28" s="539" t="s">
        <v>113</v>
      </c>
      <c r="L28" s="539">
        <v>3</v>
      </c>
      <c r="M28" s="778"/>
      <c r="N28" s="781" t="str">
        <f t="shared" si="10"/>
        <v>Included</v>
      </c>
      <c r="O28" s="782">
        <f t="shared" si="11"/>
        <v>0</v>
      </c>
      <c r="P28" s="8">
        <f t="shared" si="12"/>
        <v>0</v>
      </c>
      <c r="Q28" s="9">
        <f t="shared" si="13"/>
        <v>0</v>
      </c>
      <c r="R28" s="16">
        <f t="shared" si="14"/>
        <v>0</v>
      </c>
      <c r="S28" s="8"/>
      <c r="T28" s="61">
        <f t="shared" si="15"/>
        <v>0</v>
      </c>
      <c r="V28" s="62"/>
      <c r="W28" s="8">
        <f t="shared" si="8"/>
        <v>0</v>
      </c>
      <c r="X28" s="8">
        <f t="shared" si="9"/>
        <v>0</v>
      </c>
      <c r="AA28" s="16"/>
      <c r="AB28" s="9"/>
      <c r="AL28" s="9"/>
      <c r="AM28" s="9"/>
      <c r="AN28" s="9"/>
      <c r="AO28" s="9"/>
      <c r="AP28" s="9"/>
      <c r="AQ28" s="9"/>
      <c r="AR28" s="9"/>
      <c r="AS28" s="9"/>
      <c r="AT28" s="9"/>
      <c r="AU28" s="9"/>
      <c r="AV28" s="9"/>
      <c r="AW28" s="9"/>
      <c r="AX28" s="9"/>
      <c r="AY28" s="9"/>
    </row>
    <row r="29" spans="1:51" x14ac:dyDescent="0.3">
      <c r="A29" s="788">
        <v>12</v>
      </c>
      <c r="B29" s="539">
        <v>7000029471</v>
      </c>
      <c r="C29" s="539">
        <v>120</v>
      </c>
      <c r="D29" s="787" t="s">
        <v>123</v>
      </c>
      <c r="E29" s="539">
        <v>1000001684</v>
      </c>
      <c r="F29" s="539">
        <v>76169990</v>
      </c>
      <c r="G29" s="58"/>
      <c r="H29" s="309">
        <v>0.18</v>
      </c>
      <c r="I29" s="59"/>
      <c r="J29" s="787" t="s">
        <v>114</v>
      </c>
      <c r="K29" s="539" t="s">
        <v>113</v>
      </c>
      <c r="L29" s="539">
        <v>3</v>
      </c>
      <c r="M29" s="778"/>
      <c r="N29" s="781" t="str">
        <f t="shared" si="10"/>
        <v>Included</v>
      </c>
      <c r="O29" s="782">
        <f t="shared" si="11"/>
        <v>0</v>
      </c>
      <c r="P29" s="8">
        <f t="shared" si="12"/>
        <v>0</v>
      </c>
      <c r="Q29" s="9">
        <f t="shared" si="13"/>
        <v>0</v>
      </c>
      <c r="R29" s="16">
        <f t="shared" si="14"/>
        <v>0</v>
      </c>
      <c r="S29" s="8"/>
      <c r="T29" s="61">
        <f t="shared" si="15"/>
        <v>0</v>
      </c>
      <c r="V29" s="62"/>
      <c r="W29" s="8">
        <f t="shared" si="8"/>
        <v>0</v>
      </c>
      <c r="X29" s="8">
        <f t="shared" si="9"/>
        <v>0</v>
      </c>
      <c r="AA29" s="16"/>
      <c r="AB29" s="9"/>
      <c r="AL29" s="9"/>
      <c r="AM29" s="9"/>
      <c r="AN29" s="9"/>
      <c r="AO29" s="9"/>
      <c r="AP29" s="9"/>
      <c r="AQ29" s="9"/>
      <c r="AR29" s="9"/>
      <c r="AS29" s="9"/>
      <c r="AT29" s="9"/>
      <c r="AU29" s="9"/>
      <c r="AV29" s="9"/>
      <c r="AW29" s="9"/>
      <c r="AX29" s="9"/>
      <c r="AY29" s="9"/>
    </row>
    <row r="30" spans="1:51" x14ac:dyDescent="0.3">
      <c r="A30" s="788">
        <v>13</v>
      </c>
      <c r="B30" s="539">
        <v>7000029471</v>
      </c>
      <c r="C30" s="539">
        <v>130</v>
      </c>
      <c r="D30" s="787" t="s">
        <v>125</v>
      </c>
      <c r="E30" s="539">
        <v>1000011261</v>
      </c>
      <c r="F30" s="539">
        <v>76169990</v>
      </c>
      <c r="G30" s="58"/>
      <c r="H30" s="309">
        <v>0.18</v>
      </c>
      <c r="I30" s="59"/>
      <c r="J30" s="787" t="s">
        <v>126</v>
      </c>
      <c r="K30" s="539" t="s">
        <v>127</v>
      </c>
      <c r="L30" s="539">
        <v>1</v>
      </c>
      <c r="M30" s="778"/>
      <c r="N30" s="781" t="str">
        <f t="shared" si="10"/>
        <v>Included</v>
      </c>
      <c r="O30" s="782">
        <f t="shared" si="11"/>
        <v>0</v>
      </c>
      <c r="P30" s="8">
        <f t="shared" si="12"/>
        <v>0</v>
      </c>
      <c r="Q30" s="9">
        <f t="shared" si="13"/>
        <v>0</v>
      </c>
      <c r="R30" s="16">
        <f t="shared" si="14"/>
        <v>0</v>
      </c>
      <c r="S30" s="8"/>
      <c r="T30" s="61">
        <f t="shared" si="15"/>
        <v>0</v>
      </c>
      <c r="V30" s="62"/>
      <c r="W30" s="8">
        <f t="shared" si="8"/>
        <v>0</v>
      </c>
      <c r="X30" s="8">
        <f t="shared" si="9"/>
        <v>0</v>
      </c>
      <c r="AA30" s="16"/>
      <c r="AB30" s="9"/>
      <c r="AL30" s="9"/>
      <c r="AM30" s="9"/>
      <c r="AN30" s="9"/>
      <c r="AO30" s="9"/>
      <c r="AP30" s="9"/>
      <c r="AQ30" s="9"/>
      <c r="AR30" s="9"/>
      <c r="AS30" s="9"/>
      <c r="AT30" s="9"/>
      <c r="AU30" s="9"/>
      <c r="AV30" s="9"/>
      <c r="AW30" s="9"/>
      <c r="AX30" s="9"/>
      <c r="AY30" s="9"/>
    </row>
    <row r="31" spans="1:51" ht="75.75" customHeight="1" x14ac:dyDescent="0.3">
      <c r="A31" s="788">
        <v>14</v>
      </c>
      <c r="B31" s="539">
        <v>7000029471</v>
      </c>
      <c r="C31" s="539">
        <v>140</v>
      </c>
      <c r="D31" s="787" t="s">
        <v>125</v>
      </c>
      <c r="E31" s="539">
        <v>1000011256</v>
      </c>
      <c r="F31" s="539">
        <v>76169990</v>
      </c>
      <c r="G31" s="58"/>
      <c r="H31" s="309">
        <v>0.18</v>
      </c>
      <c r="I31" s="59"/>
      <c r="J31" s="789" t="s">
        <v>128</v>
      </c>
      <c r="K31" s="539" t="s">
        <v>127</v>
      </c>
      <c r="L31" s="539">
        <v>1</v>
      </c>
      <c r="M31" s="778"/>
      <c r="N31" s="781" t="str">
        <f t="shared" si="0"/>
        <v>Included</v>
      </c>
      <c r="O31" s="782">
        <f t="shared" si="3"/>
        <v>0</v>
      </c>
      <c r="P31" s="8">
        <f t="shared" si="4"/>
        <v>0</v>
      </c>
      <c r="Q31" s="9">
        <f t="shared" si="5"/>
        <v>0</v>
      </c>
      <c r="R31" s="16">
        <f t="shared" si="6"/>
        <v>0</v>
      </c>
      <c r="S31" s="8"/>
      <c r="T31" s="61">
        <f t="shared" si="7"/>
        <v>0</v>
      </c>
      <c r="V31" s="62"/>
      <c r="W31" s="8">
        <f t="shared" si="8"/>
        <v>0</v>
      </c>
      <c r="X31" s="8">
        <f t="shared" si="9"/>
        <v>0</v>
      </c>
      <c r="AA31" s="16"/>
      <c r="AB31" s="9"/>
      <c r="AL31" s="9"/>
      <c r="AM31" s="9"/>
      <c r="AN31" s="9"/>
      <c r="AO31" s="9"/>
      <c r="AP31" s="9"/>
      <c r="AQ31" s="9"/>
      <c r="AR31" s="9"/>
      <c r="AS31" s="9"/>
      <c r="AT31" s="9"/>
      <c r="AU31" s="9"/>
      <c r="AV31" s="9"/>
      <c r="AW31" s="9"/>
      <c r="AX31" s="9"/>
      <c r="AY31" s="9"/>
    </row>
    <row r="32" spans="1:51" s="707" customFormat="1" ht="37.5" customHeight="1" x14ac:dyDescent="0.3">
      <c r="A32" s="788">
        <v>15</v>
      </c>
      <c r="B32" s="539">
        <v>7000029471</v>
      </c>
      <c r="C32" s="539">
        <v>150</v>
      </c>
      <c r="D32" s="787" t="s">
        <v>129</v>
      </c>
      <c r="E32" s="539">
        <v>1000055975</v>
      </c>
      <c r="F32" s="539">
        <v>76169990</v>
      </c>
      <c r="G32" s="704"/>
      <c r="H32" s="309">
        <v>0.18</v>
      </c>
      <c r="I32" s="705"/>
      <c r="J32" s="789" t="s">
        <v>130</v>
      </c>
      <c r="K32" s="539" t="s">
        <v>113</v>
      </c>
      <c r="L32" s="539">
        <v>3</v>
      </c>
      <c r="M32" s="778"/>
      <c r="N32" s="781" t="str">
        <f t="shared" si="0"/>
        <v>Included</v>
      </c>
      <c r="O32" s="783">
        <f t="shared" si="3"/>
        <v>0</v>
      </c>
      <c r="P32" s="8">
        <f t="shared" si="4"/>
        <v>0</v>
      </c>
      <c r="Q32" s="9">
        <f t="shared" si="5"/>
        <v>0</v>
      </c>
      <c r="R32" s="16">
        <f t="shared" si="6"/>
        <v>0</v>
      </c>
      <c r="S32" s="8"/>
      <c r="T32" s="61">
        <f t="shared" si="7"/>
        <v>0</v>
      </c>
      <c r="U32" s="706"/>
      <c r="V32" s="708"/>
      <c r="W32" s="8">
        <f t="shared" si="8"/>
        <v>0</v>
      </c>
      <c r="X32" s="8">
        <f t="shared" si="9"/>
        <v>0</v>
      </c>
      <c r="Y32" s="8"/>
      <c r="Z32" s="9"/>
      <c r="AA32" s="16"/>
    </row>
    <row r="33" spans="1:51" s="707" customFormat="1" ht="41.25" customHeight="1" x14ac:dyDescent="0.3">
      <c r="A33" s="788">
        <v>16</v>
      </c>
      <c r="B33" s="539">
        <v>7000029471</v>
      </c>
      <c r="C33" s="539">
        <v>160</v>
      </c>
      <c r="D33" s="787" t="s">
        <v>129</v>
      </c>
      <c r="E33" s="539">
        <v>1000055982</v>
      </c>
      <c r="F33" s="539">
        <v>76169990</v>
      </c>
      <c r="G33" s="704"/>
      <c r="H33" s="309">
        <v>0.18</v>
      </c>
      <c r="I33" s="705"/>
      <c r="J33" s="789" t="s">
        <v>131</v>
      </c>
      <c r="K33" s="539" t="s">
        <v>113</v>
      </c>
      <c r="L33" s="539">
        <v>3</v>
      </c>
      <c r="M33" s="778"/>
      <c r="N33" s="781" t="str">
        <f t="shared" si="0"/>
        <v>Included</v>
      </c>
      <c r="O33" s="783">
        <f t="shared" si="3"/>
        <v>0</v>
      </c>
      <c r="P33" s="8">
        <f t="shared" si="4"/>
        <v>0</v>
      </c>
      <c r="Q33" s="9">
        <f t="shared" si="5"/>
        <v>0</v>
      </c>
      <c r="R33" s="16">
        <f t="shared" si="6"/>
        <v>0</v>
      </c>
      <c r="S33" s="8"/>
      <c r="T33" s="61">
        <f t="shared" si="7"/>
        <v>0</v>
      </c>
      <c r="U33" s="706"/>
      <c r="V33" s="708"/>
      <c r="W33" s="8">
        <f t="shared" si="8"/>
        <v>0</v>
      </c>
      <c r="X33" s="8">
        <f t="shared" si="9"/>
        <v>0</v>
      </c>
      <c r="Y33" s="8"/>
      <c r="Z33" s="9"/>
      <c r="AA33" s="16"/>
    </row>
    <row r="34" spans="1:51" s="707" customFormat="1" ht="39.75" customHeight="1" x14ac:dyDescent="0.3">
      <c r="A34" s="788">
        <v>17</v>
      </c>
      <c r="B34" s="539">
        <v>7000029471</v>
      </c>
      <c r="C34" s="539">
        <v>170</v>
      </c>
      <c r="D34" s="787" t="s">
        <v>132</v>
      </c>
      <c r="E34" s="539">
        <v>1000001170</v>
      </c>
      <c r="F34" s="539">
        <v>73082011</v>
      </c>
      <c r="G34" s="704"/>
      <c r="H34" s="309">
        <v>0.18</v>
      </c>
      <c r="I34" s="705"/>
      <c r="J34" s="789" t="s">
        <v>133</v>
      </c>
      <c r="K34" s="539" t="s">
        <v>113</v>
      </c>
      <c r="L34" s="539">
        <v>1</v>
      </c>
      <c r="M34" s="778"/>
      <c r="N34" s="781" t="str">
        <f t="shared" si="0"/>
        <v>Included</v>
      </c>
      <c r="O34" s="783">
        <f t="shared" si="3"/>
        <v>0</v>
      </c>
      <c r="P34" s="8">
        <f t="shared" si="4"/>
        <v>0</v>
      </c>
      <c r="Q34" s="9">
        <f t="shared" si="5"/>
        <v>0</v>
      </c>
      <c r="R34" s="16">
        <f t="shared" si="6"/>
        <v>0</v>
      </c>
      <c r="S34" s="8"/>
      <c r="T34" s="61">
        <f t="shared" si="7"/>
        <v>0</v>
      </c>
      <c r="U34" s="706"/>
      <c r="V34" s="708"/>
      <c r="W34" s="8">
        <f t="shared" si="8"/>
        <v>0</v>
      </c>
      <c r="X34" s="8">
        <f t="shared" si="9"/>
        <v>0</v>
      </c>
      <c r="Y34" s="8"/>
      <c r="Z34" s="9"/>
      <c r="AA34" s="16"/>
    </row>
    <row r="35" spans="1:51" ht="33.75" customHeight="1" x14ac:dyDescent="0.3">
      <c r="A35" s="788">
        <v>18</v>
      </c>
      <c r="B35" s="539">
        <v>7000029471</v>
      </c>
      <c r="C35" s="539">
        <v>180</v>
      </c>
      <c r="D35" s="787" t="s">
        <v>132</v>
      </c>
      <c r="E35" s="539">
        <v>1000001330</v>
      </c>
      <c r="F35" s="539">
        <v>73082011</v>
      </c>
      <c r="G35" s="58"/>
      <c r="H35" s="309">
        <v>0.18</v>
      </c>
      <c r="I35" s="59"/>
      <c r="J35" s="789" t="s">
        <v>134</v>
      </c>
      <c r="K35" s="539" t="s">
        <v>113</v>
      </c>
      <c r="L35" s="539">
        <v>1</v>
      </c>
      <c r="M35" s="778"/>
      <c r="N35" s="781" t="str">
        <f t="shared" si="0"/>
        <v>Included</v>
      </c>
      <c r="O35" s="782">
        <f t="shared" si="3"/>
        <v>0</v>
      </c>
      <c r="P35" s="8">
        <f t="shared" si="4"/>
        <v>0</v>
      </c>
      <c r="Q35" s="9">
        <f t="shared" si="5"/>
        <v>0</v>
      </c>
      <c r="R35" s="16">
        <f t="shared" si="6"/>
        <v>0</v>
      </c>
      <c r="S35" s="8"/>
      <c r="T35" s="61">
        <f t="shared" si="7"/>
        <v>0</v>
      </c>
      <c r="V35" s="62"/>
      <c r="W35" s="8">
        <f t="shared" si="8"/>
        <v>0</v>
      </c>
      <c r="X35" s="8">
        <f t="shared" si="9"/>
        <v>0</v>
      </c>
      <c r="AA35" s="16"/>
      <c r="AB35" s="9"/>
      <c r="AL35" s="9"/>
      <c r="AM35" s="9"/>
      <c r="AN35" s="9"/>
      <c r="AO35" s="9"/>
      <c r="AP35" s="9"/>
      <c r="AQ35" s="9"/>
      <c r="AR35" s="9"/>
      <c r="AS35" s="9"/>
      <c r="AT35" s="9"/>
      <c r="AU35" s="9"/>
      <c r="AV35" s="9"/>
      <c r="AW35" s="9"/>
      <c r="AX35" s="9"/>
      <c r="AY35" s="9"/>
    </row>
    <row r="36" spans="1:51" x14ac:dyDescent="0.3">
      <c r="A36" s="788">
        <v>19</v>
      </c>
      <c r="B36" s="539">
        <v>7000029471</v>
      </c>
      <c r="C36" s="539">
        <v>190</v>
      </c>
      <c r="D36" s="787" t="s">
        <v>132</v>
      </c>
      <c r="E36" s="539">
        <v>1000001167</v>
      </c>
      <c r="F36" s="539">
        <v>73082011</v>
      </c>
      <c r="G36" s="58"/>
      <c r="H36" s="309">
        <v>0.18</v>
      </c>
      <c r="I36" s="59"/>
      <c r="J36" s="787" t="s">
        <v>135</v>
      </c>
      <c r="K36" s="539" t="s">
        <v>127</v>
      </c>
      <c r="L36" s="539">
        <v>1</v>
      </c>
      <c r="M36" s="778"/>
      <c r="N36" s="781" t="str">
        <f t="shared" si="0"/>
        <v>Included</v>
      </c>
      <c r="O36" s="782">
        <f t="shared" si="3"/>
        <v>0</v>
      </c>
      <c r="P36" s="8">
        <f t="shared" si="4"/>
        <v>0</v>
      </c>
      <c r="Q36" s="9">
        <f t="shared" si="5"/>
        <v>0</v>
      </c>
      <c r="R36" s="16">
        <f t="shared" si="6"/>
        <v>0</v>
      </c>
      <c r="S36" s="8"/>
      <c r="T36" s="61">
        <f t="shared" si="7"/>
        <v>0</v>
      </c>
      <c r="V36" s="62"/>
      <c r="W36" s="8">
        <f t="shared" si="8"/>
        <v>0</v>
      </c>
      <c r="X36" s="8">
        <f t="shared" si="9"/>
        <v>0</v>
      </c>
      <c r="AA36" s="16"/>
      <c r="AB36" s="9"/>
      <c r="AL36" s="9"/>
      <c r="AM36" s="9"/>
      <c r="AN36" s="9"/>
      <c r="AO36" s="9"/>
      <c r="AP36" s="9"/>
      <c r="AQ36" s="9"/>
      <c r="AR36" s="9"/>
      <c r="AS36" s="9"/>
      <c r="AT36" s="9"/>
      <c r="AU36" s="9"/>
      <c r="AV36" s="9"/>
      <c r="AW36" s="9"/>
      <c r="AX36" s="9"/>
      <c r="AY36" s="9"/>
    </row>
    <row r="37" spans="1:51" x14ac:dyDescent="0.3">
      <c r="A37" s="788">
        <v>20</v>
      </c>
      <c r="B37" s="539">
        <v>7000029471</v>
      </c>
      <c r="C37" s="539">
        <v>200</v>
      </c>
      <c r="D37" s="787" t="s">
        <v>136</v>
      </c>
      <c r="E37" s="539">
        <v>1000001333</v>
      </c>
      <c r="F37" s="539">
        <v>76169990</v>
      </c>
      <c r="G37" s="58"/>
      <c r="H37" s="309">
        <v>0.18</v>
      </c>
      <c r="I37" s="59"/>
      <c r="J37" s="787" t="s">
        <v>137</v>
      </c>
      <c r="K37" s="539" t="s">
        <v>113</v>
      </c>
      <c r="L37" s="539">
        <v>1</v>
      </c>
      <c r="M37" s="778"/>
      <c r="N37" s="781" t="str">
        <f t="shared" si="0"/>
        <v>Included</v>
      </c>
      <c r="O37" s="782">
        <f t="shared" si="3"/>
        <v>0</v>
      </c>
      <c r="P37" s="8">
        <f t="shared" si="4"/>
        <v>0</v>
      </c>
      <c r="Q37" s="9">
        <f t="shared" si="5"/>
        <v>0</v>
      </c>
      <c r="R37" s="16">
        <f t="shared" si="6"/>
        <v>0</v>
      </c>
      <c r="S37" s="8"/>
      <c r="T37" s="61">
        <f t="shared" si="7"/>
        <v>0</v>
      </c>
      <c r="V37" s="62"/>
      <c r="W37" s="8">
        <f t="shared" si="8"/>
        <v>0</v>
      </c>
      <c r="X37" s="8">
        <f t="shared" si="9"/>
        <v>0</v>
      </c>
      <c r="AA37" s="16"/>
      <c r="AB37" s="9"/>
      <c r="AL37" s="9"/>
      <c r="AM37" s="9"/>
      <c r="AN37" s="9"/>
      <c r="AO37" s="9"/>
      <c r="AP37" s="9"/>
      <c r="AQ37" s="9"/>
      <c r="AR37" s="9"/>
      <c r="AS37" s="9"/>
      <c r="AT37" s="9"/>
      <c r="AU37" s="9"/>
      <c r="AV37" s="9"/>
      <c r="AW37" s="9"/>
      <c r="AX37" s="9"/>
      <c r="AY37" s="9"/>
    </row>
    <row r="38" spans="1:51" x14ac:dyDescent="0.3">
      <c r="A38" s="788">
        <v>21</v>
      </c>
      <c r="B38" s="539">
        <v>7000029471</v>
      </c>
      <c r="C38" s="539">
        <v>210</v>
      </c>
      <c r="D38" s="787" t="s">
        <v>138</v>
      </c>
      <c r="E38" s="539"/>
      <c r="F38" s="539">
        <v>76169990</v>
      </c>
      <c r="G38" s="58"/>
      <c r="H38" s="309">
        <v>0.18</v>
      </c>
      <c r="I38" s="59"/>
      <c r="J38" s="787" t="s">
        <v>139</v>
      </c>
      <c r="K38" s="539" t="s">
        <v>140</v>
      </c>
      <c r="L38" s="539">
        <v>1</v>
      </c>
      <c r="M38" s="778"/>
      <c r="N38" s="781" t="str">
        <f t="shared" si="0"/>
        <v>Included</v>
      </c>
      <c r="O38" s="782">
        <f t="shared" si="3"/>
        <v>0</v>
      </c>
      <c r="P38" s="8">
        <f t="shared" si="4"/>
        <v>0</v>
      </c>
      <c r="Q38" s="9">
        <f t="shared" si="5"/>
        <v>0</v>
      </c>
      <c r="R38" s="16">
        <f t="shared" si="6"/>
        <v>0</v>
      </c>
      <c r="S38" s="8"/>
      <c r="T38" s="61">
        <f t="shared" si="7"/>
        <v>0</v>
      </c>
      <c r="V38" s="62"/>
      <c r="W38" s="8">
        <f t="shared" si="8"/>
        <v>0</v>
      </c>
      <c r="X38" s="8">
        <f t="shared" si="9"/>
        <v>0</v>
      </c>
      <c r="AA38" s="16"/>
      <c r="AB38" s="9"/>
      <c r="AL38" s="9"/>
      <c r="AM38" s="9"/>
      <c r="AN38" s="9"/>
      <c r="AO38" s="9"/>
      <c r="AP38" s="9"/>
      <c r="AQ38" s="9"/>
      <c r="AR38" s="9"/>
      <c r="AS38" s="9"/>
      <c r="AT38" s="9"/>
      <c r="AU38" s="9"/>
      <c r="AV38" s="9"/>
      <c r="AW38" s="9"/>
      <c r="AX38" s="9"/>
      <c r="AY38" s="9"/>
    </row>
    <row r="39" spans="1:51" x14ac:dyDescent="0.3">
      <c r="A39" s="788">
        <v>22</v>
      </c>
      <c r="B39" s="539">
        <v>7000029471</v>
      </c>
      <c r="C39" s="539">
        <v>220</v>
      </c>
      <c r="D39" s="787" t="s">
        <v>138</v>
      </c>
      <c r="E39" s="539"/>
      <c r="F39" s="539">
        <v>76169990</v>
      </c>
      <c r="G39" s="58"/>
      <c r="H39" s="309">
        <v>0.18</v>
      </c>
      <c r="I39" s="59"/>
      <c r="J39" s="787" t="s">
        <v>141</v>
      </c>
      <c r="K39" s="539" t="s">
        <v>140</v>
      </c>
      <c r="L39" s="539">
        <v>1</v>
      </c>
      <c r="M39" s="778"/>
      <c r="N39" s="781" t="str">
        <f t="shared" si="0"/>
        <v>Included</v>
      </c>
      <c r="O39" s="782">
        <f t="shared" si="3"/>
        <v>0</v>
      </c>
      <c r="P39" s="8">
        <f t="shared" si="4"/>
        <v>0</v>
      </c>
      <c r="Q39" s="9">
        <f t="shared" si="5"/>
        <v>0</v>
      </c>
      <c r="R39" s="16">
        <f t="shared" si="6"/>
        <v>0</v>
      </c>
      <c r="S39" s="8"/>
      <c r="T39" s="61">
        <f t="shared" si="7"/>
        <v>0</v>
      </c>
      <c r="V39" s="62"/>
      <c r="W39" s="8">
        <f t="shared" si="8"/>
        <v>0</v>
      </c>
      <c r="X39" s="8">
        <f t="shared" si="9"/>
        <v>0</v>
      </c>
      <c r="AA39" s="16"/>
      <c r="AB39" s="9"/>
      <c r="AL39" s="9"/>
      <c r="AM39" s="9"/>
      <c r="AN39" s="9"/>
      <c r="AO39" s="9"/>
      <c r="AP39" s="9"/>
      <c r="AQ39" s="9"/>
      <c r="AR39" s="9"/>
      <c r="AS39" s="9"/>
      <c r="AT39" s="9"/>
      <c r="AU39" s="9"/>
      <c r="AV39" s="9"/>
      <c r="AW39" s="9"/>
      <c r="AX39" s="9"/>
      <c r="AY39" s="9"/>
    </row>
    <row r="40" spans="1:51" x14ac:dyDescent="0.3">
      <c r="A40" s="788">
        <v>23</v>
      </c>
      <c r="B40" s="539">
        <v>7000029471</v>
      </c>
      <c r="C40" s="539">
        <v>230</v>
      </c>
      <c r="D40" s="787" t="s">
        <v>142</v>
      </c>
      <c r="E40" s="539">
        <v>1000001797</v>
      </c>
      <c r="F40" s="539">
        <v>76169990</v>
      </c>
      <c r="G40" s="58"/>
      <c r="H40" s="309">
        <v>0.18</v>
      </c>
      <c r="I40" s="59"/>
      <c r="J40" s="787" t="s">
        <v>143</v>
      </c>
      <c r="K40" s="539" t="s">
        <v>144</v>
      </c>
      <c r="L40" s="539">
        <v>1</v>
      </c>
      <c r="M40" s="778"/>
      <c r="N40" s="781" t="str">
        <f t="shared" si="0"/>
        <v>Included</v>
      </c>
      <c r="O40" s="782">
        <f t="shared" si="3"/>
        <v>0</v>
      </c>
      <c r="P40" s="8">
        <f t="shared" si="4"/>
        <v>0</v>
      </c>
      <c r="Q40" s="9">
        <f t="shared" si="5"/>
        <v>0</v>
      </c>
      <c r="R40" s="16">
        <f t="shared" si="6"/>
        <v>0</v>
      </c>
      <c r="S40" s="8"/>
      <c r="T40" s="61">
        <f t="shared" si="7"/>
        <v>0</v>
      </c>
      <c r="V40" s="62"/>
      <c r="W40" s="8">
        <f t="shared" si="8"/>
        <v>0</v>
      </c>
      <c r="X40" s="8">
        <f t="shared" si="9"/>
        <v>0</v>
      </c>
      <c r="AA40" s="16"/>
      <c r="AB40" s="9"/>
      <c r="AL40" s="9"/>
      <c r="AM40" s="9"/>
      <c r="AN40" s="9"/>
      <c r="AO40" s="9"/>
      <c r="AP40" s="9"/>
      <c r="AQ40" s="9"/>
      <c r="AR40" s="9"/>
      <c r="AS40" s="9"/>
      <c r="AT40" s="9"/>
      <c r="AU40" s="9"/>
      <c r="AV40" s="9"/>
      <c r="AW40" s="9"/>
      <c r="AX40" s="9"/>
      <c r="AY40" s="9"/>
    </row>
    <row r="41" spans="1:51" x14ac:dyDescent="0.3">
      <c r="A41" s="788">
        <v>24</v>
      </c>
      <c r="B41" s="539">
        <v>7000029471</v>
      </c>
      <c r="C41" s="539">
        <v>240</v>
      </c>
      <c r="D41" s="787" t="s">
        <v>142</v>
      </c>
      <c r="E41" s="539">
        <v>1000013159</v>
      </c>
      <c r="F41" s="539">
        <v>73082011</v>
      </c>
      <c r="G41" s="58"/>
      <c r="H41" s="309">
        <v>0.18</v>
      </c>
      <c r="I41" s="59"/>
      <c r="J41" s="787" t="s">
        <v>145</v>
      </c>
      <c r="K41" s="539" t="s">
        <v>144</v>
      </c>
      <c r="L41" s="539">
        <v>2</v>
      </c>
      <c r="M41" s="778"/>
      <c r="N41" s="781" t="str">
        <f t="shared" si="0"/>
        <v>Included</v>
      </c>
      <c r="O41" s="782">
        <f t="shared" si="3"/>
        <v>0</v>
      </c>
      <c r="P41" s="8">
        <f t="shared" si="4"/>
        <v>0</v>
      </c>
      <c r="Q41" s="9">
        <f t="shared" si="5"/>
        <v>0</v>
      </c>
      <c r="R41" s="16">
        <f t="shared" si="6"/>
        <v>0</v>
      </c>
      <c r="S41" s="8"/>
      <c r="T41" s="61">
        <f t="shared" si="7"/>
        <v>0</v>
      </c>
      <c r="V41" s="62"/>
      <c r="W41" s="8">
        <f t="shared" si="8"/>
        <v>0</v>
      </c>
      <c r="X41" s="8">
        <f t="shared" si="9"/>
        <v>0</v>
      </c>
      <c r="AA41" s="16"/>
      <c r="AB41" s="9"/>
      <c r="AL41" s="9"/>
      <c r="AM41" s="9"/>
      <c r="AN41" s="9"/>
      <c r="AO41" s="9"/>
      <c r="AP41" s="9"/>
      <c r="AQ41" s="9"/>
      <c r="AR41" s="9"/>
      <c r="AS41" s="9"/>
      <c r="AT41" s="9"/>
      <c r="AU41" s="9"/>
      <c r="AV41" s="9"/>
      <c r="AW41" s="9"/>
      <c r="AX41" s="9"/>
      <c r="AY41" s="9"/>
    </row>
    <row r="42" spans="1:51" ht="30" customHeight="1" x14ac:dyDescent="0.3">
      <c r="A42" s="788">
        <v>25</v>
      </c>
      <c r="B42" s="539">
        <v>7000029471</v>
      </c>
      <c r="C42" s="539">
        <v>250</v>
      </c>
      <c r="D42" s="787" t="s">
        <v>142</v>
      </c>
      <c r="E42" s="539">
        <v>1000013055</v>
      </c>
      <c r="F42" s="539">
        <v>73082011</v>
      </c>
      <c r="G42" s="58"/>
      <c r="H42" s="309">
        <v>0.18</v>
      </c>
      <c r="I42" s="59"/>
      <c r="J42" s="787" t="s">
        <v>146</v>
      </c>
      <c r="K42" s="539" t="s">
        <v>127</v>
      </c>
      <c r="L42" s="539">
        <v>1</v>
      </c>
      <c r="M42" s="778"/>
      <c r="N42" s="781" t="str">
        <f t="shared" si="0"/>
        <v>Included</v>
      </c>
      <c r="O42" s="782">
        <f t="shared" si="3"/>
        <v>0</v>
      </c>
      <c r="P42" s="8">
        <f t="shared" si="4"/>
        <v>0</v>
      </c>
      <c r="Q42" s="9">
        <f t="shared" si="5"/>
        <v>0</v>
      </c>
      <c r="R42" s="16">
        <f t="shared" si="6"/>
        <v>0</v>
      </c>
      <c r="S42" s="8"/>
      <c r="T42" s="61">
        <f t="shared" si="7"/>
        <v>0</v>
      </c>
      <c r="V42" s="62"/>
      <c r="W42" s="8">
        <f t="shared" si="8"/>
        <v>0</v>
      </c>
      <c r="X42" s="8">
        <f t="shared" si="9"/>
        <v>0</v>
      </c>
      <c r="AA42" s="16"/>
      <c r="AB42" s="9"/>
      <c r="AL42" s="9"/>
      <c r="AM42" s="9"/>
      <c r="AN42" s="9"/>
      <c r="AO42" s="9"/>
      <c r="AP42" s="9"/>
      <c r="AQ42" s="9"/>
      <c r="AR42" s="9"/>
      <c r="AS42" s="9"/>
      <c r="AT42" s="9"/>
      <c r="AU42" s="9"/>
      <c r="AV42" s="9"/>
      <c r="AW42" s="9"/>
      <c r="AX42" s="9"/>
      <c r="AY42" s="9"/>
    </row>
    <row r="43" spans="1:51" ht="21" customHeight="1" x14ac:dyDescent="0.3">
      <c r="A43" s="788">
        <v>26</v>
      </c>
      <c r="B43" s="539">
        <v>7000029471</v>
      </c>
      <c r="C43" s="539">
        <v>260</v>
      </c>
      <c r="D43" s="787" t="s">
        <v>142</v>
      </c>
      <c r="E43" s="539">
        <v>1000021853</v>
      </c>
      <c r="F43" s="539">
        <v>73181500</v>
      </c>
      <c r="G43" s="58"/>
      <c r="H43" s="309">
        <v>0.18</v>
      </c>
      <c r="I43" s="59"/>
      <c r="J43" s="787" t="s">
        <v>147</v>
      </c>
      <c r="K43" s="539" t="s">
        <v>144</v>
      </c>
      <c r="L43" s="539">
        <v>2</v>
      </c>
      <c r="M43" s="778"/>
      <c r="N43" s="781" t="str">
        <f t="shared" si="0"/>
        <v>Included</v>
      </c>
      <c r="O43" s="782">
        <f t="shared" si="3"/>
        <v>0</v>
      </c>
      <c r="P43" s="8">
        <f t="shared" si="4"/>
        <v>0</v>
      </c>
      <c r="Q43" s="9">
        <f t="shared" si="5"/>
        <v>0</v>
      </c>
      <c r="R43" s="16">
        <f t="shared" si="6"/>
        <v>0</v>
      </c>
      <c r="S43" s="8"/>
      <c r="T43" s="61">
        <f t="shared" si="7"/>
        <v>0</v>
      </c>
      <c r="V43" s="62"/>
      <c r="W43" s="8">
        <f t="shared" si="8"/>
        <v>0</v>
      </c>
      <c r="X43" s="8">
        <f t="shared" si="9"/>
        <v>0</v>
      </c>
      <c r="AA43" s="16"/>
      <c r="AB43" s="9"/>
      <c r="AL43" s="9"/>
      <c r="AM43" s="9"/>
      <c r="AN43" s="9"/>
      <c r="AO43" s="9"/>
      <c r="AP43" s="9"/>
      <c r="AQ43" s="9"/>
      <c r="AR43" s="9"/>
      <c r="AS43" s="9"/>
      <c r="AT43" s="9"/>
      <c r="AU43" s="9"/>
      <c r="AV43" s="9"/>
      <c r="AW43" s="9"/>
      <c r="AX43" s="9"/>
      <c r="AY43" s="9"/>
    </row>
    <row r="44" spans="1:51" ht="39.75" customHeight="1" x14ac:dyDescent="0.3">
      <c r="A44" s="788">
        <v>27</v>
      </c>
      <c r="B44" s="539">
        <v>7000029471</v>
      </c>
      <c r="C44" s="539">
        <v>270</v>
      </c>
      <c r="D44" s="787" t="s">
        <v>142</v>
      </c>
      <c r="E44" s="539">
        <v>1000009186</v>
      </c>
      <c r="F44" s="539">
        <v>73082011</v>
      </c>
      <c r="G44" s="58"/>
      <c r="H44" s="309">
        <v>0.18</v>
      </c>
      <c r="I44" s="59"/>
      <c r="J44" s="789" t="s">
        <v>148</v>
      </c>
      <c r="K44" s="539" t="s">
        <v>144</v>
      </c>
      <c r="L44" s="539">
        <v>2</v>
      </c>
      <c r="M44" s="778"/>
      <c r="N44" s="781" t="str">
        <f t="shared" si="0"/>
        <v>Included</v>
      </c>
      <c r="O44" s="782">
        <f t="shared" si="3"/>
        <v>0</v>
      </c>
      <c r="P44" s="8">
        <f t="shared" si="4"/>
        <v>0</v>
      </c>
      <c r="Q44" s="9">
        <f t="shared" si="5"/>
        <v>0</v>
      </c>
      <c r="R44" s="16">
        <f t="shared" si="6"/>
        <v>0</v>
      </c>
      <c r="S44" s="8"/>
      <c r="T44" s="61">
        <f t="shared" si="7"/>
        <v>0</v>
      </c>
      <c r="V44" s="62"/>
      <c r="W44" s="8">
        <f t="shared" si="8"/>
        <v>0</v>
      </c>
      <c r="X44" s="8">
        <f t="shared" si="9"/>
        <v>0</v>
      </c>
      <c r="AA44" s="16"/>
      <c r="AB44" s="9"/>
      <c r="AL44" s="9"/>
      <c r="AM44" s="9"/>
      <c r="AN44" s="9"/>
      <c r="AO44" s="9"/>
      <c r="AP44" s="9"/>
      <c r="AQ44" s="9"/>
      <c r="AR44" s="9"/>
      <c r="AS44" s="9"/>
      <c r="AT44" s="9"/>
      <c r="AU44" s="9"/>
      <c r="AV44" s="9"/>
      <c r="AW44" s="9"/>
      <c r="AX44" s="9"/>
      <c r="AY44" s="9"/>
    </row>
    <row r="45" spans="1:51" ht="39" customHeight="1" x14ac:dyDescent="0.3">
      <c r="A45" s="788">
        <v>28</v>
      </c>
      <c r="B45" s="539">
        <v>7000029471</v>
      </c>
      <c r="C45" s="539">
        <v>280</v>
      </c>
      <c r="D45" s="787" t="s">
        <v>142</v>
      </c>
      <c r="E45" s="539">
        <v>1000021434</v>
      </c>
      <c r="F45" s="539">
        <v>73082011</v>
      </c>
      <c r="G45" s="58"/>
      <c r="H45" s="309">
        <v>0.18</v>
      </c>
      <c r="I45" s="59"/>
      <c r="J45" s="789" t="s">
        <v>149</v>
      </c>
      <c r="K45" s="539" t="s">
        <v>144</v>
      </c>
      <c r="L45" s="539">
        <v>2</v>
      </c>
      <c r="M45" s="778"/>
      <c r="N45" s="781" t="str">
        <f t="shared" si="0"/>
        <v>Included</v>
      </c>
      <c r="O45" s="782">
        <f t="shared" si="3"/>
        <v>0</v>
      </c>
      <c r="P45" s="8">
        <f t="shared" si="4"/>
        <v>0</v>
      </c>
      <c r="Q45" s="9">
        <f t="shared" si="5"/>
        <v>0</v>
      </c>
      <c r="R45" s="16">
        <f t="shared" si="6"/>
        <v>0</v>
      </c>
      <c r="S45" s="8"/>
      <c r="T45" s="61">
        <f t="shared" si="7"/>
        <v>0</v>
      </c>
      <c r="V45" s="62"/>
      <c r="W45" s="8">
        <f t="shared" si="8"/>
        <v>0</v>
      </c>
      <c r="X45" s="8">
        <f t="shared" si="9"/>
        <v>0</v>
      </c>
      <c r="AA45" s="16"/>
      <c r="AB45" s="9"/>
      <c r="AL45" s="9"/>
      <c r="AM45" s="9"/>
      <c r="AN45" s="9"/>
      <c r="AO45" s="9"/>
      <c r="AP45" s="9"/>
      <c r="AQ45" s="9"/>
      <c r="AR45" s="9"/>
      <c r="AS45" s="9"/>
      <c r="AT45" s="9"/>
      <c r="AU45" s="9"/>
      <c r="AV45" s="9"/>
      <c r="AW45" s="9"/>
      <c r="AX45" s="9"/>
      <c r="AY45" s="9"/>
    </row>
    <row r="46" spans="1:51" ht="36" customHeight="1" x14ac:dyDescent="0.3">
      <c r="A46" s="788">
        <v>29</v>
      </c>
      <c r="B46" s="539">
        <v>7000029471</v>
      </c>
      <c r="C46" s="539">
        <v>290</v>
      </c>
      <c r="D46" s="787" t="s">
        <v>142</v>
      </c>
      <c r="E46" s="539">
        <v>1000015547</v>
      </c>
      <c r="F46" s="539">
        <v>85469090</v>
      </c>
      <c r="G46" s="58"/>
      <c r="H46" s="309">
        <v>0.18</v>
      </c>
      <c r="I46" s="59"/>
      <c r="J46" s="789" t="s">
        <v>150</v>
      </c>
      <c r="K46" s="539" t="s">
        <v>144</v>
      </c>
      <c r="L46" s="539">
        <v>2</v>
      </c>
      <c r="M46" s="778"/>
      <c r="N46" s="781" t="str">
        <f t="shared" si="0"/>
        <v>Included</v>
      </c>
      <c r="O46" s="782">
        <f t="shared" si="3"/>
        <v>0</v>
      </c>
      <c r="P46" s="8">
        <f t="shared" si="4"/>
        <v>0</v>
      </c>
      <c r="Q46" s="9">
        <f t="shared" si="5"/>
        <v>0</v>
      </c>
      <c r="R46" s="16">
        <f t="shared" si="6"/>
        <v>0</v>
      </c>
      <c r="S46" s="8"/>
      <c r="T46" s="61">
        <f t="shared" si="7"/>
        <v>0</v>
      </c>
      <c r="V46" s="62"/>
      <c r="W46" s="8">
        <f t="shared" si="8"/>
        <v>0</v>
      </c>
      <c r="X46" s="8">
        <f t="shared" si="9"/>
        <v>0</v>
      </c>
      <c r="AA46" s="16"/>
      <c r="AB46" s="9"/>
      <c r="AL46" s="9"/>
      <c r="AM46" s="9"/>
      <c r="AN46" s="9"/>
      <c r="AO46" s="9"/>
      <c r="AP46" s="9"/>
      <c r="AQ46" s="9"/>
      <c r="AR46" s="9"/>
      <c r="AS46" s="9"/>
      <c r="AT46" s="9"/>
      <c r="AU46" s="9"/>
      <c r="AV46" s="9"/>
      <c r="AW46" s="9"/>
      <c r="AX46" s="9"/>
      <c r="AY46" s="9"/>
    </row>
    <row r="47" spans="1:51" ht="39.75" customHeight="1" x14ac:dyDescent="0.3">
      <c r="A47" s="788">
        <v>30</v>
      </c>
      <c r="B47" s="539">
        <v>7000029471</v>
      </c>
      <c r="C47" s="539">
        <v>300</v>
      </c>
      <c r="D47" s="787" t="s">
        <v>142</v>
      </c>
      <c r="E47" s="539">
        <v>1000018387</v>
      </c>
      <c r="F47" s="539">
        <v>85469090</v>
      </c>
      <c r="G47" s="58"/>
      <c r="H47" s="309">
        <v>0.18</v>
      </c>
      <c r="I47" s="59"/>
      <c r="J47" s="789" t="s">
        <v>151</v>
      </c>
      <c r="K47" s="539" t="s">
        <v>127</v>
      </c>
      <c r="L47" s="539">
        <v>1</v>
      </c>
      <c r="M47" s="778"/>
      <c r="N47" s="781" t="str">
        <f t="shared" si="0"/>
        <v>Included</v>
      </c>
      <c r="O47" s="782">
        <f t="shared" si="3"/>
        <v>0</v>
      </c>
      <c r="P47" s="8">
        <f t="shared" si="4"/>
        <v>0</v>
      </c>
      <c r="Q47" s="9">
        <f t="shared" si="5"/>
        <v>0</v>
      </c>
      <c r="R47" s="16">
        <f t="shared" si="6"/>
        <v>0</v>
      </c>
      <c r="S47" s="8"/>
      <c r="T47" s="61">
        <f t="shared" si="7"/>
        <v>0</v>
      </c>
      <c r="V47" s="62"/>
      <c r="W47" s="8">
        <f t="shared" si="8"/>
        <v>0</v>
      </c>
      <c r="X47" s="8">
        <f t="shared" si="9"/>
        <v>0</v>
      </c>
      <c r="AA47" s="16"/>
      <c r="AB47" s="9"/>
      <c r="AL47" s="9"/>
      <c r="AM47" s="9"/>
      <c r="AN47" s="9"/>
      <c r="AO47" s="9"/>
      <c r="AP47" s="9"/>
      <c r="AQ47" s="9"/>
      <c r="AR47" s="9"/>
      <c r="AS47" s="9"/>
      <c r="AT47" s="9"/>
      <c r="AU47" s="9"/>
      <c r="AV47" s="9"/>
      <c r="AW47" s="9"/>
      <c r="AX47" s="9"/>
      <c r="AY47" s="9"/>
    </row>
    <row r="48" spans="1:51" ht="35.25" customHeight="1" x14ac:dyDescent="0.3">
      <c r="A48" s="788">
        <v>31</v>
      </c>
      <c r="B48" s="539">
        <v>7000029471</v>
      </c>
      <c r="C48" s="539">
        <v>310</v>
      </c>
      <c r="D48" s="787" t="s">
        <v>142</v>
      </c>
      <c r="E48" s="539">
        <v>1000019006</v>
      </c>
      <c r="F48" s="539">
        <v>85469090</v>
      </c>
      <c r="G48" s="58"/>
      <c r="H48" s="309">
        <v>0.18</v>
      </c>
      <c r="I48" s="59"/>
      <c r="J48" s="789" t="s">
        <v>152</v>
      </c>
      <c r="K48" s="539" t="s">
        <v>127</v>
      </c>
      <c r="L48" s="539">
        <v>1</v>
      </c>
      <c r="M48" s="778"/>
      <c r="N48" s="781" t="str">
        <f t="shared" si="0"/>
        <v>Included</v>
      </c>
      <c r="O48" s="782">
        <f t="shared" si="3"/>
        <v>0</v>
      </c>
      <c r="P48" s="8">
        <f t="shared" si="4"/>
        <v>0</v>
      </c>
      <c r="Q48" s="9">
        <f t="shared" si="5"/>
        <v>0</v>
      </c>
      <c r="R48" s="16">
        <f t="shared" si="6"/>
        <v>0</v>
      </c>
      <c r="S48" s="8"/>
      <c r="T48" s="61">
        <f t="shared" si="7"/>
        <v>0</v>
      </c>
      <c r="V48" s="62"/>
      <c r="W48" s="8">
        <f t="shared" si="8"/>
        <v>0</v>
      </c>
      <c r="X48" s="8">
        <f t="shared" si="9"/>
        <v>0</v>
      </c>
      <c r="AA48" s="16"/>
      <c r="AB48" s="9"/>
      <c r="AL48" s="9"/>
      <c r="AM48" s="9"/>
      <c r="AN48" s="9"/>
      <c r="AO48" s="9"/>
      <c r="AP48" s="9"/>
      <c r="AQ48" s="9"/>
      <c r="AR48" s="9"/>
      <c r="AS48" s="9"/>
      <c r="AT48" s="9"/>
      <c r="AU48" s="9"/>
      <c r="AV48" s="9"/>
      <c r="AW48" s="9"/>
      <c r="AX48" s="9"/>
      <c r="AY48" s="9"/>
    </row>
    <row r="49" spans="1:51" ht="35.25" customHeight="1" x14ac:dyDescent="0.3">
      <c r="A49" s="788">
        <v>32</v>
      </c>
      <c r="B49" s="539">
        <v>7000029471</v>
      </c>
      <c r="C49" s="539">
        <v>320</v>
      </c>
      <c r="D49" s="787" t="s">
        <v>142</v>
      </c>
      <c r="E49" s="539">
        <v>1000006919</v>
      </c>
      <c r="F49" s="539">
        <v>85469090</v>
      </c>
      <c r="G49" s="58"/>
      <c r="H49" s="309">
        <v>0.18</v>
      </c>
      <c r="I49" s="59"/>
      <c r="J49" s="789" t="s">
        <v>153</v>
      </c>
      <c r="K49" s="539" t="s">
        <v>127</v>
      </c>
      <c r="L49" s="539">
        <v>1</v>
      </c>
      <c r="M49" s="778"/>
      <c r="N49" s="781" t="str">
        <f t="shared" si="0"/>
        <v>Included</v>
      </c>
      <c r="O49" s="782">
        <f t="shared" si="3"/>
        <v>0</v>
      </c>
      <c r="P49" s="8">
        <f t="shared" si="4"/>
        <v>0</v>
      </c>
      <c r="Q49" s="9">
        <f t="shared" si="5"/>
        <v>0</v>
      </c>
      <c r="R49" s="16">
        <f t="shared" si="6"/>
        <v>0</v>
      </c>
      <c r="S49" s="8"/>
      <c r="T49" s="61">
        <f t="shared" si="7"/>
        <v>0</v>
      </c>
      <c r="V49" s="62"/>
      <c r="W49" s="8">
        <f t="shared" si="8"/>
        <v>0</v>
      </c>
      <c r="X49" s="8">
        <f t="shared" si="9"/>
        <v>0</v>
      </c>
      <c r="AA49" s="16"/>
      <c r="AB49" s="9"/>
      <c r="AL49" s="9"/>
      <c r="AM49" s="9"/>
      <c r="AN49" s="9"/>
      <c r="AO49" s="9"/>
      <c r="AP49" s="9"/>
      <c r="AQ49" s="9"/>
      <c r="AR49" s="9"/>
      <c r="AS49" s="9"/>
      <c r="AT49" s="9"/>
      <c r="AU49" s="9"/>
      <c r="AV49" s="9"/>
      <c r="AW49" s="9"/>
      <c r="AX49" s="9"/>
      <c r="AY49" s="9"/>
    </row>
    <row r="50" spans="1:51" x14ac:dyDescent="0.3">
      <c r="A50" s="788">
        <v>33</v>
      </c>
      <c r="B50" s="539">
        <v>7000029471</v>
      </c>
      <c r="C50" s="539">
        <v>330</v>
      </c>
      <c r="D50" s="787" t="s">
        <v>142</v>
      </c>
      <c r="E50" s="539">
        <v>1000028467</v>
      </c>
      <c r="F50" s="539">
        <v>73082011</v>
      </c>
      <c r="G50" s="58"/>
      <c r="H50" s="309">
        <v>0.18</v>
      </c>
      <c r="I50" s="59"/>
      <c r="J50" s="787" t="s">
        <v>154</v>
      </c>
      <c r="K50" s="539" t="s">
        <v>144</v>
      </c>
      <c r="L50" s="539">
        <v>1</v>
      </c>
      <c r="M50" s="778"/>
      <c r="N50" s="781" t="str">
        <f t="shared" si="0"/>
        <v>Included</v>
      </c>
      <c r="O50" s="782">
        <f t="shared" si="3"/>
        <v>0</v>
      </c>
      <c r="P50" s="8">
        <f t="shared" si="4"/>
        <v>0</v>
      </c>
      <c r="Q50" s="9">
        <f t="shared" si="5"/>
        <v>0</v>
      </c>
      <c r="R50" s="16">
        <f t="shared" si="6"/>
        <v>0</v>
      </c>
      <c r="S50" s="8"/>
      <c r="T50" s="61">
        <f t="shared" si="7"/>
        <v>0</v>
      </c>
      <c r="V50" s="62"/>
      <c r="W50" s="8">
        <f t="shared" si="8"/>
        <v>0</v>
      </c>
      <c r="X50" s="8">
        <f t="shared" si="9"/>
        <v>0</v>
      </c>
      <c r="AA50" s="16"/>
      <c r="AB50" s="9"/>
      <c r="AL50" s="9"/>
      <c r="AM50" s="9"/>
      <c r="AN50" s="9"/>
      <c r="AO50" s="9"/>
      <c r="AP50" s="9"/>
      <c r="AQ50" s="9"/>
      <c r="AR50" s="9"/>
      <c r="AS50" s="9"/>
      <c r="AT50" s="9"/>
      <c r="AU50" s="9"/>
      <c r="AV50" s="9"/>
      <c r="AW50" s="9"/>
      <c r="AX50" s="9"/>
      <c r="AY50" s="9"/>
    </row>
    <row r="51" spans="1:51" ht="19.5" customHeight="1" x14ac:dyDescent="0.3">
      <c r="A51" s="788">
        <v>34</v>
      </c>
      <c r="B51" s="539">
        <v>7000029471</v>
      </c>
      <c r="C51" s="539">
        <v>340</v>
      </c>
      <c r="D51" s="787" t="s">
        <v>142</v>
      </c>
      <c r="E51" s="539">
        <v>1000032882</v>
      </c>
      <c r="F51" s="539">
        <v>73082011</v>
      </c>
      <c r="G51" s="58"/>
      <c r="H51" s="309">
        <v>0.18</v>
      </c>
      <c r="I51" s="59"/>
      <c r="J51" s="787" t="s">
        <v>155</v>
      </c>
      <c r="K51" s="539" t="s">
        <v>144</v>
      </c>
      <c r="L51" s="539">
        <v>1</v>
      </c>
      <c r="M51" s="778"/>
      <c r="N51" s="781" t="str">
        <f t="shared" si="0"/>
        <v>Included</v>
      </c>
      <c r="O51" s="782">
        <f t="shared" si="3"/>
        <v>0</v>
      </c>
      <c r="P51" s="8">
        <f t="shared" si="4"/>
        <v>0</v>
      </c>
      <c r="Q51" s="9">
        <f t="shared" si="5"/>
        <v>0</v>
      </c>
      <c r="R51" s="16">
        <f t="shared" si="6"/>
        <v>0</v>
      </c>
      <c r="S51" s="8"/>
      <c r="T51" s="61">
        <f t="shared" si="7"/>
        <v>0</v>
      </c>
      <c r="V51" s="62"/>
      <c r="W51" s="8">
        <f t="shared" si="8"/>
        <v>0</v>
      </c>
      <c r="X51" s="8">
        <f t="shared" si="9"/>
        <v>0</v>
      </c>
      <c r="AA51" s="16"/>
      <c r="AB51" s="9"/>
      <c r="AL51" s="9"/>
      <c r="AM51" s="9"/>
      <c r="AN51" s="9"/>
      <c r="AO51" s="9"/>
      <c r="AP51" s="9"/>
      <c r="AQ51" s="9"/>
      <c r="AR51" s="9"/>
      <c r="AS51" s="9"/>
      <c r="AT51" s="9"/>
      <c r="AU51" s="9"/>
      <c r="AV51" s="9"/>
      <c r="AW51" s="9"/>
      <c r="AX51" s="9"/>
      <c r="AY51" s="9"/>
    </row>
    <row r="52" spans="1:51" ht="15.75" customHeight="1" x14ac:dyDescent="0.3">
      <c r="A52" s="788">
        <v>35</v>
      </c>
      <c r="B52" s="539">
        <v>7000029471</v>
      </c>
      <c r="C52" s="539">
        <v>350</v>
      </c>
      <c r="D52" s="787" t="s">
        <v>142</v>
      </c>
      <c r="E52" s="539">
        <v>1000016825</v>
      </c>
      <c r="F52" s="539">
        <v>73082011</v>
      </c>
      <c r="G52" s="58"/>
      <c r="H52" s="309">
        <v>0.18</v>
      </c>
      <c r="I52" s="59"/>
      <c r="J52" s="787" t="s">
        <v>156</v>
      </c>
      <c r="K52" s="539" t="s">
        <v>144</v>
      </c>
      <c r="L52" s="539">
        <v>1</v>
      </c>
      <c r="M52" s="778"/>
      <c r="N52" s="781" t="str">
        <f t="shared" si="0"/>
        <v>Included</v>
      </c>
      <c r="O52" s="782">
        <f t="shared" si="3"/>
        <v>0</v>
      </c>
      <c r="P52" s="8">
        <f t="shared" si="4"/>
        <v>0</v>
      </c>
      <c r="Q52" s="9">
        <f t="shared" si="5"/>
        <v>0</v>
      </c>
      <c r="R52" s="16">
        <f t="shared" si="6"/>
        <v>0</v>
      </c>
      <c r="S52" s="8"/>
      <c r="T52" s="61">
        <f t="shared" si="7"/>
        <v>0</v>
      </c>
      <c r="V52" s="62"/>
      <c r="W52" s="8">
        <f t="shared" si="8"/>
        <v>0</v>
      </c>
      <c r="X52" s="8">
        <f t="shared" si="9"/>
        <v>0</v>
      </c>
      <c r="AA52" s="16"/>
      <c r="AB52" s="9"/>
      <c r="AL52" s="9"/>
      <c r="AM52" s="9"/>
      <c r="AN52" s="9"/>
      <c r="AO52" s="9"/>
      <c r="AP52" s="9"/>
      <c r="AQ52" s="9"/>
      <c r="AR52" s="9"/>
      <c r="AS52" s="9"/>
      <c r="AT52" s="9"/>
      <c r="AU52" s="9"/>
      <c r="AV52" s="9"/>
      <c r="AW52" s="9"/>
      <c r="AX52" s="9"/>
      <c r="AY52" s="9"/>
    </row>
    <row r="53" spans="1:51" x14ac:dyDescent="0.3">
      <c r="A53" s="788">
        <v>36</v>
      </c>
      <c r="B53" s="539">
        <v>7000029471</v>
      </c>
      <c r="C53" s="539">
        <v>360</v>
      </c>
      <c r="D53" s="787" t="s">
        <v>142</v>
      </c>
      <c r="E53" s="539">
        <v>1000030439</v>
      </c>
      <c r="F53" s="539">
        <v>73082011</v>
      </c>
      <c r="G53" s="58"/>
      <c r="H53" s="309">
        <v>0.18</v>
      </c>
      <c r="I53" s="59"/>
      <c r="J53" s="787" t="s">
        <v>157</v>
      </c>
      <c r="K53" s="539" t="s">
        <v>140</v>
      </c>
      <c r="L53" s="539">
        <v>1</v>
      </c>
      <c r="M53" s="778"/>
      <c r="N53" s="781" t="str">
        <f t="shared" si="0"/>
        <v>Included</v>
      </c>
      <c r="O53" s="782">
        <f t="shared" si="3"/>
        <v>0</v>
      </c>
      <c r="P53" s="8">
        <f t="shared" si="4"/>
        <v>0</v>
      </c>
      <c r="Q53" s="9">
        <f t="shared" si="5"/>
        <v>0</v>
      </c>
      <c r="R53" s="16">
        <f t="shared" si="6"/>
        <v>0</v>
      </c>
      <c r="S53" s="8"/>
      <c r="T53" s="61">
        <f t="shared" si="7"/>
        <v>0</v>
      </c>
      <c r="V53" s="62"/>
      <c r="W53" s="8">
        <f t="shared" si="8"/>
        <v>0</v>
      </c>
      <c r="X53" s="8">
        <f t="shared" si="9"/>
        <v>0</v>
      </c>
      <c r="AA53" s="16"/>
      <c r="AB53" s="9"/>
      <c r="AL53" s="9"/>
      <c r="AM53" s="9"/>
      <c r="AN53" s="9"/>
      <c r="AO53" s="9"/>
      <c r="AP53" s="9"/>
      <c r="AQ53" s="9"/>
      <c r="AR53" s="9"/>
      <c r="AS53" s="9"/>
      <c r="AT53" s="9"/>
      <c r="AU53" s="9"/>
      <c r="AV53" s="9"/>
      <c r="AW53" s="9"/>
      <c r="AX53" s="9"/>
      <c r="AY53" s="9"/>
    </row>
    <row r="54" spans="1:51" ht="22.5" customHeight="1" x14ac:dyDescent="0.3">
      <c r="A54" s="788">
        <v>37</v>
      </c>
      <c r="B54" s="539">
        <v>7000029471</v>
      </c>
      <c r="C54" s="539">
        <v>370</v>
      </c>
      <c r="D54" s="787" t="s">
        <v>142</v>
      </c>
      <c r="E54" s="539">
        <v>1000001790</v>
      </c>
      <c r="F54" s="539">
        <v>73082011</v>
      </c>
      <c r="G54" s="58"/>
      <c r="H54" s="309">
        <v>0.18</v>
      </c>
      <c r="I54" s="59"/>
      <c r="J54" s="787" t="s">
        <v>158</v>
      </c>
      <c r="K54" s="539" t="s">
        <v>144</v>
      </c>
      <c r="L54" s="539">
        <v>1</v>
      </c>
      <c r="M54" s="778"/>
      <c r="N54" s="781" t="str">
        <f t="shared" si="0"/>
        <v>Included</v>
      </c>
      <c r="O54" s="782">
        <f t="shared" si="3"/>
        <v>0</v>
      </c>
      <c r="P54" s="8">
        <f t="shared" si="4"/>
        <v>0</v>
      </c>
      <c r="Q54" s="9">
        <f t="shared" si="5"/>
        <v>0</v>
      </c>
      <c r="R54" s="16">
        <f t="shared" si="6"/>
        <v>0</v>
      </c>
      <c r="S54" s="8"/>
      <c r="T54" s="61">
        <f t="shared" si="7"/>
        <v>0</v>
      </c>
      <c r="V54" s="62"/>
      <c r="W54" s="8">
        <f t="shared" si="8"/>
        <v>0</v>
      </c>
      <c r="X54" s="8">
        <f t="shared" si="9"/>
        <v>0</v>
      </c>
      <c r="AA54" s="16"/>
      <c r="AB54" s="9"/>
      <c r="AL54" s="9"/>
      <c r="AM54" s="9"/>
      <c r="AN54" s="9"/>
      <c r="AO54" s="9"/>
      <c r="AP54" s="9"/>
      <c r="AQ54" s="9"/>
      <c r="AR54" s="9"/>
      <c r="AS54" s="9"/>
      <c r="AT54" s="9"/>
      <c r="AU54" s="9"/>
      <c r="AV54" s="9"/>
      <c r="AW54" s="9"/>
      <c r="AX54" s="9"/>
      <c r="AY54" s="9"/>
    </row>
    <row r="55" spans="1:51" ht="19.5" customHeight="1" x14ac:dyDescent="0.3">
      <c r="A55" s="788">
        <v>38</v>
      </c>
      <c r="B55" s="539">
        <v>7000029471</v>
      </c>
      <c r="C55" s="539">
        <v>380</v>
      </c>
      <c r="D55" s="787" t="s">
        <v>142</v>
      </c>
      <c r="E55" s="539">
        <v>1000009794</v>
      </c>
      <c r="F55" s="539">
        <v>73082011</v>
      </c>
      <c r="G55" s="58"/>
      <c r="H55" s="309">
        <v>0.18</v>
      </c>
      <c r="I55" s="59"/>
      <c r="J55" s="787" t="s">
        <v>159</v>
      </c>
      <c r="K55" s="539" t="s">
        <v>127</v>
      </c>
      <c r="L55" s="539">
        <v>2</v>
      </c>
      <c r="M55" s="778"/>
      <c r="N55" s="781" t="str">
        <f t="shared" si="0"/>
        <v>Included</v>
      </c>
      <c r="O55" s="782">
        <f t="shared" si="3"/>
        <v>0</v>
      </c>
      <c r="P55" s="8">
        <f t="shared" si="4"/>
        <v>0</v>
      </c>
      <c r="Q55" s="9">
        <f t="shared" si="5"/>
        <v>0</v>
      </c>
      <c r="R55" s="16">
        <f t="shared" si="6"/>
        <v>0</v>
      </c>
      <c r="S55" s="8"/>
      <c r="T55" s="61">
        <f t="shared" si="7"/>
        <v>0</v>
      </c>
      <c r="V55" s="62"/>
      <c r="W55" s="8">
        <f t="shared" si="8"/>
        <v>0</v>
      </c>
      <c r="X55" s="8">
        <f t="shared" si="9"/>
        <v>0</v>
      </c>
      <c r="AA55" s="16"/>
      <c r="AB55" s="9"/>
      <c r="AL55" s="9"/>
      <c r="AM55" s="9"/>
      <c r="AN55" s="9"/>
      <c r="AO55" s="9"/>
      <c r="AP55" s="9"/>
      <c r="AQ55" s="9"/>
      <c r="AR55" s="9"/>
      <c r="AS55" s="9"/>
      <c r="AT55" s="9"/>
      <c r="AU55" s="9"/>
      <c r="AV55" s="9"/>
      <c r="AW55" s="9"/>
      <c r="AX55" s="9"/>
      <c r="AY55" s="9"/>
    </row>
    <row r="56" spans="1:51" ht="20.25" customHeight="1" x14ac:dyDescent="0.3">
      <c r="A56" s="788">
        <v>39</v>
      </c>
      <c r="B56" s="539">
        <v>7000029471</v>
      </c>
      <c r="C56" s="539">
        <v>390</v>
      </c>
      <c r="D56" s="787" t="s">
        <v>142</v>
      </c>
      <c r="E56" s="539">
        <v>1000009567</v>
      </c>
      <c r="F56" s="539">
        <v>73121020</v>
      </c>
      <c r="G56" s="58"/>
      <c r="H56" s="309">
        <v>0.18</v>
      </c>
      <c r="I56" s="59"/>
      <c r="J56" s="787" t="s">
        <v>160</v>
      </c>
      <c r="K56" s="539" t="s">
        <v>127</v>
      </c>
      <c r="L56" s="539">
        <v>1</v>
      </c>
      <c r="M56" s="778"/>
      <c r="N56" s="781" t="str">
        <f t="shared" si="0"/>
        <v>Included</v>
      </c>
      <c r="O56" s="782">
        <f t="shared" si="3"/>
        <v>0</v>
      </c>
      <c r="P56" s="8">
        <f t="shared" si="4"/>
        <v>0</v>
      </c>
      <c r="Q56" s="9">
        <f t="shared" si="5"/>
        <v>0</v>
      </c>
      <c r="R56" s="16">
        <f t="shared" si="6"/>
        <v>0</v>
      </c>
      <c r="S56" s="8"/>
      <c r="T56" s="61">
        <f t="shared" si="7"/>
        <v>0</v>
      </c>
      <c r="V56" s="62"/>
      <c r="W56" s="8">
        <f t="shared" si="8"/>
        <v>0</v>
      </c>
      <c r="X56" s="8">
        <f t="shared" si="9"/>
        <v>0</v>
      </c>
      <c r="AA56" s="16"/>
      <c r="AB56" s="9"/>
      <c r="AL56" s="9"/>
      <c r="AM56" s="9"/>
      <c r="AN56" s="9"/>
      <c r="AO56" s="9"/>
      <c r="AP56" s="9"/>
      <c r="AQ56" s="9"/>
      <c r="AR56" s="9"/>
      <c r="AS56" s="9"/>
      <c r="AT56" s="9"/>
      <c r="AU56" s="9"/>
      <c r="AV56" s="9"/>
      <c r="AW56" s="9"/>
      <c r="AX56" s="9"/>
      <c r="AY56" s="9"/>
    </row>
    <row r="57" spans="1:51" ht="39.75" customHeight="1" x14ac:dyDescent="0.3">
      <c r="A57" s="788">
        <v>40</v>
      </c>
      <c r="B57" s="539">
        <v>7000029471</v>
      </c>
      <c r="C57" s="539">
        <v>400</v>
      </c>
      <c r="D57" s="787" t="s">
        <v>142</v>
      </c>
      <c r="E57" s="539">
        <v>1000014561</v>
      </c>
      <c r="F57" s="539">
        <v>85389000</v>
      </c>
      <c r="G57" s="58"/>
      <c r="H57" s="309">
        <v>0.18</v>
      </c>
      <c r="I57" s="59"/>
      <c r="J57" s="789" t="s">
        <v>161</v>
      </c>
      <c r="K57" s="539" t="s">
        <v>127</v>
      </c>
      <c r="L57" s="539">
        <v>2</v>
      </c>
      <c r="M57" s="778"/>
      <c r="N57" s="781" t="str">
        <f t="shared" si="0"/>
        <v>Included</v>
      </c>
      <c r="O57" s="782">
        <f t="shared" si="3"/>
        <v>0</v>
      </c>
      <c r="P57" s="8">
        <f t="shared" si="4"/>
        <v>0</v>
      </c>
      <c r="Q57" s="9">
        <f t="shared" si="5"/>
        <v>0</v>
      </c>
      <c r="R57" s="16">
        <f t="shared" si="6"/>
        <v>0</v>
      </c>
      <c r="S57" s="8"/>
      <c r="T57" s="61">
        <f t="shared" si="7"/>
        <v>0</v>
      </c>
      <c r="V57" s="62"/>
      <c r="W57" s="8">
        <f t="shared" si="8"/>
        <v>0</v>
      </c>
      <c r="X57" s="8">
        <f t="shared" si="9"/>
        <v>0</v>
      </c>
      <c r="AA57" s="16"/>
      <c r="AB57" s="9"/>
      <c r="AL57" s="9"/>
      <c r="AM57" s="9"/>
      <c r="AN57" s="9"/>
      <c r="AO57" s="9"/>
      <c r="AP57" s="9"/>
      <c r="AQ57" s="9"/>
      <c r="AR57" s="9"/>
      <c r="AS57" s="9"/>
      <c r="AT57" s="9"/>
      <c r="AU57" s="9"/>
      <c r="AV57" s="9"/>
      <c r="AW57" s="9"/>
      <c r="AX57" s="9"/>
      <c r="AY57" s="9"/>
    </row>
    <row r="58" spans="1:51" ht="38.25" customHeight="1" x14ac:dyDescent="0.3">
      <c r="A58" s="788">
        <v>41</v>
      </c>
      <c r="B58" s="539">
        <v>7000029460</v>
      </c>
      <c r="C58" s="539">
        <v>410</v>
      </c>
      <c r="D58" s="787" t="s">
        <v>142</v>
      </c>
      <c r="E58" s="539">
        <v>1000021259</v>
      </c>
      <c r="F58" s="539">
        <v>85352913</v>
      </c>
      <c r="G58" s="58"/>
      <c r="H58" s="309">
        <v>0.18</v>
      </c>
      <c r="I58" s="59"/>
      <c r="J58" s="789" t="s">
        <v>162</v>
      </c>
      <c r="K58" s="539" t="s">
        <v>144</v>
      </c>
      <c r="L58" s="539">
        <v>3</v>
      </c>
      <c r="M58" s="778"/>
      <c r="N58" s="781" t="str">
        <f t="shared" si="0"/>
        <v>Included</v>
      </c>
      <c r="O58" s="782">
        <f t="shared" si="3"/>
        <v>0</v>
      </c>
      <c r="P58" s="8">
        <f t="shared" si="4"/>
        <v>0</v>
      </c>
      <c r="Q58" s="9">
        <f t="shared" si="5"/>
        <v>0</v>
      </c>
      <c r="R58" s="16">
        <f t="shared" si="6"/>
        <v>0</v>
      </c>
      <c r="S58" s="8"/>
      <c r="T58" s="61">
        <f t="shared" si="7"/>
        <v>0</v>
      </c>
      <c r="V58" s="62"/>
      <c r="W58" s="8">
        <f t="shared" si="8"/>
        <v>0</v>
      </c>
      <c r="X58" s="8">
        <f t="shared" si="9"/>
        <v>0</v>
      </c>
      <c r="AA58" s="16"/>
      <c r="AB58" s="9"/>
      <c r="AL58" s="9"/>
      <c r="AM58" s="9"/>
      <c r="AN58" s="9"/>
      <c r="AO58" s="9"/>
      <c r="AP58" s="9"/>
      <c r="AQ58" s="9"/>
      <c r="AR58" s="9"/>
      <c r="AS58" s="9"/>
      <c r="AT58" s="9"/>
      <c r="AU58" s="9"/>
      <c r="AV58" s="9"/>
      <c r="AW58" s="9"/>
      <c r="AX58" s="9"/>
      <c r="AY58" s="9"/>
    </row>
    <row r="59" spans="1:51" ht="31.5" customHeight="1" x14ac:dyDescent="0.3">
      <c r="A59" s="788">
        <v>42</v>
      </c>
      <c r="B59" s="539">
        <v>7000029460</v>
      </c>
      <c r="C59" s="539">
        <v>420</v>
      </c>
      <c r="D59" s="787" t="s">
        <v>142</v>
      </c>
      <c r="E59" s="539">
        <v>1000030543</v>
      </c>
      <c r="F59" s="539">
        <v>85353090</v>
      </c>
      <c r="G59" s="58"/>
      <c r="H59" s="309">
        <v>0.18</v>
      </c>
      <c r="I59" s="59"/>
      <c r="J59" s="787" t="s">
        <v>163</v>
      </c>
      <c r="K59" s="539" t="s">
        <v>144</v>
      </c>
      <c r="L59" s="539">
        <v>3</v>
      </c>
      <c r="M59" s="778"/>
      <c r="N59" s="781" t="str">
        <f t="shared" si="0"/>
        <v>Included</v>
      </c>
      <c r="O59" s="782">
        <f t="shared" si="3"/>
        <v>0</v>
      </c>
      <c r="P59" s="8">
        <f t="shared" si="4"/>
        <v>0</v>
      </c>
      <c r="Q59" s="9">
        <f t="shared" si="5"/>
        <v>0</v>
      </c>
      <c r="R59" s="16">
        <f t="shared" si="6"/>
        <v>0</v>
      </c>
      <c r="S59" s="8"/>
      <c r="T59" s="61">
        <f t="shared" si="7"/>
        <v>0</v>
      </c>
      <c r="V59" s="62"/>
      <c r="W59" s="8">
        <f t="shared" si="8"/>
        <v>0</v>
      </c>
      <c r="X59" s="8">
        <f t="shared" si="9"/>
        <v>0</v>
      </c>
      <c r="AA59" s="16"/>
      <c r="AB59" s="9"/>
      <c r="AL59" s="9"/>
      <c r="AM59" s="9"/>
      <c r="AN59" s="9"/>
      <c r="AO59" s="9"/>
      <c r="AP59" s="9"/>
      <c r="AQ59" s="9"/>
      <c r="AR59" s="9"/>
      <c r="AS59" s="9"/>
      <c r="AT59" s="9"/>
      <c r="AU59" s="9"/>
      <c r="AV59" s="9"/>
      <c r="AW59" s="9"/>
      <c r="AX59" s="9"/>
      <c r="AY59" s="9"/>
    </row>
    <row r="60" spans="1:51" x14ac:dyDescent="0.3">
      <c r="A60" s="788">
        <v>43</v>
      </c>
      <c r="B60" s="539">
        <v>7000029460</v>
      </c>
      <c r="C60" s="539">
        <v>430</v>
      </c>
      <c r="D60" s="787" t="s">
        <v>142</v>
      </c>
      <c r="E60" s="539">
        <v>1000020417</v>
      </c>
      <c r="F60" s="539">
        <v>85359090</v>
      </c>
      <c r="G60" s="58"/>
      <c r="H60" s="309">
        <v>0.18</v>
      </c>
      <c r="I60" s="59"/>
      <c r="J60" s="787" t="s">
        <v>164</v>
      </c>
      <c r="K60" s="539" t="s">
        <v>144</v>
      </c>
      <c r="L60" s="539">
        <v>1</v>
      </c>
      <c r="M60" s="778"/>
      <c r="N60" s="781" t="str">
        <f t="shared" si="0"/>
        <v>Included</v>
      </c>
      <c r="O60" s="782">
        <f t="shared" si="3"/>
        <v>0</v>
      </c>
      <c r="P60" s="8">
        <f t="shared" si="4"/>
        <v>0</v>
      </c>
      <c r="Q60" s="9">
        <f t="shared" si="5"/>
        <v>0</v>
      </c>
      <c r="R60" s="16">
        <f t="shared" si="6"/>
        <v>0</v>
      </c>
      <c r="S60" s="8"/>
      <c r="T60" s="61">
        <f t="shared" si="7"/>
        <v>0</v>
      </c>
      <c r="V60" s="62"/>
      <c r="W60" s="8">
        <f t="shared" si="8"/>
        <v>0</v>
      </c>
      <c r="X60" s="8">
        <f t="shared" si="9"/>
        <v>0</v>
      </c>
      <c r="AA60" s="16"/>
      <c r="AB60" s="9"/>
      <c r="AL60" s="9"/>
      <c r="AM60" s="9"/>
      <c r="AN60" s="9"/>
      <c r="AO60" s="9"/>
      <c r="AP60" s="9"/>
      <c r="AQ60" s="9"/>
      <c r="AR60" s="9"/>
      <c r="AS60" s="9"/>
      <c r="AT60" s="9"/>
      <c r="AU60" s="9"/>
      <c r="AV60" s="9"/>
      <c r="AW60" s="9"/>
      <c r="AX60" s="9"/>
      <c r="AY60" s="9"/>
    </row>
    <row r="61" spans="1:51" x14ac:dyDescent="0.3">
      <c r="A61" s="788">
        <v>44</v>
      </c>
      <c r="B61" s="539">
        <v>7000029460</v>
      </c>
      <c r="C61" s="539">
        <v>440</v>
      </c>
      <c r="D61" s="787" t="s">
        <v>142</v>
      </c>
      <c r="E61" s="539">
        <v>1000020440</v>
      </c>
      <c r="F61" s="539">
        <v>85176210</v>
      </c>
      <c r="G61" s="58"/>
      <c r="H61" s="309">
        <v>0.18</v>
      </c>
      <c r="I61" s="59"/>
      <c r="J61" s="787" t="s">
        <v>165</v>
      </c>
      <c r="K61" s="539" t="s">
        <v>144</v>
      </c>
      <c r="L61" s="539">
        <v>5</v>
      </c>
      <c r="M61" s="778"/>
      <c r="N61" s="781" t="str">
        <f t="shared" si="0"/>
        <v>Included</v>
      </c>
      <c r="O61" s="782">
        <f t="shared" si="3"/>
        <v>0</v>
      </c>
      <c r="P61" s="8">
        <f t="shared" si="4"/>
        <v>0</v>
      </c>
      <c r="Q61" s="9">
        <f t="shared" si="5"/>
        <v>0</v>
      </c>
      <c r="R61" s="16">
        <f t="shared" si="6"/>
        <v>0</v>
      </c>
      <c r="S61" s="8"/>
      <c r="T61" s="61">
        <f t="shared" si="7"/>
        <v>0</v>
      </c>
      <c r="V61" s="62"/>
      <c r="W61" s="8">
        <f t="shared" si="8"/>
        <v>0</v>
      </c>
      <c r="X61" s="8">
        <f t="shared" si="9"/>
        <v>0</v>
      </c>
      <c r="AA61" s="16"/>
      <c r="AB61" s="9"/>
      <c r="AL61" s="9"/>
      <c r="AM61" s="9"/>
      <c r="AN61" s="9"/>
      <c r="AO61" s="9"/>
      <c r="AP61" s="9"/>
      <c r="AQ61" s="9"/>
      <c r="AR61" s="9"/>
      <c r="AS61" s="9"/>
      <c r="AT61" s="9"/>
      <c r="AU61" s="9"/>
      <c r="AV61" s="9"/>
      <c r="AW61" s="9"/>
      <c r="AX61" s="9"/>
      <c r="AY61" s="9"/>
    </row>
    <row r="62" spans="1:51" x14ac:dyDescent="0.3">
      <c r="A62" s="788">
        <v>45</v>
      </c>
      <c r="B62" s="539">
        <v>7000029460</v>
      </c>
      <c r="C62" s="539">
        <v>450</v>
      </c>
      <c r="D62" s="787" t="s">
        <v>142</v>
      </c>
      <c r="E62" s="539">
        <v>1000001684</v>
      </c>
      <c r="F62" s="539">
        <v>85462040</v>
      </c>
      <c r="G62" s="58"/>
      <c r="H62" s="309">
        <v>0.18</v>
      </c>
      <c r="I62" s="59"/>
      <c r="J62" s="787" t="s">
        <v>166</v>
      </c>
      <c r="K62" s="539" t="s">
        <v>144</v>
      </c>
      <c r="L62" s="539">
        <v>1</v>
      </c>
      <c r="M62" s="778"/>
      <c r="N62" s="781" t="str">
        <f t="shared" si="0"/>
        <v>Included</v>
      </c>
      <c r="O62" s="782">
        <f t="shared" si="3"/>
        <v>0</v>
      </c>
      <c r="P62" s="8">
        <f t="shared" si="4"/>
        <v>0</v>
      </c>
      <c r="Q62" s="9">
        <f t="shared" si="5"/>
        <v>0</v>
      </c>
      <c r="R62" s="16">
        <f t="shared" si="6"/>
        <v>0</v>
      </c>
      <c r="S62" s="8"/>
      <c r="T62" s="61">
        <f t="shared" si="7"/>
        <v>0</v>
      </c>
      <c r="V62" s="62"/>
      <c r="W62" s="8">
        <f t="shared" si="8"/>
        <v>0</v>
      </c>
      <c r="X62" s="8">
        <f t="shared" si="9"/>
        <v>0</v>
      </c>
      <c r="AA62" s="16"/>
      <c r="AB62" s="9"/>
      <c r="AL62" s="9"/>
      <c r="AM62" s="9"/>
      <c r="AN62" s="9"/>
      <c r="AO62" s="9"/>
      <c r="AP62" s="9"/>
      <c r="AQ62" s="9"/>
      <c r="AR62" s="9"/>
      <c r="AS62" s="9"/>
      <c r="AT62" s="9"/>
      <c r="AU62" s="9"/>
      <c r="AV62" s="9"/>
      <c r="AW62" s="9"/>
      <c r="AX62" s="9"/>
      <c r="AY62" s="9"/>
    </row>
    <row r="63" spans="1:51" x14ac:dyDescent="0.3">
      <c r="A63" s="788">
        <v>46</v>
      </c>
      <c r="B63" s="539">
        <v>7000029460</v>
      </c>
      <c r="C63" s="539">
        <v>460</v>
      </c>
      <c r="D63" s="787" t="s">
        <v>142</v>
      </c>
      <c r="E63" s="539">
        <v>1000001772</v>
      </c>
      <c r="F63" s="539">
        <v>72169990</v>
      </c>
      <c r="G63" s="58"/>
      <c r="H63" s="309">
        <v>0.18</v>
      </c>
      <c r="I63" s="59"/>
      <c r="J63" s="787" t="s">
        <v>167</v>
      </c>
      <c r="K63" s="539" t="s">
        <v>144</v>
      </c>
      <c r="L63" s="539">
        <v>1</v>
      </c>
      <c r="M63" s="778"/>
      <c r="N63" s="781" t="str">
        <f t="shared" si="0"/>
        <v>Included</v>
      </c>
      <c r="O63" s="782">
        <f t="shared" si="3"/>
        <v>0</v>
      </c>
      <c r="P63" s="8">
        <f t="shared" si="4"/>
        <v>0</v>
      </c>
      <c r="Q63" s="9">
        <f t="shared" si="5"/>
        <v>0</v>
      </c>
      <c r="R63" s="16">
        <f t="shared" si="6"/>
        <v>0</v>
      </c>
      <c r="S63" s="8"/>
      <c r="T63" s="61">
        <f t="shared" si="7"/>
        <v>0</v>
      </c>
      <c r="V63" s="62"/>
      <c r="W63" s="8">
        <f t="shared" si="8"/>
        <v>0</v>
      </c>
      <c r="X63" s="8">
        <f t="shared" si="9"/>
        <v>0</v>
      </c>
      <c r="AA63" s="16"/>
      <c r="AB63" s="9"/>
      <c r="AL63" s="9"/>
      <c r="AM63" s="9"/>
      <c r="AN63" s="9"/>
      <c r="AO63" s="9"/>
      <c r="AP63" s="9"/>
      <c r="AQ63" s="9"/>
      <c r="AR63" s="9"/>
      <c r="AS63" s="9"/>
      <c r="AT63" s="9"/>
      <c r="AU63" s="9"/>
      <c r="AV63" s="9"/>
      <c r="AW63" s="9"/>
      <c r="AX63" s="9"/>
      <c r="AY63" s="9"/>
    </row>
    <row r="64" spans="1:51" x14ac:dyDescent="0.3">
      <c r="A64" s="788">
        <v>47</v>
      </c>
      <c r="B64" s="539">
        <v>7000029460</v>
      </c>
      <c r="C64" s="539">
        <v>470</v>
      </c>
      <c r="D64" s="787" t="s">
        <v>142</v>
      </c>
      <c r="E64" s="539">
        <v>1000015978</v>
      </c>
      <c r="F64" s="539">
        <v>72169990</v>
      </c>
      <c r="G64" s="58"/>
      <c r="H64" s="309">
        <v>0.18</v>
      </c>
      <c r="I64" s="59"/>
      <c r="J64" s="787" t="s">
        <v>168</v>
      </c>
      <c r="K64" s="539" t="s">
        <v>127</v>
      </c>
      <c r="L64" s="539">
        <v>1</v>
      </c>
      <c r="M64" s="778"/>
      <c r="N64" s="781" t="str">
        <f t="shared" si="0"/>
        <v>Included</v>
      </c>
      <c r="O64" s="782">
        <f t="shared" si="3"/>
        <v>0</v>
      </c>
      <c r="P64" s="8">
        <f t="shared" si="4"/>
        <v>0</v>
      </c>
      <c r="Q64" s="9">
        <f t="shared" si="5"/>
        <v>0</v>
      </c>
      <c r="R64" s="16">
        <f t="shared" si="6"/>
        <v>0</v>
      </c>
      <c r="S64" s="8"/>
      <c r="T64" s="61">
        <f t="shared" si="7"/>
        <v>0</v>
      </c>
      <c r="V64" s="62"/>
      <c r="W64" s="8">
        <f t="shared" si="8"/>
        <v>0</v>
      </c>
      <c r="X64" s="8">
        <f t="shared" si="9"/>
        <v>0</v>
      </c>
      <c r="AA64" s="16"/>
      <c r="AB64" s="9"/>
      <c r="AL64" s="9"/>
      <c r="AM64" s="9"/>
      <c r="AN64" s="9"/>
      <c r="AO64" s="9"/>
      <c r="AP64" s="9"/>
      <c r="AQ64" s="9"/>
      <c r="AR64" s="9"/>
      <c r="AS64" s="9"/>
      <c r="AT64" s="9"/>
      <c r="AU64" s="9"/>
      <c r="AV64" s="9"/>
      <c r="AW64" s="9"/>
      <c r="AX64" s="9"/>
      <c r="AY64" s="9"/>
    </row>
    <row r="65" spans="1:51" ht="44.25" customHeight="1" x14ac:dyDescent="0.3">
      <c r="A65" s="788">
        <v>48</v>
      </c>
      <c r="B65" s="539">
        <v>7000029460</v>
      </c>
      <c r="C65" s="539">
        <v>480</v>
      </c>
      <c r="D65" s="787" t="s">
        <v>142</v>
      </c>
      <c r="E65" s="539">
        <v>1000026235</v>
      </c>
      <c r="F65" s="539">
        <v>72169990</v>
      </c>
      <c r="G65" s="58"/>
      <c r="H65" s="309">
        <v>0.18</v>
      </c>
      <c r="I65" s="59"/>
      <c r="J65" s="789" t="s">
        <v>169</v>
      </c>
      <c r="K65" s="539" t="s">
        <v>127</v>
      </c>
      <c r="L65" s="539">
        <v>1</v>
      </c>
      <c r="M65" s="778"/>
      <c r="N65" s="781" t="str">
        <f t="shared" si="0"/>
        <v>Included</v>
      </c>
      <c r="O65" s="782">
        <f t="shared" si="3"/>
        <v>0</v>
      </c>
      <c r="P65" s="8">
        <f t="shared" si="4"/>
        <v>0</v>
      </c>
      <c r="Q65" s="9">
        <f t="shared" si="5"/>
        <v>0</v>
      </c>
      <c r="R65" s="16">
        <f t="shared" si="6"/>
        <v>0</v>
      </c>
      <c r="S65" s="8"/>
      <c r="T65" s="61">
        <f t="shared" si="7"/>
        <v>0</v>
      </c>
      <c r="V65" s="62"/>
      <c r="W65" s="8">
        <f t="shared" si="8"/>
        <v>0</v>
      </c>
      <c r="X65" s="8">
        <f t="shared" si="9"/>
        <v>0</v>
      </c>
      <c r="AA65" s="16"/>
      <c r="AB65" s="9"/>
      <c r="AL65" s="9"/>
      <c r="AM65" s="9"/>
      <c r="AN65" s="9"/>
      <c r="AO65" s="9"/>
      <c r="AP65" s="9"/>
      <c r="AQ65" s="9"/>
      <c r="AR65" s="9"/>
      <c r="AS65" s="9"/>
      <c r="AT65" s="9"/>
      <c r="AU65" s="9"/>
      <c r="AV65" s="9"/>
      <c r="AW65" s="9"/>
      <c r="AX65" s="9"/>
      <c r="AY65" s="9"/>
    </row>
    <row r="66" spans="1:51" ht="38.25" customHeight="1" x14ac:dyDescent="0.3">
      <c r="A66" s="788">
        <v>49</v>
      </c>
      <c r="B66" s="539">
        <v>7000029460</v>
      </c>
      <c r="C66" s="539">
        <v>490</v>
      </c>
      <c r="D66" s="787" t="s">
        <v>142</v>
      </c>
      <c r="E66" s="539">
        <v>1000007627</v>
      </c>
      <c r="F66" s="539">
        <v>72169990</v>
      </c>
      <c r="G66" s="58"/>
      <c r="H66" s="309">
        <v>0.18</v>
      </c>
      <c r="I66" s="59"/>
      <c r="J66" s="789" t="s">
        <v>170</v>
      </c>
      <c r="K66" s="539" t="s">
        <v>144</v>
      </c>
      <c r="L66" s="539">
        <v>1</v>
      </c>
      <c r="M66" s="778"/>
      <c r="N66" s="781" t="str">
        <f t="shared" si="0"/>
        <v>Included</v>
      </c>
      <c r="O66" s="782">
        <f t="shared" si="3"/>
        <v>0</v>
      </c>
      <c r="P66" s="8">
        <f t="shared" si="4"/>
        <v>0</v>
      </c>
      <c r="Q66" s="9">
        <f t="shared" si="5"/>
        <v>0</v>
      </c>
      <c r="R66" s="16">
        <f t="shared" si="6"/>
        <v>0</v>
      </c>
      <c r="S66" s="8"/>
      <c r="T66" s="61">
        <f t="shared" si="7"/>
        <v>0</v>
      </c>
      <c r="V66" s="62"/>
      <c r="W66" s="8">
        <f t="shared" si="8"/>
        <v>0</v>
      </c>
      <c r="X66" s="8">
        <f t="shared" si="9"/>
        <v>0</v>
      </c>
      <c r="AA66" s="16"/>
      <c r="AB66" s="9"/>
      <c r="AL66" s="9"/>
      <c r="AM66" s="9"/>
      <c r="AN66" s="9"/>
      <c r="AO66" s="9"/>
      <c r="AP66" s="9"/>
      <c r="AQ66" s="9"/>
      <c r="AR66" s="9"/>
      <c r="AS66" s="9"/>
      <c r="AT66" s="9"/>
      <c r="AU66" s="9"/>
      <c r="AV66" s="9"/>
      <c r="AW66" s="9"/>
      <c r="AX66" s="9"/>
      <c r="AY66" s="9"/>
    </row>
    <row r="67" spans="1:51" ht="39" customHeight="1" x14ac:dyDescent="0.3">
      <c r="A67" s="788">
        <v>50</v>
      </c>
      <c r="B67" s="539">
        <v>7000029460</v>
      </c>
      <c r="C67" s="539">
        <v>500</v>
      </c>
      <c r="D67" s="787" t="s">
        <v>142</v>
      </c>
      <c r="E67" s="539">
        <v>1000062004</v>
      </c>
      <c r="F67" s="539">
        <v>72169990</v>
      </c>
      <c r="G67" s="58"/>
      <c r="H67" s="309">
        <v>0.18</v>
      </c>
      <c r="I67" s="59"/>
      <c r="J67" s="789" t="s">
        <v>171</v>
      </c>
      <c r="K67" s="539" t="s">
        <v>144</v>
      </c>
      <c r="L67" s="539">
        <v>1</v>
      </c>
      <c r="M67" s="778"/>
      <c r="N67" s="781" t="str">
        <f t="shared" si="0"/>
        <v>Included</v>
      </c>
      <c r="O67" s="782">
        <f t="shared" si="3"/>
        <v>0</v>
      </c>
      <c r="P67" s="8">
        <f t="shared" si="1"/>
        <v>0</v>
      </c>
      <c r="Q67" s="9">
        <f t="shared" ref="Q67:Q70" si="16">IF(N67="Included",0,N67)</f>
        <v>0</v>
      </c>
      <c r="R67" s="16">
        <f t="shared" ref="R67:R83" si="17">IF(I67="", H67*Q67,I67*Q67)</f>
        <v>0</v>
      </c>
      <c r="S67" s="8"/>
      <c r="T67" s="61">
        <f t="shared" si="2"/>
        <v>0</v>
      </c>
      <c r="V67" s="62"/>
      <c r="W67" s="8">
        <f t="shared" si="8"/>
        <v>0</v>
      </c>
      <c r="X67" s="8">
        <f t="shared" si="9"/>
        <v>0</v>
      </c>
      <c r="AA67" s="16"/>
      <c r="AB67" s="9"/>
      <c r="AL67" s="9"/>
      <c r="AM67" s="9"/>
      <c r="AN67" s="9"/>
      <c r="AO67" s="9"/>
      <c r="AP67" s="9"/>
      <c r="AQ67" s="9"/>
      <c r="AR67" s="9"/>
      <c r="AS67" s="9"/>
      <c r="AT67" s="9"/>
      <c r="AU67" s="9"/>
      <c r="AV67" s="9"/>
      <c r="AW67" s="9"/>
      <c r="AX67" s="9"/>
      <c r="AY67" s="9"/>
    </row>
    <row r="68" spans="1:51" ht="36" customHeight="1" x14ac:dyDescent="0.3">
      <c r="A68" s="788">
        <v>51</v>
      </c>
      <c r="B68" s="539">
        <v>7000029460</v>
      </c>
      <c r="C68" s="539">
        <v>510</v>
      </c>
      <c r="D68" s="787" t="s">
        <v>142</v>
      </c>
      <c r="E68" s="539">
        <v>1000011151</v>
      </c>
      <c r="F68" s="539">
        <v>85446020</v>
      </c>
      <c r="G68" s="58"/>
      <c r="H68" s="309">
        <v>0.18</v>
      </c>
      <c r="I68" s="59"/>
      <c r="J68" s="787" t="s">
        <v>172</v>
      </c>
      <c r="K68" s="539" t="s">
        <v>144</v>
      </c>
      <c r="L68" s="539">
        <v>1</v>
      </c>
      <c r="M68" s="778"/>
      <c r="N68" s="781" t="str">
        <f t="shared" si="0"/>
        <v>Included</v>
      </c>
      <c r="O68" s="782">
        <f t="shared" si="3"/>
        <v>0</v>
      </c>
      <c r="P68" s="8">
        <f t="shared" si="1"/>
        <v>0</v>
      </c>
      <c r="Q68" s="9">
        <f t="shared" si="16"/>
        <v>0</v>
      </c>
      <c r="R68" s="16">
        <f t="shared" si="17"/>
        <v>0</v>
      </c>
      <c r="S68" s="8"/>
      <c r="T68" s="61">
        <f t="shared" si="2"/>
        <v>0</v>
      </c>
      <c r="V68" s="62"/>
      <c r="W68" s="8">
        <f t="shared" si="8"/>
        <v>0</v>
      </c>
      <c r="X68" s="8">
        <f t="shared" si="9"/>
        <v>0</v>
      </c>
      <c r="AA68" s="16"/>
      <c r="AB68" s="9"/>
      <c r="AL68" s="9"/>
      <c r="AM68" s="9"/>
      <c r="AN68" s="9"/>
      <c r="AO68" s="9"/>
      <c r="AP68" s="9"/>
      <c r="AQ68" s="9"/>
      <c r="AR68" s="9"/>
      <c r="AS68" s="9"/>
      <c r="AT68" s="9"/>
      <c r="AU68" s="9"/>
      <c r="AV68" s="9"/>
      <c r="AW68" s="9"/>
      <c r="AX68" s="9"/>
      <c r="AY68" s="9"/>
    </row>
    <row r="69" spans="1:51" x14ac:dyDescent="0.3">
      <c r="A69" s="788">
        <v>52</v>
      </c>
      <c r="B69" s="539">
        <v>7000029460</v>
      </c>
      <c r="C69" s="539">
        <v>520</v>
      </c>
      <c r="D69" s="787" t="s">
        <v>173</v>
      </c>
      <c r="E69" s="539">
        <v>1000014547</v>
      </c>
      <c r="F69" s="539">
        <v>85446020</v>
      </c>
      <c r="G69" s="58"/>
      <c r="H69" s="309">
        <v>0.18</v>
      </c>
      <c r="I69" s="59"/>
      <c r="J69" s="787" t="s">
        <v>174</v>
      </c>
      <c r="K69" s="539" t="s">
        <v>113</v>
      </c>
      <c r="L69" s="539">
        <v>1</v>
      </c>
      <c r="M69" s="778"/>
      <c r="N69" s="781" t="str">
        <f t="shared" si="0"/>
        <v>Included</v>
      </c>
      <c r="O69" s="782">
        <f t="shared" si="3"/>
        <v>0</v>
      </c>
      <c r="P69" s="8">
        <f t="shared" si="1"/>
        <v>0</v>
      </c>
      <c r="Q69" s="9">
        <f t="shared" si="16"/>
        <v>0</v>
      </c>
      <c r="R69" s="16">
        <f t="shared" si="17"/>
        <v>0</v>
      </c>
      <c r="S69" s="8"/>
      <c r="T69" s="61">
        <f t="shared" si="2"/>
        <v>0</v>
      </c>
      <c r="V69" s="62"/>
      <c r="W69" s="8">
        <f t="shared" si="8"/>
        <v>0</v>
      </c>
      <c r="X69" s="8">
        <f t="shared" si="9"/>
        <v>0</v>
      </c>
      <c r="AA69" s="16"/>
      <c r="AB69" s="9"/>
      <c r="AL69" s="9"/>
      <c r="AM69" s="9"/>
      <c r="AN69" s="9"/>
      <c r="AO69" s="9"/>
      <c r="AP69" s="9"/>
      <c r="AQ69" s="9"/>
      <c r="AR69" s="9"/>
      <c r="AS69" s="9"/>
      <c r="AT69" s="9"/>
      <c r="AU69" s="9"/>
      <c r="AV69" s="9"/>
      <c r="AW69" s="9"/>
      <c r="AX69" s="9"/>
      <c r="AY69" s="9"/>
    </row>
    <row r="70" spans="1:51" x14ac:dyDescent="0.3">
      <c r="A70" s="788">
        <v>53</v>
      </c>
      <c r="B70" s="539">
        <v>7000029460</v>
      </c>
      <c r="C70" s="539">
        <v>530</v>
      </c>
      <c r="D70" s="787" t="s">
        <v>173</v>
      </c>
      <c r="E70" s="539">
        <v>1000020262</v>
      </c>
      <c r="F70" s="539">
        <v>85446020</v>
      </c>
      <c r="G70" s="58"/>
      <c r="H70" s="309">
        <v>0.18</v>
      </c>
      <c r="I70" s="59"/>
      <c r="J70" s="787" t="s">
        <v>175</v>
      </c>
      <c r="K70" s="539" t="s">
        <v>113</v>
      </c>
      <c r="L70" s="539">
        <v>1</v>
      </c>
      <c r="M70" s="778"/>
      <c r="N70" s="781" t="str">
        <f t="shared" si="0"/>
        <v>Included</v>
      </c>
      <c r="O70" s="782">
        <f t="shared" si="3"/>
        <v>0</v>
      </c>
      <c r="P70" s="8">
        <f t="shared" si="1"/>
        <v>0</v>
      </c>
      <c r="Q70" s="9">
        <f t="shared" si="16"/>
        <v>0</v>
      </c>
      <c r="R70" s="16">
        <f t="shared" si="17"/>
        <v>0</v>
      </c>
      <c r="S70" s="8"/>
      <c r="T70" s="61">
        <f t="shared" si="2"/>
        <v>0</v>
      </c>
      <c r="V70" s="62"/>
      <c r="W70" s="8">
        <f t="shared" si="8"/>
        <v>0</v>
      </c>
      <c r="X70" s="8">
        <f t="shared" si="9"/>
        <v>0</v>
      </c>
      <c r="AA70" s="16"/>
      <c r="AB70" s="9"/>
      <c r="AL70" s="9"/>
      <c r="AM70" s="9"/>
      <c r="AN70" s="9"/>
      <c r="AO70" s="9"/>
      <c r="AP70" s="9"/>
      <c r="AQ70" s="9"/>
      <c r="AR70" s="9"/>
      <c r="AS70" s="9"/>
      <c r="AT70" s="9"/>
      <c r="AU70" s="9"/>
      <c r="AV70" s="9"/>
      <c r="AW70" s="9"/>
      <c r="AX70" s="9"/>
      <c r="AY70" s="9"/>
    </row>
    <row r="71" spans="1:51" x14ac:dyDescent="0.3">
      <c r="A71" s="788">
        <v>54</v>
      </c>
      <c r="B71" s="539">
        <v>7000029460</v>
      </c>
      <c r="C71" s="539">
        <v>540</v>
      </c>
      <c r="D71" s="787" t="s">
        <v>173</v>
      </c>
      <c r="E71" s="539">
        <v>1000038387</v>
      </c>
      <c r="F71" s="539">
        <v>85446020</v>
      </c>
      <c r="G71" s="58"/>
      <c r="H71" s="309">
        <v>0.18</v>
      </c>
      <c r="I71" s="59"/>
      <c r="J71" s="787" t="s">
        <v>176</v>
      </c>
      <c r="K71" s="539" t="s">
        <v>113</v>
      </c>
      <c r="L71" s="539">
        <v>5</v>
      </c>
      <c r="M71" s="778"/>
      <c r="N71" s="781" t="str">
        <f t="shared" si="0"/>
        <v>Included</v>
      </c>
      <c r="O71" s="782">
        <f>R71</f>
        <v>0</v>
      </c>
      <c r="P71" s="8">
        <f t="shared" si="1"/>
        <v>0</v>
      </c>
      <c r="Q71" s="9">
        <f>IF(N71="Included",0,N71)</f>
        <v>0</v>
      </c>
      <c r="R71" s="16">
        <f t="shared" si="17"/>
        <v>0</v>
      </c>
      <c r="S71" s="8"/>
      <c r="T71" s="61">
        <f t="shared" si="2"/>
        <v>0</v>
      </c>
      <c r="V71" s="62"/>
      <c r="W71" s="8">
        <f t="shared" si="8"/>
        <v>0</v>
      </c>
      <c r="X71" s="8">
        <f t="shared" si="9"/>
        <v>0</v>
      </c>
      <c r="AA71" s="16"/>
      <c r="AB71" s="9"/>
      <c r="AL71" s="9"/>
      <c r="AM71" s="9"/>
      <c r="AN71" s="9"/>
      <c r="AO71" s="9"/>
      <c r="AP71" s="9"/>
      <c r="AQ71" s="9"/>
      <c r="AR71" s="9"/>
      <c r="AS71" s="9"/>
      <c r="AT71" s="9"/>
      <c r="AU71" s="9"/>
      <c r="AV71" s="9"/>
      <c r="AW71" s="9"/>
      <c r="AX71" s="9"/>
      <c r="AY71" s="9"/>
    </row>
    <row r="72" spans="1:51" x14ac:dyDescent="0.3">
      <c r="A72" s="788">
        <v>55</v>
      </c>
      <c r="B72" s="539">
        <v>7000029460</v>
      </c>
      <c r="C72" s="539">
        <v>550</v>
      </c>
      <c r="D72" s="787" t="s">
        <v>177</v>
      </c>
      <c r="E72" s="539">
        <v>1000032055</v>
      </c>
      <c r="F72" s="539">
        <v>85446020</v>
      </c>
      <c r="G72" s="58"/>
      <c r="H72" s="309">
        <v>0.18</v>
      </c>
      <c r="I72" s="59"/>
      <c r="J72" s="787" t="s">
        <v>178</v>
      </c>
      <c r="K72" s="539" t="s">
        <v>179</v>
      </c>
      <c r="L72" s="539">
        <v>2</v>
      </c>
      <c r="M72" s="778"/>
      <c r="N72" s="781" t="str">
        <f t="shared" si="0"/>
        <v>Included</v>
      </c>
      <c r="O72" s="782">
        <f>R72</f>
        <v>0</v>
      </c>
      <c r="P72" s="8">
        <f t="shared" si="1"/>
        <v>0</v>
      </c>
      <c r="Q72" s="9">
        <f>IF(N72="Included",0,N72)</f>
        <v>0</v>
      </c>
      <c r="R72" s="16">
        <f t="shared" si="17"/>
        <v>0</v>
      </c>
      <c r="S72" s="8"/>
      <c r="T72" s="61">
        <f t="shared" si="2"/>
        <v>0</v>
      </c>
      <c r="V72" s="62"/>
      <c r="W72" s="8">
        <f t="shared" si="8"/>
        <v>0</v>
      </c>
      <c r="X72" s="8">
        <f t="shared" si="9"/>
        <v>0</v>
      </c>
      <c r="AA72" s="16"/>
      <c r="AB72" s="9"/>
      <c r="AL72" s="9"/>
      <c r="AM72" s="9"/>
      <c r="AN72" s="9"/>
      <c r="AO72" s="9"/>
      <c r="AP72" s="9"/>
      <c r="AQ72" s="9"/>
      <c r="AR72" s="9"/>
      <c r="AS72" s="9"/>
      <c r="AT72" s="9"/>
      <c r="AU72" s="9"/>
      <c r="AV72" s="9"/>
      <c r="AW72" s="9"/>
      <c r="AX72" s="9"/>
      <c r="AY72" s="9"/>
    </row>
    <row r="73" spans="1:51" ht="20.25" customHeight="1" x14ac:dyDescent="0.3">
      <c r="A73" s="788">
        <v>56</v>
      </c>
      <c r="B73" s="539">
        <v>7000029460</v>
      </c>
      <c r="C73" s="539">
        <v>560</v>
      </c>
      <c r="D73" s="787" t="s">
        <v>180</v>
      </c>
      <c r="E73" s="539">
        <v>1000013795</v>
      </c>
      <c r="F73" s="539">
        <v>85446020</v>
      </c>
      <c r="G73" s="58"/>
      <c r="H73" s="309">
        <v>0.18</v>
      </c>
      <c r="I73" s="59"/>
      <c r="J73" s="787" t="s">
        <v>181</v>
      </c>
      <c r="K73" s="539" t="s">
        <v>182</v>
      </c>
      <c r="L73" s="539">
        <v>1</v>
      </c>
      <c r="M73" s="778"/>
      <c r="N73" s="781" t="str">
        <f t="shared" si="0"/>
        <v>Included</v>
      </c>
      <c r="O73" s="782">
        <f>R73</f>
        <v>0</v>
      </c>
      <c r="P73" s="8">
        <f t="shared" si="1"/>
        <v>0</v>
      </c>
      <c r="Q73" s="9">
        <f>IF(N73="Included",0,N73)</f>
        <v>0</v>
      </c>
      <c r="R73" s="16">
        <f t="shared" si="17"/>
        <v>0</v>
      </c>
      <c r="S73" s="8"/>
      <c r="T73" s="61">
        <f t="shared" si="2"/>
        <v>0</v>
      </c>
      <c r="V73" s="62"/>
      <c r="W73" s="8">
        <f t="shared" si="8"/>
        <v>0</v>
      </c>
      <c r="X73" s="8">
        <f t="shared" si="9"/>
        <v>0</v>
      </c>
      <c r="AA73" s="16"/>
      <c r="AB73" s="9"/>
      <c r="AL73" s="9"/>
      <c r="AM73" s="9"/>
      <c r="AN73" s="9"/>
      <c r="AO73" s="9"/>
      <c r="AP73" s="9"/>
      <c r="AQ73" s="9"/>
      <c r="AR73" s="9"/>
      <c r="AS73" s="9"/>
      <c r="AT73" s="9"/>
      <c r="AU73" s="9"/>
      <c r="AV73" s="9"/>
      <c r="AW73" s="9"/>
      <c r="AX73" s="9"/>
      <c r="AY73" s="9"/>
    </row>
    <row r="74" spans="1:51" ht="18" customHeight="1" x14ac:dyDescent="0.3">
      <c r="A74" s="788">
        <v>57</v>
      </c>
      <c r="B74" s="539">
        <v>7000029460</v>
      </c>
      <c r="C74" s="539">
        <v>570</v>
      </c>
      <c r="D74" s="787" t="s">
        <v>180</v>
      </c>
      <c r="E74" s="539">
        <v>1000012018</v>
      </c>
      <c r="F74" s="539">
        <v>85446020</v>
      </c>
      <c r="G74" s="58"/>
      <c r="H74" s="309">
        <v>0.18</v>
      </c>
      <c r="I74" s="59"/>
      <c r="J74" s="787" t="s">
        <v>183</v>
      </c>
      <c r="K74" s="539" t="s">
        <v>127</v>
      </c>
      <c r="L74" s="539">
        <v>1</v>
      </c>
      <c r="M74" s="778"/>
      <c r="N74" s="781" t="str">
        <f t="shared" si="0"/>
        <v>Included</v>
      </c>
      <c r="O74" s="782">
        <f t="shared" ref="O74:O80" si="18">R74</f>
        <v>0</v>
      </c>
      <c r="P74" s="8">
        <f t="shared" si="1"/>
        <v>0</v>
      </c>
      <c r="Q74" s="9">
        <f t="shared" ref="Q74:Q80" si="19">IF(N74="Included",0,N74)</f>
        <v>0</v>
      </c>
      <c r="R74" s="16">
        <f t="shared" si="17"/>
        <v>0</v>
      </c>
      <c r="S74" s="8"/>
      <c r="T74" s="61">
        <f t="shared" si="2"/>
        <v>0</v>
      </c>
      <c r="V74" s="62"/>
      <c r="W74" s="8">
        <f t="shared" si="8"/>
        <v>0</v>
      </c>
      <c r="X74" s="8">
        <f t="shared" si="9"/>
        <v>0</v>
      </c>
      <c r="AA74" s="16"/>
      <c r="AB74" s="9"/>
      <c r="AL74" s="9"/>
      <c r="AM74" s="9"/>
      <c r="AN74" s="9"/>
      <c r="AO74" s="9"/>
      <c r="AP74" s="9"/>
      <c r="AQ74" s="9"/>
      <c r="AR74" s="9"/>
      <c r="AS74" s="9"/>
      <c r="AT74" s="9"/>
      <c r="AU74" s="9"/>
      <c r="AV74" s="9"/>
      <c r="AW74" s="9"/>
      <c r="AX74" s="9"/>
      <c r="AY74" s="9"/>
    </row>
    <row r="75" spans="1:51" x14ac:dyDescent="0.3">
      <c r="A75" s="788">
        <v>58</v>
      </c>
      <c r="B75" s="539">
        <v>7000029460</v>
      </c>
      <c r="C75" s="539">
        <v>580</v>
      </c>
      <c r="D75" s="787" t="s">
        <v>180</v>
      </c>
      <c r="E75" s="539">
        <v>1000006284</v>
      </c>
      <c r="F75" s="539">
        <v>85446020</v>
      </c>
      <c r="G75" s="58"/>
      <c r="H75" s="309">
        <v>0.18</v>
      </c>
      <c r="I75" s="59"/>
      <c r="J75" s="787" t="s">
        <v>184</v>
      </c>
      <c r="K75" s="539" t="s">
        <v>127</v>
      </c>
      <c r="L75" s="539">
        <v>1</v>
      </c>
      <c r="M75" s="778"/>
      <c r="N75" s="781" t="str">
        <f t="shared" si="0"/>
        <v>Included</v>
      </c>
      <c r="O75" s="782">
        <f t="shared" si="18"/>
        <v>0</v>
      </c>
      <c r="P75" s="8">
        <f t="shared" si="1"/>
        <v>0</v>
      </c>
      <c r="Q75" s="9">
        <f t="shared" si="19"/>
        <v>0</v>
      </c>
      <c r="R75" s="16">
        <f t="shared" si="17"/>
        <v>0</v>
      </c>
      <c r="S75" s="8"/>
      <c r="T75" s="61">
        <f t="shared" si="2"/>
        <v>0</v>
      </c>
      <c r="V75" s="62"/>
      <c r="W75" s="8">
        <f t="shared" si="8"/>
        <v>0</v>
      </c>
      <c r="X75" s="8">
        <f t="shared" si="9"/>
        <v>0</v>
      </c>
      <c r="AA75" s="16"/>
      <c r="AB75" s="9"/>
      <c r="AL75" s="9"/>
      <c r="AM75" s="9"/>
      <c r="AN75" s="9"/>
      <c r="AO75" s="9"/>
      <c r="AP75" s="9"/>
      <c r="AQ75" s="9"/>
      <c r="AR75" s="9"/>
      <c r="AS75" s="9"/>
      <c r="AT75" s="9"/>
      <c r="AU75" s="9"/>
      <c r="AV75" s="9"/>
      <c r="AW75" s="9"/>
      <c r="AX75" s="9"/>
      <c r="AY75" s="9"/>
    </row>
    <row r="76" spans="1:51" ht="21.75" customHeight="1" x14ac:dyDescent="0.3">
      <c r="A76" s="788">
        <v>59</v>
      </c>
      <c r="B76" s="539">
        <v>7000029460</v>
      </c>
      <c r="C76" s="539">
        <v>590</v>
      </c>
      <c r="D76" s="787" t="s">
        <v>185</v>
      </c>
      <c r="E76" s="539">
        <v>1000031367</v>
      </c>
      <c r="F76" s="539">
        <v>85359090</v>
      </c>
      <c r="G76" s="58"/>
      <c r="H76" s="309">
        <v>0.18</v>
      </c>
      <c r="I76" s="59"/>
      <c r="J76" s="787" t="s">
        <v>186</v>
      </c>
      <c r="K76" s="539" t="s">
        <v>113</v>
      </c>
      <c r="L76" s="539">
        <v>1</v>
      </c>
      <c r="M76" s="778"/>
      <c r="N76" s="781" t="str">
        <f t="shared" si="0"/>
        <v>Included</v>
      </c>
      <c r="O76" s="782">
        <f t="shared" si="18"/>
        <v>0</v>
      </c>
      <c r="P76" s="8">
        <f t="shared" si="1"/>
        <v>0</v>
      </c>
      <c r="Q76" s="9">
        <f t="shared" ref="Q76" si="20">IF(N76="Included",0,N76)</f>
        <v>0</v>
      </c>
      <c r="R76" s="16">
        <f t="shared" si="17"/>
        <v>0</v>
      </c>
      <c r="S76" s="8"/>
      <c r="T76" s="61">
        <f t="shared" si="2"/>
        <v>0</v>
      </c>
      <c r="V76" s="62"/>
      <c r="W76" s="8">
        <f t="shared" si="8"/>
        <v>0</v>
      </c>
      <c r="X76" s="8">
        <f t="shared" si="9"/>
        <v>0</v>
      </c>
      <c r="AA76" s="16"/>
      <c r="AB76" s="9"/>
      <c r="AL76" s="9"/>
      <c r="AM76" s="9"/>
      <c r="AN76" s="9"/>
      <c r="AO76" s="9"/>
      <c r="AP76" s="9"/>
      <c r="AQ76" s="9"/>
      <c r="AR76" s="9"/>
      <c r="AS76" s="9"/>
      <c r="AT76" s="9"/>
      <c r="AU76" s="9"/>
      <c r="AV76" s="9"/>
      <c r="AW76" s="9"/>
      <c r="AX76" s="9"/>
      <c r="AY76" s="9"/>
    </row>
    <row r="77" spans="1:51" x14ac:dyDescent="0.3">
      <c r="A77" s="788">
        <v>60</v>
      </c>
      <c r="B77" s="539">
        <v>7000029460</v>
      </c>
      <c r="C77" s="539">
        <v>600</v>
      </c>
      <c r="D77" s="787" t="s">
        <v>185</v>
      </c>
      <c r="E77" s="539">
        <v>1000018706</v>
      </c>
      <c r="F77" s="539">
        <v>85389000</v>
      </c>
      <c r="G77" s="58"/>
      <c r="H77" s="309">
        <v>0.18</v>
      </c>
      <c r="I77" s="59"/>
      <c r="J77" s="787" t="s">
        <v>187</v>
      </c>
      <c r="K77" s="539" t="s">
        <v>113</v>
      </c>
      <c r="L77" s="539">
        <v>4</v>
      </c>
      <c r="M77" s="778"/>
      <c r="N77" s="781" t="str">
        <f t="shared" si="0"/>
        <v>Included</v>
      </c>
      <c r="O77" s="782">
        <f t="shared" si="18"/>
        <v>0</v>
      </c>
      <c r="P77" s="8">
        <f t="shared" si="1"/>
        <v>0</v>
      </c>
      <c r="Q77" s="9">
        <f t="shared" si="19"/>
        <v>0</v>
      </c>
      <c r="R77" s="16">
        <f t="shared" si="17"/>
        <v>0</v>
      </c>
      <c r="S77" s="8"/>
      <c r="T77" s="61">
        <f t="shared" si="2"/>
        <v>0</v>
      </c>
      <c r="V77" s="62"/>
      <c r="W77" s="8">
        <f t="shared" si="8"/>
        <v>0</v>
      </c>
      <c r="X77" s="8">
        <f t="shared" si="9"/>
        <v>0</v>
      </c>
      <c r="AA77" s="16"/>
      <c r="AB77" s="9"/>
      <c r="AL77" s="9"/>
      <c r="AM77" s="9"/>
      <c r="AN77" s="9"/>
      <c r="AO77" s="9"/>
      <c r="AP77" s="9"/>
      <c r="AQ77" s="9"/>
      <c r="AR77" s="9"/>
      <c r="AS77" s="9"/>
      <c r="AT77" s="9"/>
      <c r="AU77" s="9"/>
      <c r="AV77" s="9"/>
      <c r="AW77" s="9"/>
      <c r="AX77" s="9"/>
      <c r="AY77" s="9"/>
    </row>
    <row r="78" spans="1:51" x14ac:dyDescent="0.3">
      <c r="A78" s="788">
        <v>61</v>
      </c>
      <c r="B78" s="539">
        <v>7000029460</v>
      </c>
      <c r="C78" s="539">
        <v>610</v>
      </c>
      <c r="D78" s="787" t="s">
        <v>185</v>
      </c>
      <c r="E78" s="539">
        <v>1000031374</v>
      </c>
      <c r="F78" s="539">
        <v>85353090</v>
      </c>
      <c r="G78" s="58"/>
      <c r="H78" s="309">
        <v>0.18</v>
      </c>
      <c r="I78" s="59"/>
      <c r="J78" s="787" t="s">
        <v>188</v>
      </c>
      <c r="K78" s="539" t="s">
        <v>127</v>
      </c>
      <c r="L78" s="539">
        <v>2</v>
      </c>
      <c r="M78" s="778"/>
      <c r="N78" s="781" t="str">
        <f t="shared" si="0"/>
        <v>Included</v>
      </c>
      <c r="O78" s="782">
        <f t="shared" si="18"/>
        <v>0</v>
      </c>
      <c r="P78" s="8">
        <f t="shared" si="1"/>
        <v>0</v>
      </c>
      <c r="Q78" s="9">
        <f t="shared" si="19"/>
        <v>0</v>
      </c>
      <c r="R78" s="16">
        <f t="shared" si="17"/>
        <v>0</v>
      </c>
      <c r="S78" s="8"/>
      <c r="T78" s="61">
        <f t="shared" si="2"/>
        <v>0</v>
      </c>
      <c r="V78" s="62"/>
      <c r="W78" s="8">
        <f t="shared" si="8"/>
        <v>0</v>
      </c>
      <c r="X78" s="8">
        <f t="shared" si="9"/>
        <v>0</v>
      </c>
      <c r="AA78" s="16"/>
      <c r="AB78" s="9"/>
      <c r="AL78" s="9"/>
      <c r="AM78" s="9"/>
      <c r="AN78" s="9"/>
      <c r="AO78" s="9"/>
      <c r="AP78" s="9"/>
      <c r="AQ78" s="9"/>
      <c r="AR78" s="9"/>
      <c r="AS78" s="9"/>
      <c r="AT78" s="9"/>
      <c r="AU78" s="9"/>
      <c r="AV78" s="9"/>
      <c r="AW78" s="9"/>
      <c r="AX78" s="9"/>
      <c r="AY78" s="9"/>
    </row>
    <row r="79" spans="1:51" x14ac:dyDescent="0.3">
      <c r="A79" s="788">
        <v>62</v>
      </c>
      <c r="B79" s="539">
        <v>7000029460</v>
      </c>
      <c r="C79" s="539">
        <v>620</v>
      </c>
      <c r="D79" s="787" t="s">
        <v>185</v>
      </c>
      <c r="E79" s="539">
        <v>1000034950</v>
      </c>
      <c r="F79" s="539">
        <v>76169990</v>
      </c>
      <c r="G79" s="58"/>
      <c r="H79" s="309">
        <v>0.18</v>
      </c>
      <c r="I79" s="59"/>
      <c r="J79" s="787" t="s">
        <v>189</v>
      </c>
      <c r="K79" s="539" t="s">
        <v>113</v>
      </c>
      <c r="L79" s="539">
        <v>2</v>
      </c>
      <c r="M79" s="778"/>
      <c r="N79" s="781" t="str">
        <f t="shared" si="0"/>
        <v>Included</v>
      </c>
      <c r="O79" s="782">
        <f t="shared" si="18"/>
        <v>0</v>
      </c>
      <c r="P79" s="8">
        <f t="shared" si="1"/>
        <v>0</v>
      </c>
      <c r="Q79" s="9">
        <f t="shared" si="19"/>
        <v>0</v>
      </c>
      <c r="R79" s="16">
        <f t="shared" si="17"/>
        <v>0</v>
      </c>
      <c r="S79" s="8"/>
      <c r="T79" s="61">
        <f t="shared" si="2"/>
        <v>0</v>
      </c>
      <c r="V79" s="62"/>
      <c r="W79" s="8">
        <f t="shared" si="8"/>
        <v>0</v>
      </c>
      <c r="X79" s="8">
        <f t="shared" si="9"/>
        <v>0</v>
      </c>
      <c r="AA79" s="16"/>
      <c r="AB79" s="9"/>
      <c r="AL79" s="9"/>
      <c r="AM79" s="9"/>
      <c r="AN79" s="9"/>
      <c r="AO79" s="9"/>
      <c r="AP79" s="9"/>
      <c r="AQ79" s="9"/>
      <c r="AR79" s="9"/>
      <c r="AS79" s="9"/>
      <c r="AT79" s="9"/>
      <c r="AU79" s="9"/>
      <c r="AV79" s="9"/>
      <c r="AW79" s="9"/>
      <c r="AX79" s="9"/>
      <c r="AY79" s="9"/>
    </row>
    <row r="80" spans="1:51" ht="73.5" customHeight="1" x14ac:dyDescent="0.3">
      <c r="A80" s="788">
        <v>63</v>
      </c>
      <c r="B80" s="539">
        <v>7000029460</v>
      </c>
      <c r="C80" s="539">
        <v>630</v>
      </c>
      <c r="D80" s="787" t="s">
        <v>185</v>
      </c>
      <c r="E80" s="539">
        <v>1000031381</v>
      </c>
      <c r="F80" s="539">
        <v>73082011</v>
      </c>
      <c r="G80" s="58"/>
      <c r="H80" s="309">
        <v>0.18</v>
      </c>
      <c r="I80" s="59"/>
      <c r="J80" s="789" t="s">
        <v>190</v>
      </c>
      <c r="K80" s="539" t="s">
        <v>127</v>
      </c>
      <c r="L80" s="539">
        <v>1</v>
      </c>
      <c r="M80" s="778"/>
      <c r="N80" s="781" t="str">
        <f t="shared" si="0"/>
        <v>Included</v>
      </c>
      <c r="O80" s="782">
        <f t="shared" si="18"/>
        <v>0</v>
      </c>
      <c r="P80" s="8">
        <f t="shared" si="1"/>
        <v>0</v>
      </c>
      <c r="Q80" s="9">
        <f t="shared" si="19"/>
        <v>0</v>
      </c>
      <c r="R80" s="16">
        <f t="shared" si="17"/>
        <v>0</v>
      </c>
      <c r="S80" s="8"/>
      <c r="T80" s="61">
        <f t="shared" si="2"/>
        <v>0</v>
      </c>
      <c r="V80" s="62"/>
      <c r="W80" s="8">
        <f t="shared" si="8"/>
        <v>0</v>
      </c>
      <c r="X80" s="8">
        <f t="shared" si="9"/>
        <v>0</v>
      </c>
      <c r="AA80" s="16"/>
      <c r="AB80" s="9"/>
      <c r="AL80" s="9"/>
      <c r="AM80" s="9"/>
      <c r="AN80" s="9"/>
      <c r="AO80" s="9"/>
      <c r="AP80" s="9"/>
      <c r="AQ80" s="9"/>
      <c r="AR80" s="9"/>
      <c r="AS80" s="9"/>
      <c r="AT80" s="9"/>
      <c r="AU80" s="9"/>
      <c r="AV80" s="9"/>
      <c r="AW80" s="9"/>
      <c r="AX80" s="9"/>
      <c r="AY80" s="9"/>
    </row>
    <row r="81" spans="1:51" ht="51.75" customHeight="1" x14ac:dyDescent="0.3">
      <c r="A81" s="788">
        <v>64</v>
      </c>
      <c r="B81" s="539">
        <v>7000029460</v>
      </c>
      <c r="C81" s="539">
        <v>640</v>
      </c>
      <c r="D81" s="787" t="s">
        <v>185</v>
      </c>
      <c r="E81" s="539">
        <v>1000026228</v>
      </c>
      <c r="F81" s="539">
        <v>73082011</v>
      </c>
      <c r="G81" s="58"/>
      <c r="H81" s="309">
        <v>0.18</v>
      </c>
      <c r="I81" s="59"/>
      <c r="J81" s="789" t="s">
        <v>191</v>
      </c>
      <c r="K81" s="539" t="s">
        <v>113</v>
      </c>
      <c r="L81" s="539">
        <v>1</v>
      </c>
      <c r="M81" s="778"/>
      <c r="N81" s="781" t="str">
        <f t="shared" si="0"/>
        <v>Included</v>
      </c>
      <c r="O81" s="782">
        <f t="shared" ref="O81:O88" si="21">R81</f>
        <v>0</v>
      </c>
      <c r="P81" s="8">
        <f t="shared" si="1"/>
        <v>0</v>
      </c>
      <c r="Q81" s="9">
        <f t="shared" ref="Q81:Q88" si="22">IF(N81="Included",0,N81)</f>
        <v>0</v>
      </c>
      <c r="R81" s="16">
        <f t="shared" si="17"/>
        <v>0</v>
      </c>
      <c r="S81" s="8"/>
      <c r="T81" s="61">
        <f t="shared" si="2"/>
        <v>0</v>
      </c>
      <c r="V81" s="62"/>
      <c r="W81" s="8">
        <f t="shared" si="8"/>
        <v>0</v>
      </c>
      <c r="X81" s="8">
        <f t="shared" si="9"/>
        <v>0</v>
      </c>
      <c r="AA81" s="16"/>
      <c r="AB81" s="9"/>
      <c r="AL81" s="9"/>
      <c r="AM81" s="9"/>
      <c r="AN81" s="9"/>
      <c r="AO81" s="9"/>
      <c r="AP81" s="9"/>
      <c r="AQ81" s="9"/>
      <c r="AR81" s="9"/>
      <c r="AS81" s="9"/>
      <c r="AT81" s="9"/>
      <c r="AU81" s="9"/>
      <c r="AV81" s="9"/>
      <c r="AW81" s="9"/>
      <c r="AX81" s="9"/>
      <c r="AY81" s="9"/>
    </row>
    <row r="82" spans="1:51" ht="39.950000000000003" customHeight="1" x14ac:dyDescent="0.3">
      <c r="A82" s="788">
        <v>65</v>
      </c>
      <c r="B82" s="539">
        <v>7000029460</v>
      </c>
      <c r="C82" s="539">
        <v>650</v>
      </c>
      <c r="D82" s="787" t="s">
        <v>185</v>
      </c>
      <c r="E82" s="539">
        <v>1000037545</v>
      </c>
      <c r="F82" s="539">
        <v>73082011</v>
      </c>
      <c r="G82" s="58"/>
      <c r="H82" s="309">
        <v>0.18</v>
      </c>
      <c r="I82" s="59"/>
      <c r="J82" s="789" t="s">
        <v>192</v>
      </c>
      <c r="K82" s="539" t="s">
        <v>179</v>
      </c>
      <c r="L82" s="539">
        <v>1</v>
      </c>
      <c r="M82" s="778"/>
      <c r="N82" s="781" t="str">
        <f t="shared" ref="N82" si="23">IF(M82=0, "Included",IF(ISERROR(L82*M82), M82, L82*M82))</f>
        <v>Included</v>
      </c>
      <c r="O82" s="782">
        <f t="shared" si="21"/>
        <v>0</v>
      </c>
      <c r="P82" s="8">
        <f t="shared" ref="P82" si="24">+L82*M82</f>
        <v>0</v>
      </c>
      <c r="Q82" s="9">
        <f t="shared" si="22"/>
        <v>0</v>
      </c>
      <c r="R82" s="16">
        <f t="shared" ref="R82" si="25">IF(I82="", H82*Q82,I82*Q82)</f>
        <v>0</v>
      </c>
      <c r="S82" s="8"/>
      <c r="T82" s="61">
        <f t="shared" ref="T82" si="26">+P82*H82</f>
        <v>0</v>
      </c>
      <c r="V82" s="62"/>
      <c r="W82" s="8">
        <f t="shared" ref="W82:W107" si="27">M82*L82</f>
        <v>0</v>
      </c>
      <c r="X82" s="8">
        <f t="shared" ref="X82:X107" si="28">W82*0.18</f>
        <v>0</v>
      </c>
      <c r="AA82" s="16"/>
      <c r="AB82" s="9"/>
      <c r="AL82" s="9"/>
      <c r="AM82" s="9"/>
      <c r="AN82" s="9"/>
      <c r="AO82" s="9"/>
      <c r="AP82" s="9"/>
      <c r="AQ82" s="9"/>
      <c r="AR82" s="9"/>
      <c r="AS82" s="9"/>
      <c r="AT82" s="9"/>
      <c r="AU82" s="9"/>
      <c r="AV82" s="9"/>
      <c r="AW82" s="9"/>
      <c r="AX82" s="9"/>
      <c r="AY82" s="9"/>
    </row>
    <row r="83" spans="1:51" ht="39.950000000000003" customHeight="1" x14ac:dyDescent="0.3">
      <c r="A83" s="788">
        <v>66</v>
      </c>
      <c r="B83" s="539">
        <v>7000029460</v>
      </c>
      <c r="C83" s="539">
        <v>660</v>
      </c>
      <c r="D83" s="787" t="s">
        <v>185</v>
      </c>
      <c r="E83" s="539">
        <v>1000066614</v>
      </c>
      <c r="F83" s="539">
        <v>73082011</v>
      </c>
      <c r="G83" s="58"/>
      <c r="H83" s="309">
        <v>0.18</v>
      </c>
      <c r="I83" s="59"/>
      <c r="J83" s="789" t="s">
        <v>193</v>
      </c>
      <c r="K83" s="539" t="s">
        <v>179</v>
      </c>
      <c r="L83" s="539">
        <v>1</v>
      </c>
      <c r="M83" s="778"/>
      <c r="N83" s="781" t="str">
        <f t="shared" si="0"/>
        <v>Included</v>
      </c>
      <c r="O83" s="782">
        <f t="shared" si="21"/>
        <v>0</v>
      </c>
      <c r="P83" s="8">
        <f t="shared" si="1"/>
        <v>0</v>
      </c>
      <c r="Q83" s="9">
        <f t="shared" si="22"/>
        <v>0</v>
      </c>
      <c r="R83" s="16">
        <f t="shared" si="17"/>
        <v>0</v>
      </c>
      <c r="S83" s="8"/>
      <c r="T83" s="61">
        <f t="shared" si="2"/>
        <v>0</v>
      </c>
      <c r="V83" s="62"/>
      <c r="W83" s="8">
        <f t="shared" si="27"/>
        <v>0</v>
      </c>
      <c r="X83" s="8">
        <f t="shared" si="28"/>
        <v>0</v>
      </c>
      <c r="AA83" s="16"/>
      <c r="AB83" s="9"/>
      <c r="AL83" s="9"/>
      <c r="AM83" s="9"/>
      <c r="AN83" s="9"/>
      <c r="AO83" s="9"/>
      <c r="AP83" s="9"/>
      <c r="AQ83" s="9"/>
      <c r="AR83" s="9"/>
      <c r="AS83" s="9"/>
      <c r="AT83" s="9"/>
      <c r="AU83" s="9"/>
      <c r="AV83" s="9"/>
      <c r="AW83" s="9"/>
      <c r="AX83" s="9"/>
      <c r="AY83" s="9"/>
    </row>
    <row r="84" spans="1:51" ht="19.5" customHeight="1" x14ac:dyDescent="0.3">
      <c r="A84" s="788">
        <v>67</v>
      </c>
      <c r="B84" s="539">
        <v>7000029460</v>
      </c>
      <c r="C84" s="539">
        <v>670</v>
      </c>
      <c r="D84" s="787" t="s">
        <v>185</v>
      </c>
      <c r="E84" s="539">
        <v>1000066612</v>
      </c>
      <c r="F84" s="539">
        <v>85353090</v>
      </c>
      <c r="G84" s="58"/>
      <c r="H84" s="309">
        <v>0.18</v>
      </c>
      <c r="I84" s="59"/>
      <c r="J84" s="787" t="s">
        <v>194</v>
      </c>
      <c r="K84" s="539" t="s">
        <v>113</v>
      </c>
      <c r="L84" s="539">
        <v>100</v>
      </c>
      <c r="M84" s="778"/>
      <c r="N84" s="781" t="str">
        <f t="shared" ref="N84:N93" si="29">IF(M84=0, "Included",IF(ISERROR(L84*M84), M84, L84*M84))</f>
        <v>Included</v>
      </c>
      <c r="O84" s="782">
        <f t="shared" si="21"/>
        <v>0</v>
      </c>
      <c r="P84" s="8">
        <f t="shared" ref="P84:P93" si="30">+L84*M84</f>
        <v>0</v>
      </c>
      <c r="Q84" s="9">
        <f t="shared" si="22"/>
        <v>0</v>
      </c>
      <c r="R84" s="16">
        <f t="shared" ref="R84:R93" si="31">IF(I84="", H84*Q84,I84*Q84)</f>
        <v>0</v>
      </c>
      <c r="S84" s="8"/>
      <c r="T84" s="61">
        <f t="shared" ref="T84:T93" si="32">+P84*H84</f>
        <v>0</v>
      </c>
      <c r="V84" s="62"/>
      <c r="W84" s="8">
        <f t="shared" si="27"/>
        <v>0</v>
      </c>
      <c r="X84" s="8">
        <f t="shared" si="28"/>
        <v>0</v>
      </c>
      <c r="AA84" s="16"/>
      <c r="AB84" s="9"/>
      <c r="AL84" s="9"/>
      <c r="AM84" s="9"/>
      <c r="AN84" s="9"/>
      <c r="AO84" s="9"/>
      <c r="AP84" s="9"/>
      <c r="AQ84" s="9"/>
      <c r="AR84" s="9"/>
      <c r="AS84" s="9"/>
      <c r="AT84" s="9"/>
      <c r="AU84" s="9"/>
      <c r="AV84" s="9"/>
      <c r="AW84" s="9"/>
      <c r="AX84" s="9"/>
      <c r="AY84" s="9"/>
    </row>
    <row r="85" spans="1:51" x14ac:dyDescent="0.3">
      <c r="A85" s="788">
        <v>68</v>
      </c>
      <c r="B85" s="539">
        <v>7000029460</v>
      </c>
      <c r="C85" s="539">
        <v>680</v>
      </c>
      <c r="D85" s="787" t="s">
        <v>185</v>
      </c>
      <c r="E85" s="539">
        <v>1000066613</v>
      </c>
      <c r="F85" s="539">
        <v>85359090</v>
      </c>
      <c r="G85" s="58"/>
      <c r="H85" s="309">
        <v>0.18</v>
      </c>
      <c r="I85" s="59"/>
      <c r="J85" s="787" t="s">
        <v>195</v>
      </c>
      <c r="K85" s="539" t="s">
        <v>113</v>
      </c>
      <c r="L85" s="539">
        <v>75</v>
      </c>
      <c r="M85" s="778"/>
      <c r="N85" s="781" t="str">
        <f t="shared" si="29"/>
        <v>Included</v>
      </c>
      <c r="O85" s="782">
        <f t="shared" si="21"/>
        <v>0</v>
      </c>
      <c r="P85" s="8">
        <f t="shared" si="30"/>
        <v>0</v>
      </c>
      <c r="Q85" s="9">
        <f t="shared" si="22"/>
        <v>0</v>
      </c>
      <c r="R85" s="16">
        <f t="shared" si="31"/>
        <v>0</v>
      </c>
      <c r="S85" s="8"/>
      <c r="T85" s="61">
        <f t="shared" si="32"/>
        <v>0</v>
      </c>
      <c r="V85" s="62"/>
      <c r="W85" s="8">
        <f t="shared" si="27"/>
        <v>0</v>
      </c>
      <c r="X85" s="8">
        <f t="shared" si="28"/>
        <v>0</v>
      </c>
      <c r="AA85" s="16"/>
      <c r="AB85" s="9"/>
      <c r="AL85" s="9"/>
      <c r="AM85" s="9"/>
      <c r="AN85" s="9"/>
      <c r="AO85" s="9"/>
      <c r="AP85" s="9"/>
      <c r="AQ85" s="9"/>
      <c r="AR85" s="9"/>
      <c r="AS85" s="9"/>
      <c r="AT85" s="9"/>
      <c r="AU85" s="9"/>
      <c r="AV85" s="9"/>
      <c r="AW85" s="9"/>
      <c r="AX85" s="9"/>
      <c r="AY85" s="9"/>
    </row>
    <row r="86" spans="1:51" x14ac:dyDescent="0.3">
      <c r="A86" s="788">
        <v>69</v>
      </c>
      <c r="B86" s="539">
        <v>7000029460</v>
      </c>
      <c r="C86" s="539">
        <v>690</v>
      </c>
      <c r="D86" s="787" t="s">
        <v>185</v>
      </c>
      <c r="E86" s="539">
        <v>1000023471</v>
      </c>
      <c r="F86" s="539">
        <v>85176210</v>
      </c>
      <c r="G86" s="58"/>
      <c r="H86" s="309">
        <v>0.18</v>
      </c>
      <c r="I86" s="59"/>
      <c r="J86" s="787" t="s">
        <v>196</v>
      </c>
      <c r="K86" s="539" t="s">
        <v>113</v>
      </c>
      <c r="L86" s="539">
        <v>2</v>
      </c>
      <c r="M86" s="778"/>
      <c r="N86" s="781" t="str">
        <f t="shared" si="29"/>
        <v>Included</v>
      </c>
      <c r="O86" s="782">
        <f t="shared" si="21"/>
        <v>0</v>
      </c>
      <c r="P86" s="8">
        <f t="shared" si="30"/>
        <v>0</v>
      </c>
      <c r="Q86" s="9">
        <f t="shared" si="22"/>
        <v>0</v>
      </c>
      <c r="R86" s="16">
        <f t="shared" si="31"/>
        <v>0</v>
      </c>
      <c r="S86" s="8"/>
      <c r="T86" s="61">
        <f t="shared" si="32"/>
        <v>0</v>
      </c>
      <c r="V86" s="62"/>
      <c r="W86" s="8">
        <f t="shared" si="27"/>
        <v>0</v>
      </c>
      <c r="X86" s="8">
        <f t="shared" si="28"/>
        <v>0</v>
      </c>
      <c r="AA86" s="16"/>
      <c r="AB86" s="9"/>
      <c r="AL86" s="9"/>
      <c r="AM86" s="9"/>
      <c r="AN86" s="9"/>
      <c r="AO86" s="9"/>
      <c r="AP86" s="9"/>
      <c r="AQ86" s="9"/>
      <c r="AR86" s="9"/>
      <c r="AS86" s="9"/>
      <c r="AT86" s="9"/>
      <c r="AU86" s="9"/>
      <c r="AV86" s="9"/>
      <c r="AW86" s="9"/>
      <c r="AX86" s="9"/>
      <c r="AY86" s="9"/>
    </row>
    <row r="87" spans="1:51" ht="30.75" customHeight="1" x14ac:dyDescent="0.3">
      <c r="A87" s="788">
        <v>70</v>
      </c>
      <c r="B87" s="539">
        <v>7000029460</v>
      </c>
      <c r="C87" s="539">
        <v>700</v>
      </c>
      <c r="D87" s="787" t="s">
        <v>197</v>
      </c>
      <c r="E87" s="539">
        <v>1000031369</v>
      </c>
      <c r="F87" s="539">
        <v>85462040</v>
      </c>
      <c r="G87" s="58"/>
      <c r="H87" s="309">
        <v>0.18</v>
      </c>
      <c r="I87" s="59"/>
      <c r="J87" s="787" t="s">
        <v>198</v>
      </c>
      <c r="K87" s="539" t="s">
        <v>127</v>
      </c>
      <c r="L87" s="539">
        <v>1</v>
      </c>
      <c r="M87" s="778"/>
      <c r="N87" s="781" t="str">
        <f t="shared" si="29"/>
        <v>Included</v>
      </c>
      <c r="O87" s="782">
        <f t="shared" si="21"/>
        <v>0</v>
      </c>
      <c r="P87" s="8">
        <f t="shared" si="30"/>
        <v>0</v>
      </c>
      <c r="Q87" s="9">
        <f t="shared" si="22"/>
        <v>0</v>
      </c>
      <c r="R87" s="16">
        <f t="shared" si="31"/>
        <v>0</v>
      </c>
      <c r="S87" s="8"/>
      <c r="T87" s="61">
        <f t="shared" si="32"/>
        <v>0</v>
      </c>
      <c r="V87" s="62"/>
      <c r="W87" s="8">
        <f t="shared" si="27"/>
        <v>0</v>
      </c>
      <c r="X87" s="8">
        <f t="shared" si="28"/>
        <v>0</v>
      </c>
      <c r="AA87" s="16"/>
      <c r="AB87" s="9"/>
      <c r="AL87" s="9"/>
      <c r="AM87" s="9"/>
      <c r="AN87" s="9"/>
      <c r="AO87" s="9"/>
      <c r="AP87" s="9"/>
      <c r="AQ87" s="9"/>
      <c r="AR87" s="9"/>
      <c r="AS87" s="9"/>
      <c r="AT87" s="9"/>
      <c r="AU87" s="9"/>
      <c r="AV87" s="9"/>
      <c r="AW87" s="9"/>
      <c r="AX87" s="9"/>
      <c r="AY87" s="9"/>
    </row>
    <row r="88" spans="1:51" x14ac:dyDescent="0.3">
      <c r="A88" s="788">
        <v>71</v>
      </c>
      <c r="B88" s="539">
        <v>7000029460</v>
      </c>
      <c r="C88" s="539">
        <v>710</v>
      </c>
      <c r="D88" s="787" t="s">
        <v>197</v>
      </c>
      <c r="E88" s="539">
        <v>1000018706</v>
      </c>
      <c r="F88" s="539">
        <v>72169990</v>
      </c>
      <c r="G88" s="58"/>
      <c r="H88" s="309">
        <v>0.18</v>
      </c>
      <c r="I88" s="59"/>
      <c r="J88" s="787" t="s">
        <v>187</v>
      </c>
      <c r="K88" s="539" t="s">
        <v>113</v>
      </c>
      <c r="L88" s="539">
        <v>1</v>
      </c>
      <c r="M88" s="778"/>
      <c r="N88" s="781" t="str">
        <f t="shared" si="29"/>
        <v>Included</v>
      </c>
      <c r="O88" s="782">
        <f t="shared" si="21"/>
        <v>0</v>
      </c>
      <c r="P88" s="8">
        <f t="shared" si="30"/>
        <v>0</v>
      </c>
      <c r="Q88" s="9">
        <f t="shared" si="22"/>
        <v>0</v>
      </c>
      <c r="R88" s="16">
        <f t="shared" si="31"/>
        <v>0</v>
      </c>
      <c r="S88" s="8"/>
      <c r="T88" s="61">
        <f t="shared" si="32"/>
        <v>0</v>
      </c>
      <c r="V88" s="62"/>
      <c r="W88" s="8">
        <f t="shared" si="27"/>
        <v>0</v>
      </c>
      <c r="X88" s="8">
        <f t="shared" si="28"/>
        <v>0</v>
      </c>
      <c r="AA88" s="16"/>
      <c r="AB88" s="9"/>
      <c r="AL88" s="9"/>
      <c r="AM88" s="9"/>
      <c r="AN88" s="9"/>
      <c r="AO88" s="9"/>
      <c r="AP88" s="9"/>
      <c r="AQ88" s="9"/>
      <c r="AR88" s="9"/>
      <c r="AS88" s="9"/>
      <c r="AT88" s="9"/>
      <c r="AU88" s="9"/>
      <c r="AV88" s="9"/>
      <c r="AW88" s="9"/>
      <c r="AX88" s="9"/>
      <c r="AY88" s="9"/>
    </row>
    <row r="89" spans="1:51" ht="141" customHeight="1" x14ac:dyDescent="0.3">
      <c r="A89" s="788">
        <v>72</v>
      </c>
      <c r="B89" s="539">
        <v>7000029460</v>
      </c>
      <c r="C89" s="539">
        <v>720</v>
      </c>
      <c r="D89" s="787" t="s">
        <v>197</v>
      </c>
      <c r="E89" s="539">
        <v>1000031374</v>
      </c>
      <c r="F89" s="539">
        <v>72169990</v>
      </c>
      <c r="G89" s="58"/>
      <c r="H89" s="309">
        <v>0.18</v>
      </c>
      <c r="I89" s="59"/>
      <c r="J89" s="789" t="s">
        <v>188</v>
      </c>
      <c r="K89" s="539" t="s">
        <v>127</v>
      </c>
      <c r="L89" s="539">
        <v>1</v>
      </c>
      <c r="M89" s="778"/>
      <c r="N89" s="781" t="str">
        <f t="shared" si="29"/>
        <v>Included</v>
      </c>
      <c r="O89" s="782">
        <f t="shared" ref="O89:O93" si="33">R89</f>
        <v>0</v>
      </c>
      <c r="P89" s="8">
        <f t="shared" si="30"/>
        <v>0</v>
      </c>
      <c r="Q89" s="9">
        <f t="shared" ref="Q89:Q93" si="34">IF(N89="Included",0,N89)</f>
        <v>0</v>
      </c>
      <c r="R89" s="16">
        <f t="shared" si="31"/>
        <v>0</v>
      </c>
      <c r="S89" s="8"/>
      <c r="T89" s="61">
        <f t="shared" si="32"/>
        <v>0</v>
      </c>
      <c r="V89" s="62"/>
      <c r="W89" s="8">
        <f t="shared" si="27"/>
        <v>0</v>
      </c>
      <c r="X89" s="8">
        <f t="shared" si="28"/>
        <v>0</v>
      </c>
      <c r="AA89" s="16"/>
      <c r="AB89" s="9"/>
      <c r="AL89" s="9"/>
      <c r="AM89" s="9"/>
      <c r="AN89" s="9"/>
      <c r="AO89" s="9"/>
      <c r="AP89" s="9"/>
      <c r="AQ89" s="9"/>
      <c r="AR89" s="9"/>
      <c r="AS89" s="9"/>
      <c r="AT89" s="9"/>
      <c r="AU89" s="9"/>
      <c r="AV89" s="9"/>
      <c r="AW89" s="9"/>
      <c r="AX89" s="9"/>
      <c r="AY89" s="9"/>
    </row>
    <row r="90" spans="1:51" ht="46.5" customHeight="1" x14ac:dyDescent="0.3">
      <c r="A90" s="788">
        <v>73</v>
      </c>
      <c r="B90" s="539">
        <v>7000029460</v>
      </c>
      <c r="C90" s="539">
        <v>730</v>
      </c>
      <c r="D90" s="787" t="s">
        <v>197</v>
      </c>
      <c r="E90" s="539">
        <v>1000034950</v>
      </c>
      <c r="F90" s="539">
        <v>72169990</v>
      </c>
      <c r="G90" s="58"/>
      <c r="H90" s="309">
        <v>0.18</v>
      </c>
      <c r="I90" s="59"/>
      <c r="J90" s="789" t="s">
        <v>189</v>
      </c>
      <c r="K90" s="539" t="s">
        <v>113</v>
      </c>
      <c r="L90" s="539">
        <v>1</v>
      </c>
      <c r="M90" s="778"/>
      <c r="N90" s="781" t="str">
        <f t="shared" si="29"/>
        <v>Included</v>
      </c>
      <c r="O90" s="782">
        <f t="shared" si="33"/>
        <v>0</v>
      </c>
      <c r="P90" s="8">
        <f t="shared" si="30"/>
        <v>0</v>
      </c>
      <c r="Q90" s="9">
        <f t="shared" si="34"/>
        <v>0</v>
      </c>
      <c r="R90" s="16">
        <f t="shared" si="31"/>
        <v>0</v>
      </c>
      <c r="S90" s="8"/>
      <c r="T90" s="61">
        <f t="shared" si="32"/>
        <v>0</v>
      </c>
      <c r="V90" s="62"/>
      <c r="W90" s="8">
        <f t="shared" si="27"/>
        <v>0</v>
      </c>
      <c r="X90" s="8">
        <f t="shared" si="28"/>
        <v>0</v>
      </c>
      <c r="AA90" s="16"/>
      <c r="AB90" s="9"/>
      <c r="AL90" s="9"/>
      <c r="AM90" s="9"/>
      <c r="AN90" s="9"/>
      <c r="AO90" s="9"/>
      <c r="AP90" s="9"/>
      <c r="AQ90" s="9"/>
      <c r="AR90" s="9"/>
      <c r="AS90" s="9"/>
      <c r="AT90" s="9"/>
      <c r="AU90" s="9"/>
      <c r="AV90" s="9"/>
      <c r="AW90" s="9"/>
      <c r="AX90" s="9"/>
      <c r="AY90" s="9"/>
    </row>
    <row r="91" spans="1:51" ht="39.75" customHeight="1" x14ac:dyDescent="0.3">
      <c r="A91" s="788">
        <v>74</v>
      </c>
      <c r="B91" s="539">
        <v>7000029460</v>
      </c>
      <c r="C91" s="539">
        <v>740</v>
      </c>
      <c r="D91" s="787" t="s">
        <v>197</v>
      </c>
      <c r="E91" s="539">
        <v>1000031381</v>
      </c>
      <c r="F91" s="539">
        <v>72169990</v>
      </c>
      <c r="G91" s="58"/>
      <c r="H91" s="309">
        <v>0.18</v>
      </c>
      <c r="I91" s="59"/>
      <c r="J91" s="789" t="s">
        <v>190</v>
      </c>
      <c r="K91" s="539" t="s">
        <v>127</v>
      </c>
      <c r="L91" s="539">
        <v>1</v>
      </c>
      <c r="M91" s="778"/>
      <c r="N91" s="781" t="str">
        <f t="shared" si="29"/>
        <v>Included</v>
      </c>
      <c r="O91" s="782">
        <f t="shared" si="33"/>
        <v>0</v>
      </c>
      <c r="P91" s="8">
        <f t="shared" si="30"/>
        <v>0</v>
      </c>
      <c r="Q91" s="9">
        <f t="shared" si="34"/>
        <v>0</v>
      </c>
      <c r="R91" s="16">
        <f t="shared" si="31"/>
        <v>0</v>
      </c>
      <c r="S91" s="8"/>
      <c r="T91" s="61">
        <f t="shared" si="32"/>
        <v>0</v>
      </c>
      <c r="V91" s="62"/>
      <c r="W91" s="8">
        <f t="shared" si="27"/>
        <v>0</v>
      </c>
      <c r="X91" s="8">
        <f t="shared" si="28"/>
        <v>0</v>
      </c>
      <c r="AA91" s="16"/>
      <c r="AB91" s="9"/>
      <c r="AL91" s="9"/>
      <c r="AM91" s="9"/>
      <c r="AN91" s="9"/>
      <c r="AO91" s="9"/>
      <c r="AP91" s="9"/>
      <c r="AQ91" s="9"/>
      <c r="AR91" s="9"/>
      <c r="AS91" s="9"/>
      <c r="AT91" s="9"/>
      <c r="AU91" s="9"/>
      <c r="AV91" s="9"/>
      <c r="AW91" s="9"/>
      <c r="AX91" s="9"/>
      <c r="AY91" s="9"/>
    </row>
    <row r="92" spans="1:51" ht="35.25" customHeight="1" x14ac:dyDescent="0.3">
      <c r="A92" s="788">
        <v>75</v>
      </c>
      <c r="B92" s="539">
        <v>7000029460</v>
      </c>
      <c r="C92" s="539">
        <v>750</v>
      </c>
      <c r="D92" s="787" t="s">
        <v>197</v>
      </c>
      <c r="E92" s="539">
        <v>1000031398</v>
      </c>
      <c r="F92" s="539">
        <v>72169990</v>
      </c>
      <c r="G92" s="58"/>
      <c r="H92" s="309">
        <v>0.18</v>
      </c>
      <c r="I92" s="59"/>
      <c r="J92" s="789" t="s">
        <v>199</v>
      </c>
      <c r="K92" s="539" t="s">
        <v>127</v>
      </c>
      <c r="L92" s="539">
        <v>1</v>
      </c>
      <c r="M92" s="778"/>
      <c r="N92" s="781" t="str">
        <f t="shared" si="29"/>
        <v>Included</v>
      </c>
      <c r="O92" s="782">
        <f t="shared" si="33"/>
        <v>0</v>
      </c>
      <c r="P92" s="8">
        <f t="shared" si="30"/>
        <v>0</v>
      </c>
      <c r="Q92" s="9">
        <f t="shared" si="34"/>
        <v>0</v>
      </c>
      <c r="R92" s="16">
        <f t="shared" si="31"/>
        <v>0</v>
      </c>
      <c r="S92" s="8"/>
      <c r="T92" s="61">
        <f t="shared" si="32"/>
        <v>0</v>
      </c>
      <c r="V92" s="62"/>
      <c r="W92" s="8">
        <f t="shared" si="27"/>
        <v>0</v>
      </c>
      <c r="X92" s="8">
        <f t="shared" si="28"/>
        <v>0</v>
      </c>
      <c r="AA92" s="16"/>
      <c r="AB92" s="9"/>
      <c r="AL92" s="9"/>
      <c r="AM92" s="9"/>
      <c r="AN92" s="9"/>
      <c r="AO92" s="9"/>
      <c r="AP92" s="9"/>
      <c r="AQ92" s="9"/>
      <c r="AR92" s="9"/>
      <c r="AS92" s="9"/>
      <c r="AT92" s="9"/>
      <c r="AU92" s="9"/>
      <c r="AV92" s="9"/>
      <c r="AW92" s="9"/>
      <c r="AX92" s="9"/>
      <c r="AY92" s="9"/>
    </row>
    <row r="93" spans="1:51" ht="35.25" customHeight="1" x14ac:dyDescent="0.3">
      <c r="A93" s="788">
        <v>76</v>
      </c>
      <c r="B93" s="539">
        <v>7000029460</v>
      </c>
      <c r="C93" s="539">
        <v>760</v>
      </c>
      <c r="D93" s="787" t="s">
        <v>197</v>
      </c>
      <c r="E93" s="539">
        <v>1000037545</v>
      </c>
      <c r="F93" s="539">
        <v>85446020</v>
      </c>
      <c r="G93" s="58"/>
      <c r="H93" s="309">
        <v>0.18</v>
      </c>
      <c r="I93" s="59"/>
      <c r="J93" s="787" t="s">
        <v>192</v>
      </c>
      <c r="K93" s="539" t="s">
        <v>179</v>
      </c>
      <c r="L93" s="539">
        <v>1</v>
      </c>
      <c r="M93" s="778"/>
      <c r="N93" s="781" t="str">
        <f t="shared" si="29"/>
        <v>Included</v>
      </c>
      <c r="O93" s="782">
        <f t="shared" si="33"/>
        <v>0</v>
      </c>
      <c r="P93" s="8">
        <f t="shared" si="30"/>
        <v>0</v>
      </c>
      <c r="Q93" s="9">
        <f t="shared" si="34"/>
        <v>0</v>
      </c>
      <c r="R93" s="16">
        <f t="shared" si="31"/>
        <v>0</v>
      </c>
      <c r="S93" s="8"/>
      <c r="T93" s="61">
        <f t="shared" si="32"/>
        <v>0</v>
      </c>
      <c r="V93" s="62"/>
      <c r="W93" s="8">
        <f t="shared" si="27"/>
        <v>0</v>
      </c>
      <c r="X93" s="8">
        <f t="shared" si="28"/>
        <v>0</v>
      </c>
      <c r="AA93" s="16"/>
      <c r="AB93" s="9"/>
      <c r="AL93" s="9"/>
      <c r="AM93" s="9"/>
      <c r="AN93" s="9"/>
      <c r="AO93" s="9"/>
      <c r="AP93" s="9"/>
      <c r="AQ93" s="9"/>
      <c r="AR93" s="9"/>
      <c r="AS93" s="9"/>
      <c r="AT93" s="9"/>
      <c r="AU93" s="9"/>
      <c r="AV93" s="9"/>
      <c r="AW93" s="9"/>
      <c r="AX93" s="9"/>
      <c r="AY93" s="9"/>
    </row>
    <row r="94" spans="1:51" ht="21.75" customHeight="1" x14ac:dyDescent="0.3">
      <c r="A94" s="788">
        <v>77</v>
      </c>
      <c r="B94" s="539">
        <v>7000029460</v>
      </c>
      <c r="C94" s="539">
        <v>770</v>
      </c>
      <c r="D94" s="787" t="s">
        <v>197</v>
      </c>
      <c r="E94" s="539">
        <v>1000066614</v>
      </c>
      <c r="F94" s="539">
        <v>85446020</v>
      </c>
      <c r="G94" s="58"/>
      <c r="H94" s="309">
        <v>0.18</v>
      </c>
      <c r="I94" s="59"/>
      <c r="J94" s="787" t="s">
        <v>193</v>
      </c>
      <c r="K94" s="539" t="s">
        <v>179</v>
      </c>
      <c r="L94" s="539">
        <v>3.5000000000000003E-2</v>
      </c>
      <c r="M94" s="778"/>
      <c r="N94" s="781" t="str">
        <f t="shared" ref="N94:N107" si="35">IF(M94=0, "Included",IF(ISERROR(L94*M94), M94, L94*M94))</f>
        <v>Included</v>
      </c>
      <c r="O94" s="782">
        <f t="shared" ref="O94:O101" si="36">R94</f>
        <v>0</v>
      </c>
      <c r="P94" s="8">
        <f t="shared" ref="P94:P107" si="37">+L94*M94</f>
        <v>0</v>
      </c>
      <c r="Q94" s="9">
        <f t="shared" ref="Q94:Q101" si="38">IF(N94="Included",0,N94)</f>
        <v>0</v>
      </c>
      <c r="R94" s="16">
        <f t="shared" ref="R94:R107" si="39">IF(I94="", H94*Q94,I94*Q94)</f>
        <v>0</v>
      </c>
      <c r="S94" s="8"/>
      <c r="T94" s="61">
        <f t="shared" ref="T94:T107" si="40">+P94*H94</f>
        <v>0</v>
      </c>
      <c r="V94" s="62"/>
      <c r="W94" s="8">
        <f t="shared" si="27"/>
        <v>0</v>
      </c>
      <c r="X94" s="8">
        <f t="shared" si="28"/>
        <v>0</v>
      </c>
      <c r="AA94" s="16"/>
      <c r="AB94" s="9"/>
      <c r="AL94" s="9"/>
      <c r="AM94" s="9"/>
      <c r="AN94" s="9"/>
      <c r="AO94" s="9"/>
      <c r="AP94" s="9"/>
      <c r="AQ94" s="9"/>
      <c r="AR94" s="9"/>
      <c r="AS94" s="9"/>
      <c r="AT94" s="9"/>
      <c r="AU94" s="9"/>
      <c r="AV94" s="9"/>
      <c r="AW94" s="9"/>
      <c r="AX94" s="9"/>
      <c r="AY94" s="9"/>
    </row>
    <row r="95" spans="1:51" ht="16.5" customHeight="1" x14ac:dyDescent="0.3">
      <c r="A95" s="788">
        <v>78</v>
      </c>
      <c r="B95" s="539">
        <v>7000029460</v>
      </c>
      <c r="C95" s="539">
        <v>780</v>
      </c>
      <c r="D95" s="787" t="s">
        <v>197</v>
      </c>
      <c r="E95" s="539">
        <v>1000066612</v>
      </c>
      <c r="F95" s="539">
        <v>85446020</v>
      </c>
      <c r="G95" s="58"/>
      <c r="H95" s="309">
        <v>0.18</v>
      </c>
      <c r="I95" s="59"/>
      <c r="J95" s="787" t="s">
        <v>194</v>
      </c>
      <c r="K95" s="539" t="s">
        <v>113</v>
      </c>
      <c r="L95" s="539">
        <v>4</v>
      </c>
      <c r="M95" s="778"/>
      <c r="N95" s="781" t="str">
        <f t="shared" si="35"/>
        <v>Included</v>
      </c>
      <c r="O95" s="782">
        <f t="shared" si="36"/>
        <v>0</v>
      </c>
      <c r="P95" s="8">
        <f t="shared" si="37"/>
        <v>0</v>
      </c>
      <c r="Q95" s="9">
        <f t="shared" si="38"/>
        <v>0</v>
      </c>
      <c r="R95" s="16">
        <f t="shared" si="39"/>
        <v>0</v>
      </c>
      <c r="S95" s="8"/>
      <c r="T95" s="61">
        <f t="shared" si="40"/>
        <v>0</v>
      </c>
      <c r="V95" s="62"/>
      <c r="W95" s="8">
        <f t="shared" si="27"/>
        <v>0</v>
      </c>
      <c r="X95" s="8">
        <f t="shared" si="28"/>
        <v>0</v>
      </c>
      <c r="AA95" s="16"/>
      <c r="AB95" s="9"/>
      <c r="AL95" s="9"/>
      <c r="AM95" s="9"/>
      <c r="AN95" s="9"/>
      <c r="AO95" s="9"/>
      <c r="AP95" s="9"/>
      <c r="AQ95" s="9"/>
      <c r="AR95" s="9"/>
      <c r="AS95" s="9"/>
      <c r="AT95" s="9"/>
      <c r="AU95" s="9"/>
      <c r="AV95" s="9"/>
      <c r="AW95" s="9"/>
      <c r="AX95" s="9"/>
      <c r="AY95" s="9"/>
    </row>
    <row r="96" spans="1:51" x14ac:dyDescent="0.3">
      <c r="A96" s="788">
        <v>79</v>
      </c>
      <c r="B96" s="539">
        <v>7000029460</v>
      </c>
      <c r="C96" s="539">
        <v>790</v>
      </c>
      <c r="D96" s="787" t="s">
        <v>197</v>
      </c>
      <c r="E96" s="539">
        <v>1000066613</v>
      </c>
      <c r="F96" s="539">
        <v>85446020</v>
      </c>
      <c r="G96" s="58"/>
      <c r="H96" s="309">
        <v>0.18</v>
      </c>
      <c r="I96" s="59"/>
      <c r="J96" s="787" t="s">
        <v>195</v>
      </c>
      <c r="K96" s="539" t="s">
        <v>113</v>
      </c>
      <c r="L96" s="539">
        <v>3</v>
      </c>
      <c r="M96" s="778"/>
      <c r="N96" s="781" t="str">
        <f t="shared" si="35"/>
        <v>Included</v>
      </c>
      <c r="O96" s="782">
        <f t="shared" si="36"/>
        <v>0</v>
      </c>
      <c r="P96" s="8">
        <f t="shared" si="37"/>
        <v>0</v>
      </c>
      <c r="Q96" s="9">
        <f t="shared" si="38"/>
        <v>0</v>
      </c>
      <c r="R96" s="16">
        <f t="shared" si="39"/>
        <v>0</v>
      </c>
      <c r="S96" s="8"/>
      <c r="T96" s="61">
        <f t="shared" si="40"/>
        <v>0</v>
      </c>
      <c r="V96" s="62"/>
      <c r="W96" s="8">
        <f t="shared" si="27"/>
        <v>0</v>
      </c>
      <c r="X96" s="8">
        <f t="shared" si="28"/>
        <v>0</v>
      </c>
      <c r="AA96" s="16"/>
      <c r="AB96" s="9"/>
      <c r="AL96" s="9"/>
      <c r="AM96" s="9"/>
      <c r="AN96" s="9"/>
      <c r="AO96" s="9"/>
      <c r="AP96" s="9"/>
      <c r="AQ96" s="9"/>
      <c r="AR96" s="9"/>
      <c r="AS96" s="9"/>
      <c r="AT96" s="9"/>
      <c r="AU96" s="9"/>
      <c r="AV96" s="9"/>
      <c r="AW96" s="9"/>
      <c r="AX96" s="9"/>
      <c r="AY96" s="9"/>
    </row>
    <row r="97" spans="1:51" ht="18" customHeight="1" x14ac:dyDescent="0.3">
      <c r="A97" s="788">
        <v>80</v>
      </c>
      <c r="B97" s="539">
        <v>7000029460</v>
      </c>
      <c r="C97" s="539">
        <v>800</v>
      </c>
      <c r="D97" s="787" t="s">
        <v>200</v>
      </c>
      <c r="E97" s="539">
        <v>1000030433</v>
      </c>
      <c r="F97" s="539">
        <v>85446020</v>
      </c>
      <c r="G97" s="58"/>
      <c r="H97" s="309">
        <v>0.18</v>
      </c>
      <c r="I97" s="59"/>
      <c r="J97" s="787" t="s">
        <v>201</v>
      </c>
      <c r="K97" s="539" t="s">
        <v>127</v>
      </c>
      <c r="L97" s="539">
        <v>2</v>
      </c>
      <c r="M97" s="778"/>
      <c r="N97" s="781" t="str">
        <f t="shared" si="35"/>
        <v>Included</v>
      </c>
      <c r="O97" s="782">
        <f t="shared" si="36"/>
        <v>0</v>
      </c>
      <c r="P97" s="8">
        <f t="shared" si="37"/>
        <v>0</v>
      </c>
      <c r="Q97" s="9">
        <f t="shared" si="38"/>
        <v>0</v>
      </c>
      <c r="R97" s="16">
        <f t="shared" si="39"/>
        <v>0</v>
      </c>
      <c r="S97" s="8"/>
      <c r="T97" s="61">
        <f t="shared" si="40"/>
        <v>0</v>
      </c>
      <c r="V97" s="62"/>
      <c r="W97" s="8">
        <f t="shared" si="27"/>
        <v>0</v>
      </c>
      <c r="X97" s="8">
        <f t="shared" si="28"/>
        <v>0</v>
      </c>
      <c r="AA97" s="16"/>
      <c r="AB97" s="9"/>
      <c r="AL97" s="9"/>
      <c r="AM97" s="9"/>
      <c r="AN97" s="9"/>
      <c r="AO97" s="9"/>
      <c r="AP97" s="9"/>
      <c r="AQ97" s="9"/>
      <c r="AR97" s="9"/>
      <c r="AS97" s="9"/>
      <c r="AT97" s="9"/>
      <c r="AU97" s="9"/>
      <c r="AV97" s="9"/>
      <c r="AW97" s="9"/>
      <c r="AX97" s="9"/>
      <c r="AY97" s="9"/>
    </row>
    <row r="98" spans="1:51" ht="18" customHeight="1" x14ac:dyDescent="0.3">
      <c r="A98" s="788">
        <v>81</v>
      </c>
      <c r="B98" s="539">
        <v>7000029460</v>
      </c>
      <c r="C98" s="539">
        <v>810</v>
      </c>
      <c r="D98" s="787" t="s">
        <v>202</v>
      </c>
      <c r="E98" s="539">
        <v>1000017518</v>
      </c>
      <c r="F98" s="539">
        <v>85446020</v>
      </c>
      <c r="G98" s="58"/>
      <c r="H98" s="309">
        <v>0.18</v>
      </c>
      <c r="I98" s="59"/>
      <c r="J98" s="787" t="s">
        <v>203</v>
      </c>
      <c r="K98" s="539" t="s">
        <v>113</v>
      </c>
      <c r="L98" s="539">
        <v>1</v>
      </c>
      <c r="M98" s="778"/>
      <c r="N98" s="781" t="str">
        <f t="shared" si="35"/>
        <v>Included</v>
      </c>
      <c r="O98" s="782">
        <f t="shared" si="36"/>
        <v>0</v>
      </c>
      <c r="P98" s="8">
        <f t="shared" si="37"/>
        <v>0</v>
      </c>
      <c r="Q98" s="9">
        <f t="shared" si="38"/>
        <v>0</v>
      </c>
      <c r="R98" s="16">
        <f t="shared" si="39"/>
        <v>0</v>
      </c>
      <c r="S98" s="8"/>
      <c r="T98" s="61">
        <f t="shared" si="40"/>
        <v>0</v>
      </c>
      <c r="V98" s="62"/>
      <c r="W98" s="8">
        <f t="shared" si="27"/>
        <v>0</v>
      </c>
      <c r="X98" s="8">
        <f t="shared" si="28"/>
        <v>0</v>
      </c>
      <c r="AA98" s="16"/>
      <c r="AB98" s="9"/>
      <c r="AL98" s="9"/>
      <c r="AM98" s="9"/>
      <c r="AN98" s="9"/>
      <c r="AO98" s="9"/>
      <c r="AP98" s="9"/>
      <c r="AQ98" s="9"/>
      <c r="AR98" s="9"/>
      <c r="AS98" s="9"/>
      <c r="AT98" s="9"/>
      <c r="AU98" s="9"/>
      <c r="AV98" s="9"/>
      <c r="AW98" s="9"/>
      <c r="AX98" s="9"/>
      <c r="AY98" s="9"/>
    </row>
    <row r="99" spans="1:51" x14ac:dyDescent="0.3">
      <c r="A99" s="788">
        <v>82</v>
      </c>
      <c r="B99" s="539">
        <v>7000029460</v>
      </c>
      <c r="C99" s="539">
        <v>820</v>
      </c>
      <c r="D99" s="787" t="s">
        <v>202</v>
      </c>
      <c r="E99" s="539">
        <v>1000022512</v>
      </c>
      <c r="F99" s="539">
        <v>85446020</v>
      </c>
      <c r="G99" s="58"/>
      <c r="H99" s="309">
        <v>0.18</v>
      </c>
      <c r="I99" s="59"/>
      <c r="J99" s="787" t="s">
        <v>204</v>
      </c>
      <c r="K99" s="539" t="s">
        <v>113</v>
      </c>
      <c r="L99" s="539">
        <v>1</v>
      </c>
      <c r="M99" s="778"/>
      <c r="N99" s="781" t="str">
        <f t="shared" si="35"/>
        <v>Included</v>
      </c>
      <c r="O99" s="782">
        <f t="shared" si="36"/>
        <v>0</v>
      </c>
      <c r="P99" s="8">
        <f t="shared" si="37"/>
        <v>0</v>
      </c>
      <c r="Q99" s="9">
        <f t="shared" si="38"/>
        <v>0</v>
      </c>
      <c r="R99" s="16">
        <f t="shared" si="39"/>
        <v>0</v>
      </c>
      <c r="S99" s="8"/>
      <c r="T99" s="61">
        <f t="shared" si="40"/>
        <v>0</v>
      </c>
      <c r="V99" s="62"/>
      <c r="W99" s="8">
        <f t="shared" si="27"/>
        <v>0</v>
      </c>
      <c r="X99" s="8">
        <f t="shared" si="28"/>
        <v>0</v>
      </c>
      <c r="AA99" s="16"/>
      <c r="AB99" s="9"/>
      <c r="AL99" s="9"/>
      <c r="AM99" s="9"/>
      <c r="AN99" s="9"/>
      <c r="AO99" s="9"/>
      <c r="AP99" s="9"/>
      <c r="AQ99" s="9"/>
      <c r="AR99" s="9"/>
      <c r="AS99" s="9"/>
      <c r="AT99" s="9"/>
      <c r="AU99" s="9"/>
      <c r="AV99" s="9"/>
      <c r="AW99" s="9"/>
      <c r="AX99" s="9"/>
      <c r="AY99" s="9"/>
    </row>
    <row r="100" spans="1:51" x14ac:dyDescent="0.3">
      <c r="A100" s="788">
        <v>83</v>
      </c>
      <c r="B100" s="539">
        <v>7000029460</v>
      </c>
      <c r="C100" s="539">
        <v>830</v>
      </c>
      <c r="D100" s="787" t="s">
        <v>202</v>
      </c>
      <c r="E100" s="539">
        <v>1000071061</v>
      </c>
      <c r="F100" s="539">
        <v>85446020</v>
      </c>
      <c r="G100" s="58"/>
      <c r="H100" s="309">
        <v>0.18</v>
      </c>
      <c r="I100" s="59"/>
      <c r="J100" s="787" t="s">
        <v>205</v>
      </c>
      <c r="K100" s="539" t="s">
        <v>113</v>
      </c>
      <c r="L100" s="539">
        <v>1</v>
      </c>
      <c r="M100" s="778"/>
      <c r="N100" s="781" t="str">
        <f t="shared" si="35"/>
        <v>Included</v>
      </c>
      <c r="O100" s="782">
        <f t="shared" si="36"/>
        <v>0</v>
      </c>
      <c r="P100" s="8">
        <f t="shared" si="37"/>
        <v>0</v>
      </c>
      <c r="Q100" s="9">
        <f t="shared" si="38"/>
        <v>0</v>
      </c>
      <c r="R100" s="16">
        <f t="shared" si="39"/>
        <v>0</v>
      </c>
      <c r="S100" s="8"/>
      <c r="T100" s="61">
        <f t="shared" si="40"/>
        <v>0</v>
      </c>
      <c r="V100" s="62"/>
      <c r="W100" s="8">
        <f t="shared" si="27"/>
        <v>0</v>
      </c>
      <c r="X100" s="8">
        <f t="shared" si="28"/>
        <v>0</v>
      </c>
      <c r="AA100" s="16"/>
      <c r="AB100" s="9"/>
      <c r="AL100" s="9"/>
      <c r="AM100" s="9"/>
      <c r="AN100" s="9"/>
      <c r="AO100" s="9"/>
      <c r="AP100" s="9"/>
      <c r="AQ100" s="9"/>
      <c r="AR100" s="9"/>
      <c r="AS100" s="9"/>
      <c r="AT100" s="9"/>
      <c r="AU100" s="9"/>
      <c r="AV100" s="9"/>
      <c r="AW100" s="9"/>
      <c r="AX100" s="9"/>
      <c r="AY100" s="9"/>
    </row>
    <row r="101" spans="1:51" x14ac:dyDescent="0.3">
      <c r="A101" s="788">
        <v>84</v>
      </c>
      <c r="B101" s="539">
        <v>7000029460</v>
      </c>
      <c r="C101" s="539">
        <v>840</v>
      </c>
      <c r="D101" s="787" t="s">
        <v>202</v>
      </c>
      <c r="E101" s="539">
        <v>1000071062</v>
      </c>
      <c r="F101" s="539">
        <v>85389000</v>
      </c>
      <c r="G101" s="58"/>
      <c r="H101" s="309">
        <v>0.18</v>
      </c>
      <c r="I101" s="59"/>
      <c r="J101" s="787" t="s">
        <v>206</v>
      </c>
      <c r="K101" s="539" t="s">
        <v>113</v>
      </c>
      <c r="L101" s="539">
        <v>1</v>
      </c>
      <c r="M101" s="778"/>
      <c r="N101" s="781" t="str">
        <f t="shared" si="35"/>
        <v>Included</v>
      </c>
      <c r="O101" s="782">
        <f t="shared" si="36"/>
        <v>0</v>
      </c>
      <c r="P101" s="8">
        <f t="shared" si="37"/>
        <v>0</v>
      </c>
      <c r="Q101" s="9">
        <f t="shared" si="38"/>
        <v>0</v>
      </c>
      <c r="R101" s="16">
        <f t="shared" si="39"/>
        <v>0</v>
      </c>
      <c r="S101" s="8"/>
      <c r="T101" s="61">
        <f t="shared" si="40"/>
        <v>0</v>
      </c>
      <c r="V101" s="62"/>
      <c r="W101" s="8">
        <f t="shared" si="27"/>
        <v>0</v>
      </c>
      <c r="X101" s="8">
        <f t="shared" si="28"/>
        <v>0</v>
      </c>
      <c r="AA101" s="16"/>
      <c r="AB101" s="9"/>
      <c r="AL101" s="9"/>
      <c r="AM101" s="9"/>
      <c r="AN101" s="9"/>
      <c r="AO101" s="9"/>
      <c r="AP101" s="9"/>
      <c r="AQ101" s="9"/>
      <c r="AR101" s="9"/>
      <c r="AS101" s="9"/>
      <c r="AT101" s="9"/>
      <c r="AU101" s="9"/>
      <c r="AV101" s="9"/>
      <c r="AW101" s="9"/>
      <c r="AX101" s="9"/>
      <c r="AY101" s="9"/>
    </row>
    <row r="102" spans="1:51" x14ac:dyDescent="0.3">
      <c r="A102" s="788">
        <v>85</v>
      </c>
      <c r="B102" s="539">
        <v>7000029460</v>
      </c>
      <c r="C102" s="539">
        <v>850</v>
      </c>
      <c r="D102" s="787" t="s">
        <v>202</v>
      </c>
      <c r="E102" s="539">
        <v>1000022487</v>
      </c>
      <c r="F102" s="539">
        <v>85353090</v>
      </c>
      <c r="G102" s="58"/>
      <c r="H102" s="309">
        <v>0.18</v>
      </c>
      <c r="I102" s="59"/>
      <c r="J102" s="787" t="s">
        <v>207</v>
      </c>
      <c r="K102" s="539" t="s">
        <v>113</v>
      </c>
      <c r="L102" s="539">
        <v>1</v>
      </c>
      <c r="M102" s="778"/>
      <c r="N102" s="781" t="str">
        <f t="shared" si="35"/>
        <v>Included</v>
      </c>
      <c r="O102" s="782">
        <f>R102</f>
        <v>0</v>
      </c>
      <c r="P102" s="8">
        <f t="shared" si="37"/>
        <v>0</v>
      </c>
      <c r="Q102" s="9">
        <f>IF(N102="Included",0,N102)</f>
        <v>0</v>
      </c>
      <c r="R102" s="16">
        <f t="shared" si="39"/>
        <v>0</v>
      </c>
      <c r="S102" s="8"/>
      <c r="T102" s="61">
        <f t="shared" si="40"/>
        <v>0</v>
      </c>
      <c r="V102" s="62"/>
      <c r="W102" s="8">
        <f t="shared" si="27"/>
        <v>0</v>
      </c>
      <c r="X102" s="8">
        <f t="shared" si="28"/>
        <v>0</v>
      </c>
      <c r="AA102" s="16"/>
      <c r="AB102" s="9"/>
      <c r="AL102" s="9"/>
      <c r="AM102" s="9"/>
      <c r="AN102" s="9"/>
      <c r="AO102" s="9"/>
      <c r="AP102" s="9"/>
      <c r="AQ102" s="9"/>
      <c r="AR102" s="9"/>
      <c r="AS102" s="9"/>
      <c r="AT102" s="9"/>
      <c r="AU102" s="9"/>
      <c r="AV102" s="9"/>
      <c r="AW102" s="9"/>
      <c r="AX102" s="9"/>
      <c r="AY102" s="9"/>
    </row>
    <row r="103" spans="1:51" x14ac:dyDescent="0.3">
      <c r="A103" s="788">
        <v>86</v>
      </c>
      <c r="B103" s="539">
        <v>7000029460</v>
      </c>
      <c r="C103" s="539">
        <v>860</v>
      </c>
      <c r="D103" s="787" t="s">
        <v>202</v>
      </c>
      <c r="E103" s="539">
        <v>1000030641</v>
      </c>
      <c r="F103" s="539">
        <v>76169990</v>
      </c>
      <c r="G103" s="58"/>
      <c r="H103" s="309">
        <v>0.18</v>
      </c>
      <c r="I103" s="59"/>
      <c r="J103" s="787" t="s">
        <v>208</v>
      </c>
      <c r="K103" s="539" t="s">
        <v>113</v>
      </c>
      <c r="L103" s="539">
        <v>2</v>
      </c>
      <c r="M103" s="778"/>
      <c r="N103" s="781" t="str">
        <f t="shared" si="35"/>
        <v>Included</v>
      </c>
      <c r="O103" s="782">
        <f>R103</f>
        <v>0</v>
      </c>
      <c r="P103" s="8">
        <f t="shared" si="37"/>
        <v>0</v>
      </c>
      <c r="Q103" s="9">
        <f>IF(N103="Included",0,N103)</f>
        <v>0</v>
      </c>
      <c r="R103" s="16">
        <f t="shared" si="39"/>
        <v>0</v>
      </c>
      <c r="S103" s="8"/>
      <c r="T103" s="61">
        <f t="shared" si="40"/>
        <v>0</v>
      </c>
      <c r="V103" s="62"/>
      <c r="W103" s="8">
        <f t="shared" si="27"/>
        <v>0</v>
      </c>
      <c r="X103" s="8">
        <f t="shared" si="28"/>
        <v>0</v>
      </c>
      <c r="AA103" s="16"/>
      <c r="AB103" s="9"/>
      <c r="AL103" s="9"/>
      <c r="AM103" s="9"/>
      <c r="AN103" s="9"/>
      <c r="AO103" s="9"/>
      <c r="AP103" s="9"/>
      <c r="AQ103" s="9"/>
      <c r="AR103" s="9"/>
      <c r="AS103" s="9"/>
      <c r="AT103" s="9"/>
      <c r="AU103" s="9"/>
      <c r="AV103" s="9"/>
      <c r="AW103" s="9"/>
      <c r="AX103" s="9"/>
      <c r="AY103" s="9"/>
    </row>
    <row r="104" spans="1:51" ht="73.5" customHeight="1" x14ac:dyDescent="0.3">
      <c r="A104" s="788">
        <v>87</v>
      </c>
      <c r="B104" s="539">
        <v>7000029460</v>
      </c>
      <c r="C104" s="539">
        <v>870</v>
      </c>
      <c r="D104" s="787" t="s">
        <v>209</v>
      </c>
      <c r="E104" s="539">
        <v>1000015954</v>
      </c>
      <c r="F104" s="539">
        <v>73082011</v>
      </c>
      <c r="G104" s="58"/>
      <c r="H104" s="309">
        <v>0.18</v>
      </c>
      <c r="I104" s="59"/>
      <c r="J104" s="789" t="s">
        <v>210</v>
      </c>
      <c r="K104" s="539" t="s">
        <v>211</v>
      </c>
      <c r="L104" s="539">
        <v>26</v>
      </c>
      <c r="M104" s="778"/>
      <c r="N104" s="781" t="str">
        <f t="shared" si="35"/>
        <v>Included</v>
      </c>
      <c r="O104" s="782">
        <f>R104</f>
        <v>0</v>
      </c>
      <c r="P104" s="8">
        <f t="shared" si="37"/>
        <v>0</v>
      </c>
      <c r="Q104" s="9">
        <f>IF(N104="Included",0,N104)</f>
        <v>0</v>
      </c>
      <c r="R104" s="16">
        <f t="shared" si="39"/>
        <v>0</v>
      </c>
      <c r="S104" s="8"/>
      <c r="T104" s="61">
        <f t="shared" si="40"/>
        <v>0</v>
      </c>
      <c r="V104" s="62"/>
      <c r="W104" s="8">
        <f t="shared" si="27"/>
        <v>0</v>
      </c>
      <c r="X104" s="8">
        <f t="shared" si="28"/>
        <v>0</v>
      </c>
      <c r="AA104" s="16"/>
      <c r="AB104" s="9"/>
      <c r="AL104" s="9"/>
      <c r="AM104" s="9"/>
      <c r="AN104" s="9"/>
      <c r="AO104" s="9"/>
      <c r="AP104" s="9"/>
      <c r="AQ104" s="9"/>
      <c r="AR104" s="9"/>
      <c r="AS104" s="9"/>
      <c r="AT104" s="9"/>
      <c r="AU104" s="9"/>
      <c r="AV104" s="9"/>
      <c r="AW104" s="9"/>
      <c r="AX104" s="9"/>
      <c r="AY104" s="9"/>
    </row>
    <row r="105" spans="1:51" ht="64.5" customHeight="1" x14ac:dyDescent="0.3">
      <c r="A105" s="788">
        <v>88</v>
      </c>
      <c r="B105" s="539">
        <v>7000029460</v>
      </c>
      <c r="C105" s="539">
        <v>880</v>
      </c>
      <c r="D105" s="787" t="s">
        <v>209</v>
      </c>
      <c r="E105" s="539">
        <v>1000015952</v>
      </c>
      <c r="F105" s="539">
        <v>73082011</v>
      </c>
      <c r="G105" s="58"/>
      <c r="H105" s="309">
        <v>0.18</v>
      </c>
      <c r="I105" s="59"/>
      <c r="J105" s="789" t="s">
        <v>212</v>
      </c>
      <c r="K105" s="539" t="s">
        <v>211</v>
      </c>
      <c r="L105" s="539">
        <v>8</v>
      </c>
      <c r="M105" s="778"/>
      <c r="N105" s="781" t="str">
        <f t="shared" si="35"/>
        <v>Included</v>
      </c>
      <c r="O105" s="782">
        <f t="shared" ref="O105:O107" si="41">R105</f>
        <v>0</v>
      </c>
      <c r="P105" s="8">
        <f t="shared" si="37"/>
        <v>0</v>
      </c>
      <c r="Q105" s="9">
        <f t="shared" ref="Q105:Q107" si="42">IF(N105="Included",0,N105)</f>
        <v>0</v>
      </c>
      <c r="R105" s="16">
        <f t="shared" si="39"/>
        <v>0</v>
      </c>
      <c r="S105" s="8"/>
      <c r="T105" s="61">
        <f t="shared" si="40"/>
        <v>0</v>
      </c>
      <c r="V105" s="62"/>
      <c r="W105" s="8">
        <f t="shared" si="27"/>
        <v>0</v>
      </c>
      <c r="X105" s="8">
        <f t="shared" si="28"/>
        <v>0</v>
      </c>
      <c r="AA105" s="16"/>
      <c r="AB105" s="9"/>
      <c r="AL105" s="9"/>
      <c r="AM105" s="9"/>
      <c r="AN105" s="9"/>
      <c r="AO105" s="9"/>
      <c r="AP105" s="9"/>
      <c r="AQ105" s="9"/>
      <c r="AR105" s="9"/>
      <c r="AS105" s="9"/>
      <c r="AT105" s="9"/>
      <c r="AU105" s="9"/>
      <c r="AV105" s="9"/>
      <c r="AW105" s="9"/>
      <c r="AX105" s="9"/>
      <c r="AY105" s="9"/>
    </row>
    <row r="106" spans="1:51" ht="40.5" customHeight="1" x14ac:dyDescent="0.3">
      <c r="A106" s="788">
        <v>89</v>
      </c>
      <c r="B106" s="539">
        <v>7000029460</v>
      </c>
      <c r="C106" s="539">
        <v>890</v>
      </c>
      <c r="D106" s="787" t="s">
        <v>209</v>
      </c>
      <c r="E106" s="539">
        <v>1000011713</v>
      </c>
      <c r="F106" s="539">
        <v>73082011</v>
      </c>
      <c r="G106" s="58"/>
      <c r="H106" s="309">
        <v>0.18</v>
      </c>
      <c r="I106" s="59"/>
      <c r="J106" s="789" t="s">
        <v>213</v>
      </c>
      <c r="K106" s="539" t="s">
        <v>211</v>
      </c>
      <c r="L106" s="539">
        <v>2</v>
      </c>
      <c r="M106" s="778"/>
      <c r="N106" s="781" t="str">
        <f t="shared" si="35"/>
        <v>Included</v>
      </c>
      <c r="O106" s="782">
        <f t="shared" si="41"/>
        <v>0</v>
      </c>
      <c r="P106" s="8">
        <f t="shared" si="37"/>
        <v>0</v>
      </c>
      <c r="Q106" s="9">
        <f t="shared" si="42"/>
        <v>0</v>
      </c>
      <c r="R106" s="16">
        <f t="shared" si="39"/>
        <v>0</v>
      </c>
      <c r="S106" s="8"/>
      <c r="T106" s="61">
        <f t="shared" si="40"/>
        <v>0</v>
      </c>
      <c r="V106" s="62"/>
      <c r="W106" s="8">
        <f t="shared" si="27"/>
        <v>0</v>
      </c>
      <c r="X106" s="8">
        <f t="shared" si="28"/>
        <v>0</v>
      </c>
      <c r="AA106" s="16"/>
      <c r="AB106" s="9"/>
      <c r="AL106" s="9"/>
      <c r="AM106" s="9"/>
      <c r="AN106" s="9"/>
      <c r="AO106" s="9"/>
      <c r="AP106" s="9"/>
      <c r="AQ106" s="9"/>
      <c r="AR106" s="9"/>
      <c r="AS106" s="9"/>
      <c r="AT106" s="9"/>
      <c r="AU106" s="9"/>
      <c r="AV106" s="9"/>
      <c r="AW106" s="9"/>
      <c r="AX106" s="9"/>
      <c r="AY106" s="9"/>
    </row>
    <row r="107" spans="1:51" ht="39.950000000000003" customHeight="1" x14ac:dyDescent="0.3">
      <c r="A107" s="788">
        <v>90</v>
      </c>
      <c r="B107" s="539">
        <v>7000029460</v>
      </c>
      <c r="C107" s="539">
        <v>900</v>
      </c>
      <c r="D107" s="787" t="s">
        <v>209</v>
      </c>
      <c r="E107" s="539">
        <v>1000012373</v>
      </c>
      <c r="F107" s="539">
        <v>73082011</v>
      </c>
      <c r="G107" s="58"/>
      <c r="H107" s="309">
        <v>0.18</v>
      </c>
      <c r="I107" s="59"/>
      <c r="J107" s="789" t="s">
        <v>214</v>
      </c>
      <c r="K107" s="539" t="s">
        <v>211</v>
      </c>
      <c r="L107" s="539">
        <v>4</v>
      </c>
      <c r="M107" s="778"/>
      <c r="N107" s="781" t="str">
        <f t="shared" si="35"/>
        <v>Included</v>
      </c>
      <c r="O107" s="782">
        <f t="shared" si="41"/>
        <v>0</v>
      </c>
      <c r="P107" s="8">
        <f t="shared" si="37"/>
        <v>0</v>
      </c>
      <c r="Q107" s="9">
        <f t="shared" si="42"/>
        <v>0</v>
      </c>
      <c r="R107" s="16">
        <f t="shared" si="39"/>
        <v>0</v>
      </c>
      <c r="S107" s="8"/>
      <c r="T107" s="61">
        <f t="shared" si="40"/>
        <v>0</v>
      </c>
      <c r="V107" s="62"/>
      <c r="W107" s="8">
        <f t="shared" si="27"/>
        <v>0</v>
      </c>
      <c r="X107" s="8">
        <f t="shared" si="28"/>
        <v>0</v>
      </c>
      <c r="AA107" s="16"/>
      <c r="AB107" s="9"/>
      <c r="AL107" s="9"/>
      <c r="AM107" s="9"/>
      <c r="AN107" s="9"/>
      <c r="AO107" s="9"/>
      <c r="AP107" s="9"/>
      <c r="AQ107" s="9"/>
      <c r="AR107" s="9"/>
      <c r="AS107" s="9"/>
      <c r="AT107" s="9"/>
      <c r="AU107" s="9"/>
      <c r="AV107" s="9"/>
      <c r="AW107" s="9"/>
      <c r="AX107" s="9"/>
      <c r="AY107" s="9"/>
    </row>
    <row r="108" spans="1:51" ht="14.45" customHeight="1" x14ac:dyDescent="0.3">
      <c r="A108" s="64"/>
      <c r="B108" s="65"/>
      <c r="C108" s="65"/>
      <c r="D108" s="65"/>
      <c r="E108" s="65"/>
      <c r="F108" s="65"/>
      <c r="G108" s="65"/>
      <c r="H108" s="864" t="s">
        <v>215</v>
      </c>
      <c r="I108" s="864"/>
      <c r="J108" s="864"/>
      <c r="K108" s="864"/>
      <c r="L108" s="864"/>
      <c r="M108" s="865"/>
      <c r="N108" s="66">
        <f>SUM(N18:N107)</f>
        <v>0</v>
      </c>
      <c r="O108" s="67"/>
      <c r="P108" s="68">
        <f>SUM(P18:P107)</f>
        <v>0</v>
      </c>
      <c r="S108" s="6"/>
      <c r="T108" s="68">
        <f>SUM(T18:T107)</f>
        <v>0</v>
      </c>
      <c r="W108" s="8">
        <f>SUM(W18:W107)</f>
        <v>0</v>
      </c>
      <c r="X108" s="8">
        <f>SUM(X18:X107)</f>
        <v>0</v>
      </c>
      <c r="Y108" s="794"/>
      <c r="Z108" s="16"/>
      <c r="AA108" s="16"/>
      <c r="AC108" s="16"/>
      <c r="AD108" s="16"/>
      <c r="AF108" s="10"/>
      <c r="AL108" s="9"/>
      <c r="AM108" s="9"/>
      <c r="AN108" s="9"/>
      <c r="AO108" s="9"/>
      <c r="AP108" s="9"/>
      <c r="AQ108" s="9"/>
      <c r="AR108" s="9"/>
      <c r="AS108" s="9"/>
      <c r="AT108" s="9"/>
      <c r="AU108" s="9"/>
      <c r="AV108" s="9"/>
      <c r="AW108" s="9"/>
      <c r="AX108" s="9"/>
      <c r="AY108" s="9"/>
    </row>
    <row r="109" spans="1:51" ht="15" customHeight="1" x14ac:dyDescent="0.3">
      <c r="A109" s="74"/>
      <c r="B109" s="74"/>
      <c r="C109" s="74"/>
      <c r="D109" s="74"/>
      <c r="E109" s="74"/>
      <c r="F109" s="74"/>
      <c r="G109" s="74"/>
      <c r="H109" s="866" t="s">
        <v>216</v>
      </c>
      <c r="I109" s="867"/>
      <c r="J109" s="867"/>
      <c r="K109" s="867"/>
      <c r="L109" s="867"/>
      <c r="M109" s="868"/>
      <c r="N109" s="69">
        <f>SUM(O18:O107)</f>
        <v>0</v>
      </c>
      <c r="O109" s="70"/>
      <c r="Z109" s="10"/>
      <c r="AA109" s="71"/>
      <c r="AB109" s="72"/>
      <c r="AC109" s="72"/>
      <c r="AD109" s="71"/>
      <c r="AF109" s="73"/>
      <c r="AL109" s="9"/>
      <c r="AM109" s="9"/>
      <c r="AN109" s="9"/>
      <c r="AO109" s="9"/>
      <c r="AP109" s="9"/>
      <c r="AQ109" s="9"/>
      <c r="AR109" s="9"/>
      <c r="AS109" s="9"/>
      <c r="AT109" s="9"/>
      <c r="AU109" s="9"/>
      <c r="AV109" s="9"/>
      <c r="AW109" s="9"/>
      <c r="AX109" s="9"/>
      <c r="AY109" s="9"/>
    </row>
    <row r="110" spans="1:51" x14ac:dyDescent="0.3">
      <c r="A110" s="869"/>
      <c r="B110" s="869"/>
      <c r="C110" s="869"/>
      <c r="D110" s="869"/>
      <c r="E110" s="869"/>
      <c r="F110" s="869"/>
      <c r="G110" s="869"/>
      <c r="H110" s="869"/>
      <c r="I110" s="869"/>
      <c r="J110" s="869"/>
      <c r="K110" s="869"/>
      <c r="L110" s="869"/>
      <c r="M110" s="869"/>
      <c r="N110" s="869"/>
      <c r="O110" s="869"/>
      <c r="Z110" s="73"/>
      <c r="AA110" s="16"/>
      <c r="AC110" s="73"/>
      <c r="AD110" s="16"/>
      <c r="AL110" s="9"/>
      <c r="AM110" s="9"/>
      <c r="AN110" s="9"/>
      <c r="AO110" s="9"/>
      <c r="AP110" s="9"/>
      <c r="AQ110" s="9"/>
      <c r="AR110" s="9"/>
      <c r="AS110" s="9"/>
      <c r="AT110" s="9"/>
      <c r="AU110" s="9"/>
      <c r="AV110" s="9"/>
      <c r="AW110" s="9"/>
      <c r="AX110" s="9"/>
      <c r="AY110" s="9"/>
    </row>
    <row r="111" spans="1:51" ht="14.45" customHeight="1" x14ac:dyDescent="0.3">
      <c r="A111" s="75" t="s">
        <v>217</v>
      </c>
      <c r="B111" s="862" t="s">
        <v>218</v>
      </c>
      <c r="C111" s="862"/>
      <c r="D111" s="862"/>
      <c r="E111" s="862"/>
      <c r="F111" s="862"/>
      <c r="G111" s="862"/>
      <c r="H111" s="862"/>
      <c r="I111" s="862"/>
      <c r="J111" s="862"/>
      <c r="K111" s="862"/>
      <c r="L111" s="862"/>
      <c r="M111" s="862"/>
      <c r="N111" s="862"/>
      <c r="O111" s="862"/>
      <c r="AL111" s="9"/>
      <c r="AM111" s="9"/>
      <c r="AN111" s="9"/>
      <c r="AO111" s="9"/>
      <c r="AP111" s="9"/>
      <c r="AQ111" s="9"/>
      <c r="AR111" s="9"/>
      <c r="AS111" s="9"/>
      <c r="AT111" s="9"/>
      <c r="AU111" s="9"/>
      <c r="AV111" s="9"/>
      <c r="AW111" s="9"/>
      <c r="AX111" s="9"/>
      <c r="AY111" s="9"/>
    </row>
    <row r="112" spans="1:51" ht="21" customHeight="1" x14ac:dyDescent="0.3">
      <c r="A112" s="73" t="s">
        <v>219</v>
      </c>
      <c r="B112" s="862" t="s">
        <v>220</v>
      </c>
      <c r="C112" s="862"/>
      <c r="D112" s="862"/>
      <c r="E112" s="862"/>
      <c r="F112" s="862"/>
      <c r="G112" s="862"/>
      <c r="H112" s="862"/>
      <c r="I112" s="862"/>
      <c r="J112" s="862"/>
      <c r="K112" s="862"/>
      <c r="L112" s="862"/>
      <c r="M112" s="862"/>
      <c r="N112" s="862"/>
      <c r="O112" s="862"/>
      <c r="AL112" s="9"/>
      <c r="AM112" s="9"/>
      <c r="AN112" s="9"/>
      <c r="AO112" s="9"/>
      <c r="AP112" s="9"/>
      <c r="AQ112" s="9"/>
      <c r="AR112" s="9"/>
      <c r="AS112" s="9"/>
      <c r="AT112" s="9"/>
      <c r="AU112" s="9"/>
      <c r="AV112" s="9"/>
      <c r="AW112" s="9"/>
      <c r="AX112" s="9"/>
      <c r="AY112" s="9"/>
    </row>
    <row r="113" spans="1:51" x14ac:dyDescent="0.3">
      <c r="A113" s="73"/>
      <c r="B113" s="73"/>
      <c r="C113" s="73"/>
      <c r="D113" s="73"/>
      <c r="E113" s="73"/>
      <c r="F113" s="862"/>
      <c r="G113" s="862"/>
      <c r="H113" s="862"/>
      <c r="I113" s="862"/>
      <c r="J113" s="862"/>
      <c r="K113" s="862"/>
      <c r="L113" s="862"/>
      <c r="M113" s="862"/>
      <c r="N113" s="862"/>
      <c r="O113" s="862"/>
      <c r="AL113" s="9"/>
      <c r="AM113" s="9"/>
      <c r="AN113" s="9"/>
      <c r="AO113" s="9"/>
      <c r="AP113" s="9"/>
      <c r="AQ113" s="9"/>
      <c r="AR113" s="9"/>
      <c r="AS113" s="9"/>
      <c r="AT113" s="9"/>
      <c r="AU113" s="9"/>
      <c r="AV113" s="9"/>
      <c r="AW113" s="9"/>
      <c r="AX113" s="9"/>
      <c r="AY113" s="9"/>
    </row>
    <row r="114" spans="1:51" ht="33" x14ac:dyDescent="0.3">
      <c r="A114" s="76" t="s">
        <v>221</v>
      </c>
      <c r="B114" s="77" t="str">
        <f>'Names of Bidder'!C32&amp;"-"&amp; 'Names of Bidder'!D32&amp;"-" &amp;'Names of Bidder'!E32</f>
        <v>--</v>
      </c>
      <c r="C114" s="76"/>
      <c r="D114" s="76"/>
      <c r="E114" s="76"/>
      <c r="F114" s="9"/>
      <c r="G114" s="76"/>
      <c r="H114" s="76"/>
      <c r="I114" s="78"/>
      <c r="K114" s="79"/>
      <c r="L114" s="80"/>
      <c r="AL114" s="9"/>
      <c r="AM114" s="9"/>
      <c r="AN114" s="9"/>
      <c r="AO114" s="9"/>
      <c r="AP114" s="9"/>
      <c r="AQ114" s="9"/>
      <c r="AR114" s="9"/>
      <c r="AS114" s="9"/>
      <c r="AT114" s="9"/>
      <c r="AU114" s="9"/>
      <c r="AV114" s="9"/>
      <c r="AW114" s="9"/>
      <c r="AX114" s="9"/>
      <c r="AY114" s="9"/>
    </row>
    <row r="115" spans="1:51" ht="33" x14ac:dyDescent="0.3">
      <c r="A115" s="76" t="s">
        <v>222</v>
      </c>
      <c r="B115" s="46" t="str">
        <f>IF('Names of Bidder'!C33=0, "", 'Names of Bidder'!C33)</f>
        <v/>
      </c>
      <c r="C115" s="76"/>
      <c r="D115" s="76"/>
      <c r="E115" s="76"/>
      <c r="F115" s="9"/>
      <c r="G115" s="76"/>
      <c r="H115" s="76"/>
      <c r="I115" s="78"/>
      <c r="L115" s="80" t="s">
        <v>223</v>
      </c>
      <c r="M115" s="46" t="str">
        <f>IF('Names of Bidder'!C25=0, "", 'Names of Bidder'!C25)</f>
        <v/>
      </c>
      <c r="AL115" s="9"/>
      <c r="AM115" s="9"/>
      <c r="AN115" s="9"/>
      <c r="AO115" s="9"/>
      <c r="AP115" s="9"/>
      <c r="AQ115" s="9"/>
      <c r="AR115" s="9"/>
      <c r="AS115" s="9"/>
      <c r="AT115" s="9"/>
      <c r="AU115" s="9"/>
      <c r="AV115" s="9"/>
      <c r="AW115" s="9"/>
      <c r="AX115" s="9"/>
      <c r="AY115" s="9"/>
    </row>
    <row r="116" spans="1:51" x14ac:dyDescent="0.3">
      <c r="A116" s="7"/>
      <c r="B116" s="7"/>
      <c r="C116" s="7"/>
      <c r="D116" s="7"/>
      <c r="E116" s="7"/>
      <c r="F116" s="7"/>
      <c r="G116" s="7"/>
      <c r="H116" s="7"/>
      <c r="I116" s="81"/>
      <c r="J116" s="8"/>
      <c r="K116" s="7"/>
      <c r="L116" s="80" t="s">
        <v>224</v>
      </c>
      <c r="M116" s="46" t="str">
        <f>IF('Names of Bidder'!C26=0, "", 'Names of Bidder'!C26)</f>
        <v/>
      </c>
      <c r="N116" s="8"/>
      <c r="AL116" s="9"/>
      <c r="AM116" s="9"/>
      <c r="AN116" s="9"/>
      <c r="AO116" s="9"/>
      <c r="AP116" s="9"/>
      <c r="AQ116" s="9"/>
      <c r="AR116" s="9"/>
      <c r="AS116" s="9"/>
      <c r="AT116" s="9"/>
      <c r="AU116" s="9"/>
      <c r="AV116" s="9"/>
      <c r="AW116" s="9"/>
      <c r="AX116" s="9"/>
      <c r="AY116" s="9"/>
    </row>
    <row r="117" spans="1:51" x14ac:dyDescent="0.3">
      <c r="A117" s="82"/>
      <c r="B117" s="82"/>
      <c r="C117" s="82"/>
      <c r="D117" s="82"/>
      <c r="E117" s="82"/>
      <c r="F117" s="82"/>
      <c r="G117" s="82"/>
      <c r="H117" s="82"/>
      <c r="I117" s="83"/>
      <c r="J117" s="62"/>
      <c r="K117" s="82"/>
      <c r="L117" s="80"/>
      <c r="M117" s="84"/>
      <c r="N117" s="62"/>
      <c r="O117" s="32"/>
      <c r="AL117" s="9"/>
      <c r="AM117" s="9"/>
      <c r="AN117" s="9"/>
      <c r="AO117" s="9"/>
      <c r="AP117" s="9"/>
      <c r="AQ117" s="9"/>
      <c r="AR117" s="9"/>
      <c r="AS117" s="9"/>
      <c r="AT117" s="9"/>
      <c r="AU117" s="9"/>
      <c r="AV117" s="9"/>
      <c r="AW117" s="9"/>
      <c r="AX117" s="9"/>
      <c r="AY117" s="9"/>
    </row>
    <row r="118" spans="1:51" x14ac:dyDescent="0.3">
      <c r="A118" s="82"/>
      <c r="B118" s="82"/>
      <c r="C118" s="82"/>
      <c r="D118" s="82"/>
      <c r="E118" s="82"/>
      <c r="F118" s="82"/>
      <c r="G118" s="82"/>
      <c r="H118" s="82"/>
      <c r="I118" s="83"/>
      <c r="J118" s="62"/>
      <c r="K118" s="82"/>
      <c r="L118" s="82"/>
      <c r="M118" s="62"/>
      <c r="N118" s="62"/>
      <c r="O118" s="32"/>
      <c r="AL118" s="9"/>
      <c r="AM118" s="9"/>
      <c r="AN118" s="9"/>
      <c r="AO118" s="9"/>
      <c r="AP118" s="9"/>
      <c r="AQ118" s="9"/>
      <c r="AR118" s="9"/>
      <c r="AS118" s="9"/>
      <c r="AT118" s="9"/>
      <c r="AU118" s="9"/>
      <c r="AV118" s="9"/>
      <c r="AW118" s="9"/>
      <c r="AX118" s="9"/>
      <c r="AY118" s="9"/>
    </row>
    <row r="119" spans="1:51" x14ac:dyDescent="0.3">
      <c r="A119" s="82"/>
      <c r="B119" s="82"/>
      <c r="C119" s="82"/>
      <c r="D119" s="82"/>
      <c r="E119" s="82"/>
      <c r="F119" s="82"/>
      <c r="G119" s="82"/>
      <c r="H119" s="82"/>
      <c r="I119" s="83"/>
      <c r="J119" s="62"/>
      <c r="K119" s="82"/>
      <c r="L119" s="82"/>
      <c r="M119" s="62"/>
      <c r="N119" s="62"/>
      <c r="O119" s="32"/>
      <c r="AL119" s="9"/>
      <c r="AM119" s="9"/>
      <c r="AN119" s="9"/>
      <c r="AO119" s="9"/>
      <c r="AP119" s="9"/>
      <c r="AQ119" s="9"/>
      <c r="AR119" s="9"/>
      <c r="AS119" s="9"/>
      <c r="AT119" s="9"/>
      <c r="AU119" s="9"/>
      <c r="AV119" s="9"/>
      <c r="AW119" s="9"/>
      <c r="AX119" s="9"/>
      <c r="AY119" s="9"/>
    </row>
    <row r="120" spans="1:51" x14ac:dyDescent="0.3">
      <c r="A120" s="82"/>
      <c r="B120" s="82"/>
      <c r="C120" s="82"/>
      <c r="D120" s="82"/>
      <c r="E120" s="82"/>
      <c r="F120" s="82"/>
      <c r="G120" s="82"/>
      <c r="H120" s="82"/>
      <c r="I120" s="83"/>
      <c r="J120" s="62"/>
      <c r="K120" s="82"/>
      <c r="L120" s="82"/>
      <c r="M120" s="62"/>
      <c r="N120" s="62"/>
      <c r="O120" s="32"/>
      <c r="AL120" s="9"/>
      <c r="AM120" s="9"/>
      <c r="AN120" s="9"/>
      <c r="AO120" s="9"/>
      <c r="AP120" s="9"/>
      <c r="AQ120" s="9"/>
      <c r="AR120" s="9"/>
      <c r="AS120" s="9"/>
      <c r="AT120" s="9"/>
      <c r="AU120" s="9"/>
      <c r="AV120" s="9"/>
      <c r="AW120" s="9"/>
      <c r="AX120" s="9"/>
      <c r="AY120" s="9"/>
    </row>
    <row r="121" spans="1:51" x14ac:dyDescent="0.3">
      <c r="A121" s="82"/>
      <c r="B121" s="82"/>
      <c r="C121" s="82"/>
      <c r="D121" s="82"/>
      <c r="E121" s="82"/>
      <c r="F121" s="82"/>
      <c r="G121" s="82"/>
      <c r="H121" s="82"/>
      <c r="I121" s="83"/>
      <c r="J121" s="62"/>
      <c r="K121" s="82"/>
      <c r="L121" s="82"/>
      <c r="M121" s="62"/>
      <c r="N121" s="62"/>
      <c r="O121" s="32"/>
      <c r="AL121" s="9"/>
      <c r="AM121" s="9"/>
      <c r="AN121" s="9"/>
      <c r="AO121" s="9"/>
      <c r="AP121" s="9"/>
      <c r="AQ121" s="9"/>
      <c r="AR121" s="9"/>
      <c r="AS121" s="9"/>
      <c r="AT121" s="9"/>
      <c r="AU121" s="9"/>
      <c r="AV121" s="9"/>
      <c r="AW121" s="9"/>
      <c r="AX121" s="9"/>
      <c r="AY121" s="9"/>
    </row>
    <row r="122" spans="1:51" x14ac:dyDescent="0.3">
      <c r="A122" s="82"/>
      <c r="B122" s="82"/>
      <c r="C122" s="82"/>
      <c r="D122" s="82"/>
      <c r="E122" s="82"/>
      <c r="F122" s="82"/>
      <c r="G122" s="82"/>
      <c r="H122" s="82"/>
      <c r="I122" s="83"/>
      <c r="J122" s="62"/>
      <c r="K122" s="82"/>
      <c r="L122" s="82"/>
      <c r="M122" s="62"/>
      <c r="N122" s="62"/>
      <c r="O122" s="32"/>
      <c r="AL122" s="9"/>
      <c r="AM122" s="9"/>
      <c r="AN122" s="9"/>
      <c r="AO122" s="9"/>
      <c r="AP122" s="9"/>
      <c r="AQ122" s="9"/>
      <c r="AR122" s="9"/>
      <c r="AS122" s="9"/>
      <c r="AT122" s="9"/>
      <c r="AU122" s="9"/>
      <c r="AV122" s="9"/>
      <c r="AW122" s="9"/>
      <c r="AX122" s="9"/>
      <c r="AY122" s="9"/>
    </row>
    <row r="123" spans="1:51" x14ac:dyDescent="0.3">
      <c r="A123" s="82"/>
      <c r="B123" s="82"/>
      <c r="C123" s="82"/>
      <c r="D123" s="82"/>
      <c r="E123" s="82"/>
      <c r="F123" s="82"/>
      <c r="G123" s="82"/>
      <c r="H123" s="82"/>
      <c r="I123" s="83"/>
      <c r="J123" s="62"/>
      <c r="K123" s="82"/>
      <c r="L123" s="82"/>
      <c r="M123" s="62"/>
      <c r="N123" s="62"/>
      <c r="O123" s="32"/>
      <c r="AL123" s="9"/>
      <c r="AM123" s="9"/>
      <c r="AN123" s="9"/>
      <c r="AO123" s="9"/>
      <c r="AP123" s="9"/>
      <c r="AQ123" s="9"/>
      <c r="AR123" s="9"/>
      <c r="AS123" s="9"/>
      <c r="AT123" s="9"/>
      <c r="AU123" s="9"/>
      <c r="AV123" s="9"/>
      <c r="AW123" s="9"/>
      <c r="AX123" s="9"/>
      <c r="AY123" s="9"/>
    </row>
    <row r="124" spans="1:51" ht="15.75" x14ac:dyDescent="0.3">
      <c r="A124" s="82"/>
      <c r="B124" s="82"/>
      <c r="C124" s="82"/>
      <c r="D124" s="82"/>
      <c r="E124" s="82"/>
      <c r="F124" s="82"/>
      <c r="G124" s="82"/>
      <c r="H124" s="82"/>
      <c r="I124" s="83"/>
      <c r="J124" s="62"/>
      <c r="K124" s="82"/>
      <c r="L124" s="82"/>
      <c r="M124" s="62"/>
      <c r="N124" s="62"/>
      <c r="O124" s="32"/>
      <c r="P124" s="9"/>
      <c r="Q124" s="9"/>
      <c r="R124" s="9"/>
      <c r="S124" s="9"/>
      <c r="T124" s="9"/>
      <c r="U124" s="9"/>
      <c r="V124" s="9"/>
      <c r="W124" s="9"/>
      <c r="X124" s="9"/>
      <c r="Y124" s="9"/>
      <c r="AB124" s="9"/>
      <c r="AL124" s="9"/>
      <c r="AM124" s="9"/>
      <c r="AN124" s="9"/>
      <c r="AO124" s="9"/>
      <c r="AP124" s="9"/>
      <c r="AQ124" s="9"/>
      <c r="AR124" s="9"/>
      <c r="AS124" s="9"/>
      <c r="AT124" s="9"/>
      <c r="AU124" s="9"/>
      <c r="AV124" s="9"/>
      <c r="AW124" s="9"/>
      <c r="AX124" s="9"/>
      <c r="AY124" s="9"/>
    </row>
    <row r="125" spans="1:51" ht="15.75" x14ac:dyDescent="0.3">
      <c r="A125" s="82"/>
      <c r="B125" s="82"/>
      <c r="C125" s="82"/>
      <c r="D125" s="82"/>
      <c r="E125" s="82"/>
      <c r="F125" s="82"/>
      <c r="G125" s="82"/>
      <c r="H125" s="82"/>
      <c r="I125" s="83"/>
      <c r="J125" s="62"/>
      <c r="K125" s="82"/>
      <c r="L125" s="82"/>
      <c r="M125" s="62"/>
      <c r="N125" s="62"/>
      <c r="O125" s="32"/>
      <c r="P125" s="9"/>
      <c r="Q125" s="9"/>
      <c r="R125" s="9"/>
      <c r="S125" s="9"/>
      <c r="T125" s="9"/>
      <c r="U125" s="9"/>
      <c r="V125" s="9"/>
      <c r="W125" s="9"/>
      <c r="X125" s="9"/>
      <c r="Y125" s="9"/>
      <c r="AB125" s="9"/>
      <c r="AL125" s="9"/>
      <c r="AM125" s="9"/>
      <c r="AN125" s="9"/>
      <c r="AO125" s="9"/>
      <c r="AP125" s="9"/>
      <c r="AQ125" s="9"/>
      <c r="AR125" s="9"/>
      <c r="AS125" s="9"/>
      <c r="AT125" s="9"/>
      <c r="AU125" s="9"/>
      <c r="AV125" s="9"/>
      <c r="AW125" s="9"/>
      <c r="AX125" s="9"/>
      <c r="AY125" s="9"/>
    </row>
    <row r="126" spans="1:51" ht="15.75" x14ac:dyDescent="0.3">
      <c r="A126" s="82"/>
      <c r="B126" s="82"/>
      <c r="C126" s="82"/>
      <c r="D126" s="82"/>
      <c r="E126" s="82"/>
      <c r="F126" s="82"/>
      <c r="G126" s="82"/>
      <c r="H126" s="82"/>
      <c r="I126" s="83"/>
      <c r="J126" s="62"/>
      <c r="K126" s="82"/>
      <c r="L126" s="82"/>
      <c r="M126" s="62"/>
      <c r="N126" s="62"/>
      <c r="O126" s="32"/>
      <c r="P126" s="9"/>
      <c r="Q126" s="9"/>
      <c r="R126" s="9"/>
      <c r="S126" s="9"/>
      <c r="T126" s="9"/>
      <c r="U126" s="9"/>
      <c r="V126" s="9"/>
      <c r="W126" s="9"/>
      <c r="X126" s="9"/>
      <c r="Y126" s="9"/>
      <c r="AB126" s="9"/>
      <c r="AL126" s="9"/>
      <c r="AM126" s="9"/>
      <c r="AN126" s="9"/>
      <c r="AO126" s="9"/>
      <c r="AP126" s="9"/>
      <c r="AQ126" s="9"/>
      <c r="AR126" s="9"/>
      <c r="AS126" s="9"/>
      <c r="AT126" s="9"/>
      <c r="AU126" s="9"/>
      <c r="AV126" s="9"/>
      <c r="AW126" s="9"/>
      <c r="AX126" s="9"/>
      <c r="AY126" s="9"/>
    </row>
    <row r="127" spans="1:51" ht="15.75" x14ac:dyDescent="0.3">
      <c r="A127" s="82"/>
      <c r="B127" s="82"/>
      <c r="C127" s="82"/>
      <c r="D127" s="82"/>
      <c r="E127" s="82"/>
      <c r="F127" s="82"/>
      <c r="G127" s="82"/>
      <c r="H127" s="82"/>
      <c r="I127" s="83"/>
      <c r="J127" s="62"/>
      <c r="K127" s="82"/>
      <c r="L127" s="82"/>
      <c r="M127" s="62"/>
      <c r="N127" s="62"/>
      <c r="O127" s="32"/>
      <c r="P127" s="9"/>
      <c r="Q127" s="9"/>
      <c r="R127" s="9"/>
      <c r="S127" s="9"/>
      <c r="T127" s="9"/>
      <c r="U127" s="9"/>
      <c r="V127" s="9"/>
      <c r="W127" s="9"/>
      <c r="X127" s="9"/>
      <c r="Y127" s="9"/>
      <c r="AB127" s="9"/>
      <c r="AL127" s="9"/>
      <c r="AM127" s="9"/>
      <c r="AN127" s="9"/>
      <c r="AO127" s="9"/>
      <c r="AP127" s="9"/>
      <c r="AQ127" s="9"/>
      <c r="AR127" s="9"/>
      <c r="AS127" s="9"/>
      <c r="AT127" s="9"/>
      <c r="AU127" s="9"/>
      <c r="AV127" s="9"/>
      <c r="AW127" s="9"/>
      <c r="AX127" s="9"/>
      <c r="AY127" s="9"/>
    </row>
    <row r="128" spans="1:51" ht="15.75" x14ac:dyDescent="0.3">
      <c r="A128" s="82"/>
      <c r="B128" s="82"/>
      <c r="C128" s="82"/>
      <c r="D128" s="82"/>
      <c r="E128" s="82"/>
      <c r="F128" s="82"/>
      <c r="G128" s="82"/>
      <c r="H128" s="82"/>
      <c r="I128" s="83"/>
      <c r="J128" s="62"/>
      <c r="K128" s="82"/>
      <c r="L128" s="82"/>
      <c r="M128" s="62"/>
      <c r="N128" s="62"/>
      <c r="O128" s="32"/>
      <c r="P128" s="9"/>
      <c r="Q128" s="9"/>
      <c r="R128" s="9"/>
      <c r="S128" s="9"/>
      <c r="T128" s="9"/>
      <c r="U128" s="9"/>
      <c r="V128" s="9"/>
      <c r="W128" s="9"/>
      <c r="X128" s="9"/>
      <c r="Y128" s="9"/>
      <c r="AB128" s="9"/>
      <c r="AL128" s="9"/>
      <c r="AM128" s="9"/>
      <c r="AN128" s="9"/>
      <c r="AO128" s="9"/>
      <c r="AP128" s="9"/>
      <c r="AQ128" s="9"/>
      <c r="AR128" s="9"/>
      <c r="AS128" s="9"/>
      <c r="AT128" s="9"/>
      <c r="AU128" s="9"/>
      <c r="AV128" s="9"/>
      <c r="AW128" s="9"/>
      <c r="AX128" s="9"/>
      <c r="AY128" s="9"/>
    </row>
    <row r="129" spans="1:51" ht="15.75" x14ac:dyDescent="0.3">
      <c r="A129" s="82"/>
      <c r="B129" s="82"/>
      <c r="C129" s="82"/>
      <c r="D129" s="82"/>
      <c r="E129" s="82"/>
      <c r="F129" s="82"/>
      <c r="G129" s="82"/>
      <c r="H129" s="82"/>
      <c r="I129" s="83"/>
      <c r="J129" s="62"/>
      <c r="K129" s="82"/>
      <c r="L129" s="82"/>
      <c r="M129" s="62"/>
      <c r="N129" s="62"/>
      <c r="O129" s="32"/>
      <c r="P129" s="9"/>
      <c r="Q129" s="9"/>
      <c r="R129" s="9"/>
      <c r="S129" s="9"/>
      <c r="T129" s="9"/>
      <c r="U129" s="9"/>
      <c r="V129" s="9"/>
      <c r="W129" s="9"/>
      <c r="X129" s="9"/>
      <c r="Y129" s="9"/>
      <c r="AB129" s="9"/>
      <c r="AL129" s="9"/>
      <c r="AM129" s="9"/>
      <c r="AN129" s="9"/>
      <c r="AO129" s="9"/>
      <c r="AP129" s="9"/>
      <c r="AQ129" s="9"/>
      <c r="AR129" s="9"/>
      <c r="AS129" s="9"/>
      <c r="AT129" s="9"/>
      <c r="AU129" s="9"/>
      <c r="AV129" s="9"/>
      <c r="AW129" s="9"/>
      <c r="AX129" s="9"/>
      <c r="AY129" s="9"/>
    </row>
    <row r="130" spans="1:51" ht="15.75" x14ac:dyDescent="0.3">
      <c r="A130" s="82"/>
      <c r="B130" s="82"/>
      <c r="C130" s="82"/>
      <c r="D130" s="82"/>
      <c r="E130" s="82"/>
      <c r="F130" s="82"/>
      <c r="G130" s="82"/>
      <c r="H130" s="82"/>
      <c r="I130" s="83"/>
      <c r="J130" s="62"/>
      <c r="K130" s="82"/>
      <c r="L130" s="82"/>
      <c r="M130" s="62"/>
      <c r="N130" s="62"/>
      <c r="O130" s="32"/>
      <c r="P130" s="9"/>
      <c r="Q130" s="9"/>
      <c r="R130" s="9"/>
      <c r="S130" s="9"/>
      <c r="T130" s="9"/>
      <c r="U130" s="9"/>
      <c r="V130" s="9"/>
      <c r="W130" s="9"/>
      <c r="X130" s="9"/>
      <c r="Y130" s="9"/>
      <c r="AB130" s="9"/>
      <c r="AL130" s="9"/>
      <c r="AM130" s="9"/>
      <c r="AN130" s="9"/>
      <c r="AO130" s="9"/>
      <c r="AP130" s="9"/>
      <c r="AQ130" s="9"/>
      <c r="AR130" s="9"/>
      <c r="AS130" s="9"/>
      <c r="AT130" s="9"/>
      <c r="AU130" s="9"/>
      <c r="AV130" s="9"/>
      <c r="AW130" s="9"/>
      <c r="AX130" s="9"/>
      <c r="AY130" s="9"/>
    </row>
    <row r="131" spans="1:51" ht="15.75" x14ac:dyDescent="0.3">
      <c r="A131" s="82"/>
      <c r="B131" s="82"/>
      <c r="C131" s="82"/>
      <c r="D131" s="82"/>
      <c r="E131" s="82"/>
      <c r="F131" s="82"/>
      <c r="G131" s="82"/>
      <c r="H131" s="82"/>
      <c r="I131" s="83"/>
      <c r="J131" s="62"/>
      <c r="K131" s="82"/>
      <c r="L131" s="82"/>
      <c r="M131" s="62"/>
      <c r="N131" s="62"/>
      <c r="O131" s="32"/>
      <c r="P131" s="9"/>
      <c r="Q131" s="9"/>
      <c r="R131" s="9"/>
      <c r="S131" s="9"/>
      <c r="T131" s="9"/>
      <c r="U131" s="9"/>
      <c r="V131" s="9"/>
      <c r="W131" s="9"/>
      <c r="X131" s="9"/>
      <c r="Y131" s="9"/>
      <c r="AB131" s="9"/>
      <c r="AL131" s="9"/>
      <c r="AM131" s="9"/>
      <c r="AN131" s="9"/>
      <c r="AO131" s="9"/>
      <c r="AP131" s="9"/>
      <c r="AQ131" s="9"/>
      <c r="AR131" s="9"/>
      <c r="AS131" s="9"/>
      <c r="AT131" s="9"/>
      <c r="AU131" s="9"/>
      <c r="AV131" s="9"/>
      <c r="AW131" s="9"/>
      <c r="AX131" s="9"/>
      <c r="AY131" s="9"/>
    </row>
    <row r="132" spans="1:51" ht="15.75" x14ac:dyDescent="0.3">
      <c r="A132" s="82"/>
      <c r="B132" s="82"/>
      <c r="C132" s="82"/>
      <c r="D132" s="82"/>
      <c r="E132" s="82"/>
      <c r="F132" s="82"/>
      <c r="G132" s="82"/>
      <c r="H132" s="82"/>
      <c r="I132" s="83"/>
      <c r="J132" s="62"/>
      <c r="K132" s="82"/>
      <c r="L132" s="82"/>
      <c r="M132" s="62"/>
      <c r="N132" s="62"/>
      <c r="O132" s="32"/>
      <c r="P132" s="9"/>
      <c r="Q132" s="9"/>
      <c r="R132" s="9"/>
      <c r="S132" s="9"/>
      <c r="T132" s="9"/>
      <c r="U132" s="9"/>
      <c r="V132" s="9"/>
      <c r="W132" s="9"/>
      <c r="X132" s="9"/>
      <c r="Y132" s="9"/>
      <c r="AB132" s="9"/>
      <c r="AL132" s="9"/>
      <c r="AM132" s="9"/>
      <c r="AN132" s="9"/>
      <c r="AO132" s="9"/>
      <c r="AP132" s="9"/>
      <c r="AQ132" s="9"/>
      <c r="AR132" s="9"/>
      <c r="AS132" s="9"/>
      <c r="AT132" s="9"/>
      <c r="AU132" s="9"/>
      <c r="AV132" s="9"/>
      <c r="AW132" s="9"/>
      <c r="AX132" s="9"/>
      <c r="AY132" s="9"/>
    </row>
    <row r="133" spans="1:51" ht="15.75" x14ac:dyDescent="0.3">
      <c r="A133" s="82"/>
      <c r="B133" s="82"/>
      <c r="C133" s="82"/>
      <c r="D133" s="82"/>
      <c r="E133" s="82"/>
      <c r="F133" s="82"/>
      <c r="G133" s="82"/>
      <c r="H133" s="82"/>
      <c r="I133" s="83"/>
      <c r="J133" s="62"/>
      <c r="K133" s="82"/>
      <c r="L133" s="82"/>
      <c r="M133" s="62"/>
      <c r="N133" s="62"/>
      <c r="O133" s="32"/>
      <c r="P133" s="9"/>
      <c r="Q133" s="9"/>
      <c r="R133" s="9"/>
      <c r="S133" s="9"/>
      <c r="T133" s="9"/>
      <c r="U133" s="9"/>
      <c r="V133" s="9"/>
      <c r="W133" s="9"/>
      <c r="X133" s="9"/>
      <c r="Y133" s="9"/>
      <c r="AB133" s="9"/>
      <c r="AL133" s="9"/>
      <c r="AM133" s="9"/>
      <c r="AN133" s="9"/>
      <c r="AO133" s="9"/>
      <c r="AP133" s="9"/>
      <c r="AQ133" s="9"/>
      <c r="AR133" s="9"/>
      <c r="AS133" s="9"/>
      <c r="AT133" s="9"/>
      <c r="AU133" s="9"/>
      <c r="AV133" s="9"/>
      <c r="AW133" s="9"/>
      <c r="AX133" s="9"/>
      <c r="AY133" s="9"/>
    </row>
    <row r="134" spans="1:51" ht="15.75" x14ac:dyDescent="0.3">
      <c r="A134" s="82"/>
      <c r="B134" s="82"/>
      <c r="C134" s="82"/>
      <c r="D134" s="82"/>
      <c r="E134" s="82"/>
      <c r="F134" s="82"/>
      <c r="G134" s="82"/>
      <c r="H134" s="82"/>
      <c r="I134" s="83"/>
      <c r="J134" s="62"/>
      <c r="K134" s="82"/>
      <c r="L134" s="82"/>
      <c r="M134" s="62"/>
      <c r="N134" s="62"/>
      <c r="O134" s="32"/>
      <c r="P134" s="9"/>
      <c r="Q134" s="9"/>
      <c r="R134" s="9"/>
      <c r="S134" s="9"/>
      <c r="T134" s="9"/>
      <c r="U134" s="9"/>
      <c r="V134" s="9"/>
      <c r="W134" s="9"/>
      <c r="X134" s="9"/>
      <c r="Y134" s="9"/>
      <c r="AB134" s="9"/>
      <c r="AL134" s="9"/>
      <c r="AM134" s="9"/>
      <c r="AN134" s="9"/>
      <c r="AO134" s="9"/>
      <c r="AP134" s="9"/>
      <c r="AQ134" s="9"/>
      <c r="AR134" s="9"/>
      <c r="AS134" s="9"/>
      <c r="AT134" s="9"/>
      <c r="AU134" s="9"/>
      <c r="AV134" s="9"/>
      <c r="AW134" s="9"/>
      <c r="AX134" s="9"/>
      <c r="AY134" s="9"/>
    </row>
    <row r="135" spans="1:51" ht="15.75" x14ac:dyDescent="0.3">
      <c r="A135" s="82"/>
      <c r="B135" s="82"/>
      <c r="C135" s="82"/>
      <c r="D135" s="82"/>
      <c r="E135" s="82"/>
      <c r="F135" s="82"/>
      <c r="G135" s="82"/>
      <c r="H135" s="82"/>
      <c r="I135" s="83"/>
      <c r="J135" s="62"/>
      <c r="K135" s="82"/>
      <c r="L135" s="82"/>
      <c r="M135" s="62"/>
      <c r="N135" s="62"/>
      <c r="O135" s="32"/>
      <c r="P135" s="9"/>
      <c r="Q135" s="9"/>
      <c r="R135" s="9"/>
      <c r="S135" s="9"/>
      <c r="T135" s="9"/>
      <c r="U135" s="9"/>
      <c r="V135" s="9"/>
      <c r="W135" s="9"/>
      <c r="X135" s="9"/>
      <c r="Y135" s="9"/>
      <c r="AB135" s="9"/>
      <c r="AL135" s="9"/>
      <c r="AM135" s="9"/>
      <c r="AN135" s="9"/>
      <c r="AO135" s="9"/>
      <c r="AP135" s="9"/>
      <c r="AQ135" s="9"/>
      <c r="AR135" s="9"/>
      <c r="AS135" s="9"/>
      <c r="AT135" s="9"/>
      <c r="AU135" s="9"/>
      <c r="AV135" s="9"/>
      <c r="AW135" s="9"/>
      <c r="AX135" s="9"/>
      <c r="AY135" s="9"/>
    </row>
    <row r="136" spans="1:51" ht="15.75" x14ac:dyDescent="0.3">
      <c r="A136" s="82"/>
      <c r="B136" s="82"/>
      <c r="C136" s="82"/>
      <c r="D136" s="82"/>
      <c r="E136" s="82"/>
      <c r="F136" s="82"/>
      <c r="G136" s="82"/>
      <c r="H136" s="82"/>
      <c r="I136" s="83"/>
      <c r="J136" s="62"/>
      <c r="K136" s="82"/>
      <c r="L136" s="82"/>
      <c r="M136" s="62"/>
      <c r="N136" s="62"/>
      <c r="O136" s="32"/>
      <c r="P136" s="9"/>
      <c r="Q136" s="9"/>
      <c r="R136" s="9"/>
      <c r="S136" s="9"/>
      <c r="T136" s="9"/>
      <c r="U136" s="9"/>
      <c r="V136" s="9"/>
      <c r="W136" s="9"/>
      <c r="X136" s="9"/>
      <c r="Y136" s="9"/>
      <c r="AB136" s="9"/>
      <c r="AL136" s="9"/>
      <c r="AM136" s="9"/>
      <c r="AN136" s="9"/>
      <c r="AO136" s="9"/>
      <c r="AP136" s="9"/>
      <c r="AQ136" s="9"/>
      <c r="AR136" s="9"/>
      <c r="AS136" s="9"/>
      <c r="AT136" s="9"/>
      <c r="AU136" s="9"/>
      <c r="AV136" s="9"/>
      <c r="AW136" s="9"/>
      <c r="AX136" s="9"/>
      <c r="AY136" s="9"/>
    </row>
    <row r="137" spans="1:51" ht="15.75" x14ac:dyDescent="0.3">
      <c r="A137" s="82"/>
      <c r="B137" s="82"/>
      <c r="C137" s="82"/>
      <c r="D137" s="82"/>
      <c r="E137" s="82"/>
      <c r="F137" s="82"/>
      <c r="G137" s="82"/>
      <c r="H137" s="82"/>
      <c r="I137" s="83"/>
      <c r="J137" s="62"/>
      <c r="K137" s="82"/>
      <c r="L137" s="82"/>
      <c r="M137" s="62"/>
      <c r="N137" s="62"/>
      <c r="O137" s="32"/>
      <c r="P137" s="9"/>
      <c r="Q137" s="9"/>
      <c r="R137" s="9"/>
      <c r="S137" s="9"/>
      <c r="T137" s="9"/>
      <c r="U137" s="9"/>
      <c r="V137" s="9"/>
      <c r="W137" s="9"/>
      <c r="X137" s="9"/>
      <c r="Y137" s="9"/>
      <c r="AB137" s="9"/>
      <c r="AL137" s="9"/>
      <c r="AM137" s="9"/>
      <c r="AN137" s="9"/>
      <c r="AO137" s="9"/>
      <c r="AP137" s="9"/>
      <c r="AQ137" s="9"/>
      <c r="AR137" s="9"/>
      <c r="AS137" s="9"/>
      <c r="AT137" s="9"/>
      <c r="AU137" s="9"/>
      <c r="AV137" s="9"/>
      <c r="AW137" s="9"/>
      <c r="AX137" s="9"/>
      <c r="AY137" s="9"/>
    </row>
    <row r="138" spans="1:51" ht="15.75" x14ac:dyDescent="0.3">
      <c r="A138" s="82"/>
      <c r="B138" s="82"/>
      <c r="C138" s="82"/>
      <c r="D138" s="82"/>
      <c r="E138" s="82"/>
      <c r="F138" s="82"/>
      <c r="G138" s="82"/>
      <c r="H138" s="82"/>
      <c r="I138" s="83"/>
      <c r="J138" s="62"/>
      <c r="K138" s="82"/>
      <c r="L138" s="82"/>
      <c r="M138" s="62"/>
      <c r="N138" s="62"/>
      <c r="O138" s="32"/>
      <c r="P138" s="9"/>
      <c r="Q138" s="9"/>
      <c r="R138" s="9"/>
      <c r="S138" s="9"/>
      <c r="T138" s="9"/>
      <c r="U138" s="9"/>
      <c r="V138" s="9"/>
      <c r="W138" s="9"/>
      <c r="X138" s="9"/>
      <c r="Y138" s="9"/>
      <c r="AB138" s="9"/>
      <c r="AL138" s="9"/>
      <c r="AM138" s="9"/>
      <c r="AN138" s="9"/>
      <c r="AO138" s="9"/>
      <c r="AP138" s="9"/>
      <c r="AQ138" s="9"/>
      <c r="AR138" s="9"/>
      <c r="AS138" s="9"/>
      <c r="AT138" s="9"/>
      <c r="AU138" s="9"/>
      <c r="AV138" s="9"/>
      <c r="AW138" s="9"/>
      <c r="AX138" s="9"/>
      <c r="AY138" s="9"/>
    </row>
    <row r="139" spans="1:51" ht="15.75" x14ac:dyDescent="0.3">
      <c r="A139" s="82"/>
      <c r="B139" s="82"/>
      <c r="C139" s="82"/>
      <c r="D139" s="82"/>
      <c r="E139" s="82"/>
      <c r="F139" s="82"/>
      <c r="G139" s="82"/>
      <c r="H139" s="82"/>
      <c r="I139" s="83"/>
      <c r="J139" s="62"/>
      <c r="K139" s="82"/>
      <c r="L139" s="82"/>
      <c r="M139" s="62"/>
      <c r="N139" s="62"/>
      <c r="O139" s="32"/>
      <c r="P139" s="9"/>
      <c r="Q139" s="9"/>
      <c r="R139" s="9"/>
      <c r="S139" s="9"/>
      <c r="T139" s="9"/>
      <c r="U139" s="9"/>
      <c r="V139" s="9"/>
      <c r="W139" s="9"/>
      <c r="X139" s="9"/>
      <c r="Y139" s="9"/>
      <c r="AB139" s="9"/>
      <c r="AL139" s="9"/>
      <c r="AM139" s="9"/>
      <c r="AN139" s="9"/>
      <c r="AO139" s="9"/>
      <c r="AP139" s="9"/>
      <c r="AQ139" s="9"/>
      <c r="AR139" s="9"/>
      <c r="AS139" s="9"/>
      <c r="AT139" s="9"/>
      <c r="AU139" s="9"/>
      <c r="AV139" s="9"/>
      <c r="AW139" s="9"/>
      <c r="AX139" s="9"/>
      <c r="AY139" s="9"/>
    </row>
    <row r="140" spans="1:51" x14ac:dyDescent="0.3">
      <c r="A140" s="82"/>
      <c r="B140" s="82"/>
      <c r="C140" s="82"/>
      <c r="D140" s="82"/>
      <c r="E140" s="82"/>
      <c r="F140" s="82"/>
      <c r="G140" s="82"/>
      <c r="H140" s="82"/>
      <c r="I140" s="83"/>
      <c r="J140" s="62"/>
      <c r="K140" s="82"/>
      <c r="L140" s="82"/>
      <c r="M140" s="62"/>
      <c r="N140" s="62"/>
      <c r="O140" s="32"/>
      <c r="AL140" s="9"/>
      <c r="AM140" s="9"/>
      <c r="AN140" s="9"/>
      <c r="AO140" s="9"/>
      <c r="AP140" s="9"/>
      <c r="AQ140" s="9"/>
      <c r="AR140" s="9"/>
      <c r="AS140" s="9"/>
      <c r="AT140" s="9"/>
      <c r="AU140" s="9"/>
      <c r="AV140" s="9"/>
      <c r="AW140" s="9"/>
      <c r="AX140" s="9"/>
      <c r="AY140" s="9"/>
    </row>
    <row r="141" spans="1:51" x14ac:dyDescent="0.3">
      <c r="A141" s="82"/>
      <c r="B141" s="82"/>
      <c r="C141" s="82"/>
      <c r="D141" s="82"/>
      <c r="E141" s="82"/>
      <c r="F141" s="82"/>
      <c r="G141" s="82"/>
      <c r="H141" s="82"/>
      <c r="I141" s="83"/>
      <c r="J141" s="62"/>
      <c r="K141" s="82"/>
      <c r="L141" s="82"/>
      <c r="M141" s="62"/>
      <c r="N141" s="62"/>
      <c r="O141" s="32"/>
      <c r="AL141" s="9"/>
      <c r="AM141" s="9"/>
      <c r="AN141" s="9"/>
      <c r="AO141" s="9"/>
      <c r="AP141" s="9"/>
      <c r="AQ141" s="9"/>
      <c r="AR141" s="9"/>
      <c r="AS141" s="9"/>
      <c r="AT141" s="9"/>
      <c r="AU141" s="9"/>
      <c r="AV141" s="9"/>
      <c r="AW141" s="9"/>
      <c r="AX141" s="9"/>
      <c r="AY141" s="9"/>
    </row>
    <row r="142" spans="1:51" x14ac:dyDescent="0.3">
      <c r="A142" s="85"/>
      <c r="B142" s="85"/>
      <c r="C142" s="85"/>
      <c r="D142" s="85"/>
      <c r="E142" s="85"/>
      <c r="F142" s="85"/>
      <c r="G142" s="85"/>
      <c r="H142" s="85"/>
      <c r="I142" s="86"/>
      <c r="J142" s="62"/>
      <c r="K142" s="87"/>
      <c r="L142" s="85"/>
      <c r="M142" s="88"/>
      <c r="N142" s="88"/>
      <c r="O142" s="89"/>
      <c r="AD142" s="13"/>
      <c r="AL142" s="9"/>
      <c r="AM142" s="9"/>
      <c r="AN142" s="9"/>
      <c r="AO142" s="9"/>
      <c r="AP142" s="9"/>
      <c r="AQ142" s="9"/>
      <c r="AR142" s="9"/>
      <c r="AS142" s="9"/>
      <c r="AT142" s="9"/>
      <c r="AU142" s="9"/>
      <c r="AV142" s="9"/>
      <c r="AW142" s="9"/>
      <c r="AX142" s="9"/>
      <c r="AY142" s="9"/>
    </row>
    <row r="143" spans="1:51" x14ac:dyDescent="0.3">
      <c r="A143" s="90"/>
      <c r="B143" s="90"/>
      <c r="C143" s="90"/>
      <c r="D143" s="90"/>
      <c r="E143" s="90"/>
      <c r="F143" s="90"/>
      <c r="G143" s="90"/>
      <c r="H143" s="90"/>
      <c r="I143" s="91"/>
      <c r="J143" s="62"/>
      <c r="K143" s="82"/>
      <c r="L143" s="90"/>
      <c r="M143" s="62"/>
      <c r="N143" s="62"/>
      <c r="O143" s="32"/>
      <c r="AA143" s="10"/>
      <c r="AD143" s="13"/>
      <c r="AL143" s="9"/>
      <c r="AM143" s="9"/>
      <c r="AN143" s="9"/>
      <c r="AO143" s="9"/>
      <c r="AP143" s="9"/>
      <c r="AQ143" s="9"/>
      <c r="AR143" s="9"/>
      <c r="AS143" s="9"/>
      <c r="AT143" s="9"/>
      <c r="AU143" s="9"/>
      <c r="AV143" s="9"/>
      <c r="AW143" s="9"/>
      <c r="AX143" s="9"/>
      <c r="AY143" s="9"/>
    </row>
    <row r="144" spans="1:51" x14ac:dyDescent="0.3">
      <c r="A144" s="863"/>
      <c r="B144" s="863"/>
      <c r="C144" s="863"/>
      <c r="D144" s="863"/>
      <c r="E144" s="863"/>
      <c r="F144" s="863"/>
      <c r="G144" s="863"/>
      <c r="H144" s="863"/>
      <c r="I144" s="863"/>
      <c r="J144" s="863"/>
      <c r="K144" s="863"/>
      <c r="L144" s="863"/>
      <c r="M144" s="863"/>
      <c r="N144" s="863"/>
      <c r="O144" s="863"/>
      <c r="Y144" s="17"/>
      <c r="Z144" s="18"/>
      <c r="AA144" s="18"/>
      <c r="AB144" s="18"/>
      <c r="AD144" s="13"/>
      <c r="AG144" s="848"/>
      <c r="AH144" s="848"/>
      <c r="AL144" s="9"/>
      <c r="AM144" s="9"/>
      <c r="AN144" s="9"/>
      <c r="AO144" s="9"/>
      <c r="AP144" s="9"/>
      <c r="AQ144" s="9"/>
      <c r="AR144" s="9"/>
      <c r="AS144" s="9"/>
      <c r="AT144" s="9"/>
      <c r="AU144" s="9"/>
      <c r="AV144" s="9"/>
      <c r="AW144" s="9"/>
      <c r="AX144" s="9"/>
      <c r="AY144" s="9"/>
    </row>
    <row r="145" spans="1:51" x14ac:dyDescent="0.3">
      <c r="A145" s="861"/>
      <c r="B145" s="861"/>
      <c r="C145" s="861"/>
      <c r="D145" s="861"/>
      <c r="E145" s="861"/>
      <c r="F145" s="861"/>
      <c r="G145" s="861"/>
      <c r="H145" s="861"/>
      <c r="I145" s="861"/>
      <c r="J145" s="861"/>
      <c r="K145" s="861"/>
      <c r="L145" s="861"/>
      <c r="M145" s="861"/>
      <c r="N145" s="861"/>
      <c r="O145" s="861"/>
      <c r="Y145" s="17"/>
      <c r="Z145" s="18"/>
      <c r="AA145" s="18"/>
      <c r="AB145" s="18"/>
      <c r="AD145" s="13"/>
      <c r="AL145" s="9"/>
      <c r="AM145" s="9"/>
      <c r="AN145" s="9"/>
      <c r="AO145" s="9"/>
      <c r="AP145" s="9"/>
      <c r="AQ145" s="9"/>
      <c r="AR145" s="9"/>
      <c r="AS145" s="9"/>
      <c r="AT145" s="9"/>
      <c r="AU145" s="9"/>
      <c r="AV145" s="9"/>
      <c r="AW145" s="9"/>
      <c r="AX145" s="9"/>
      <c r="AY145" s="9"/>
    </row>
    <row r="146" spans="1:51" x14ac:dyDescent="0.3">
      <c r="A146" s="82"/>
      <c r="B146" s="82"/>
      <c r="C146" s="82"/>
      <c r="D146" s="82"/>
      <c r="E146" s="82"/>
      <c r="F146" s="82"/>
      <c r="G146" s="82"/>
      <c r="H146" s="82"/>
      <c r="I146" s="83"/>
      <c r="J146" s="62"/>
      <c r="K146" s="82"/>
      <c r="L146" s="82"/>
      <c r="M146" s="62"/>
      <c r="N146" s="62"/>
      <c r="O146" s="32"/>
      <c r="Y146" s="17"/>
      <c r="Z146" s="18"/>
      <c r="AA146" s="18"/>
      <c r="AB146" s="18"/>
      <c r="AL146" s="9"/>
      <c r="AM146" s="9"/>
      <c r="AN146" s="9"/>
      <c r="AO146" s="9"/>
      <c r="AP146" s="9"/>
      <c r="AQ146" s="9"/>
      <c r="AR146" s="9"/>
      <c r="AS146" s="9"/>
      <c r="AT146" s="9"/>
      <c r="AU146" s="9"/>
      <c r="AV146" s="9"/>
      <c r="AW146" s="9"/>
      <c r="AX146" s="9"/>
      <c r="AY146" s="9"/>
    </row>
    <row r="147" spans="1:51" x14ac:dyDescent="0.3">
      <c r="A147" s="92"/>
      <c r="B147" s="92"/>
      <c r="C147" s="92"/>
      <c r="D147" s="92"/>
      <c r="E147" s="92"/>
      <c r="F147" s="92"/>
      <c r="G147" s="92"/>
      <c r="H147" s="92"/>
      <c r="I147" s="93"/>
      <c r="J147" s="94"/>
      <c r="K147" s="95"/>
      <c r="L147" s="92"/>
      <c r="M147" s="90"/>
      <c r="N147" s="62"/>
      <c r="O147" s="22"/>
      <c r="Y147" s="17"/>
      <c r="Z147" s="18"/>
      <c r="AA147" s="18"/>
      <c r="AB147" s="18"/>
      <c r="AL147" s="9"/>
      <c r="AM147" s="9"/>
      <c r="AN147" s="9"/>
      <c r="AO147" s="9"/>
      <c r="AP147" s="9"/>
      <c r="AQ147" s="9"/>
      <c r="AR147" s="9"/>
      <c r="AS147" s="9"/>
      <c r="AT147" s="9"/>
      <c r="AU147" s="9"/>
      <c r="AV147" s="9"/>
      <c r="AW147" s="9"/>
      <c r="AX147" s="9"/>
      <c r="AY147" s="9"/>
    </row>
    <row r="148" spans="1:51" x14ac:dyDescent="0.3">
      <c r="A148" s="857"/>
      <c r="B148" s="857"/>
      <c r="C148" s="857"/>
      <c r="D148" s="857"/>
      <c r="E148" s="857"/>
      <c r="F148" s="857"/>
      <c r="G148" s="857"/>
      <c r="H148" s="857"/>
      <c r="I148" s="857"/>
      <c r="J148" s="857"/>
      <c r="K148" s="857"/>
      <c r="L148" s="857"/>
      <c r="M148" s="96"/>
      <c r="N148" s="62"/>
      <c r="O148" s="22"/>
      <c r="Y148" s="6"/>
      <c r="Z148" s="26"/>
      <c r="AA148" s="26"/>
      <c r="AB148" s="26"/>
      <c r="AG148" s="848"/>
      <c r="AH148" s="848"/>
      <c r="AL148" s="9"/>
      <c r="AM148" s="9"/>
      <c r="AN148" s="9"/>
      <c r="AO148" s="9"/>
      <c r="AP148" s="9"/>
      <c r="AQ148" s="9"/>
      <c r="AR148" s="9"/>
      <c r="AS148" s="9"/>
      <c r="AT148" s="9"/>
      <c r="AU148" s="9"/>
      <c r="AV148" s="9"/>
      <c r="AW148" s="9"/>
      <c r="AX148" s="9"/>
      <c r="AY148" s="9"/>
    </row>
    <row r="149" spans="1:51" x14ac:dyDescent="0.3">
      <c r="A149" s="92"/>
      <c r="B149" s="92"/>
      <c r="C149" s="92"/>
      <c r="D149" s="92"/>
      <c r="E149" s="92"/>
      <c r="F149" s="92"/>
      <c r="G149" s="92"/>
      <c r="H149" s="92"/>
      <c r="I149" s="93"/>
      <c r="J149" s="860"/>
      <c r="K149" s="860"/>
      <c r="L149" s="860"/>
      <c r="M149" s="96"/>
      <c r="N149" s="62"/>
      <c r="O149" s="22"/>
      <c r="Y149" s="17"/>
      <c r="Z149" s="27"/>
      <c r="AA149" s="27"/>
      <c r="AB149" s="27"/>
      <c r="AL149" s="9"/>
      <c r="AM149" s="9"/>
      <c r="AN149" s="9"/>
      <c r="AO149" s="9"/>
      <c r="AP149" s="9"/>
      <c r="AQ149" s="9"/>
      <c r="AR149" s="9"/>
      <c r="AS149" s="9"/>
      <c r="AT149" s="9"/>
      <c r="AU149" s="9"/>
      <c r="AV149" s="9"/>
      <c r="AW149" s="9"/>
      <c r="AX149" s="9"/>
      <c r="AY149" s="9"/>
    </row>
    <row r="150" spans="1:51" x14ac:dyDescent="0.3">
      <c r="A150" s="92"/>
      <c r="B150" s="92"/>
      <c r="C150" s="92"/>
      <c r="D150" s="92"/>
      <c r="E150" s="92"/>
      <c r="F150" s="92"/>
      <c r="G150" s="92"/>
      <c r="H150" s="92"/>
      <c r="I150" s="93"/>
      <c r="J150" s="860"/>
      <c r="K150" s="860"/>
      <c r="L150" s="860"/>
      <c r="M150" s="96"/>
      <c r="N150" s="62"/>
      <c r="O150" s="22"/>
      <c r="Y150" s="17"/>
      <c r="Z150" s="27"/>
      <c r="AA150" s="27"/>
      <c r="AB150" s="27"/>
      <c r="AL150" s="9"/>
      <c r="AM150" s="9"/>
      <c r="AN150" s="9"/>
      <c r="AO150" s="9"/>
      <c r="AP150" s="9"/>
      <c r="AQ150" s="9"/>
      <c r="AR150" s="9"/>
      <c r="AS150" s="9"/>
      <c r="AT150" s="9"/>
      <c r="AU150" s="9"/>
      <c r="AV150" s="9"/>
      <c r="AW150" s="9"/>
      <c r="AX150" s="9"/>
      <c r="AY150" s="9"/>
    </row>
    <row r="151" spans="1:51" x14ac:dyDescent="0.3">
      <c r="A151" s="94"/>
      <c r="B151" s="94"/>
      <c r="C151" s="94"/>
      <c r="D151" s="94"/>
      <c r="E151" s="94"/>
      <c r="F151" s="94"/>
      <c r="G151" s="94"/>
      <c r="H151" s="94"/>
      <c r="I151" s="97"/>
      <c r="J151" s="860"/>
      <c r="K151" s="860"/>
      <c r="L151" s="860"/>
      <c r="M151" s="96"/>
      <c r="N151" s="62"/>
      <c r="O151" s="22"/>
      <c r="Y151" s="6"/>
      <c r="Z151" s="71"/>
      <c r="AA151" s="98"/>
      <c r="AB151" s="30"/>
      <c r="AL151" s="9"/>
      <c r="AM151" s="9"/>
      <c r="AN151" s="9"/>
      <c r="AO151" s="9"/>
      <c r="AP151" s="9"/>
      <c r="AQ151" s="9"/>
      <c r="AR151" s="9"/>
      <c r="AS151" s="9"/>
      <c r="AT151" s="9"/>
      <c r="AU151" s="9"/>
      <c r="AV151" s="9"/>
      <c r="AW151" s="9"/>
      <c r="AX151" s="9"/>
      <c r="AY151" s="9"/>
    </row>
    <row r="152" spans="1:51" x14ac:dyDescent="0.3">
      <c r="A152" s="94"/>
      <c r="B152" s="94"/>
      <c r="C152" s="94"/>
      <c r="D152" s="94"/>
      <c r="E152" s="94"/>
      <c r="F152" s="94"/>
      <c r="G152" s="94"/>
      <c r="H152" s="94"/>
      <c r="I152" s="97"/>
      <c r="J152" s="860"/>
      <c r="K152" s="860"/>
      <c r="L152" s="860"/>
      <c r="M152" s="96"/>
      <c r="N152" s="62"/>
      <c r="O152" s="22"/>
      <c r="AG152" s="848"/>
      <c r="AH152" s="848"/>
      <c r="AL152" s="9"/>
      <c r="AM152" s="9"/>
      <c r="AN152" s="9"/>
      <c r="AO152" s="9"/>
      <c r="AP152" s="9"/>
      <c r="AQ152" s="9"/>
      <c r="AR152" s="9"/>
      <c r="AS152" s="9"/>
      <c r="AT152" s="9"/>
      <c r="AU152" s="9"/>
      <c r="AV152" s="9"/>
      <c r="AW152" s="9"/>
      <c r="AX152" s="9"/>
      <c r="AY152" s="9"/>
    </row>
    <row r="153" spans="1:51" x14ac:dyDescent="0.3">
      <c r="A153" s="94"/>
      <c r="B153" s="94"/>
      <c r="C153" s="94"/>
      <c r="D153" s="94"/>
      <c r="E153" s="94"/>
      <c r="F153" s="94"/>
      <c r="G153" s="94"/>
      <c r="H153" s="94"/>
      <c r="I153" s="97"/>
      <c r="J153" s="94"/>
      <c r="K153" s="99"/>
      <c r="L153" s="94"/>
      <c r="M153" s="92"/>
      <c r="N153" s="62"/>
      <c r="O153" s="32"/>
      <c r="AI153" s="33"/>
      <c r="AL153" s="9"/>
      <c r="AM153" s="9"/>
      <c r="AN153" s="9"/>
      <c r="AO153" s="9"/>
      <c r="AP153" s="9"/>
      <c r="AQ153" s="9"/>
      <c r="AR153" s="9"/>
      <c r="AS153" s="9"/>
      <c r="AT153" s="9"/>
      <c r="AU153" s="9"/>
      <c r="AV153" s="9"/>
      <c r="AW153" s="9"/>
      <c r="AX153" s="9"/>
      <c r="AY153" s="9"/>
    </row>
    <row r="154" spans="1:51" x14ac:dyDescent="0.3">
      <c r="A154" s="856"/>
      <c r="B154" s="856"/>
      <c r="C154" s="856"/>
      <c r="D154" s="856"/>
      <c r="E154" s="856"/>
      <c r="F154" s="856"/>
      <c r="G154" s="856"/>
      <c r="H154" s="856"/>
      <c r="I154" s="856"/>
      <c r="J154" s="856"/>
      <c r="K154" s="856"/>
      <c r="L154" s="856"/>
      <c r="M154" s="856"/>
      <c r="N154" s="856"/>
      <c r="O154" s="856"/>
      <c r="P154" s="43"/>
      <c r="Q154" s="43"/>
      <c r="R154" s="43"/>
      <c r="S154" s="44"/>
      <c r="T154" s="45"/>
      <c r="U154" s="45"/>
      <c r="V154" s="45"/>
      <c r="W154" s="45"/>
      <c r="AA154" s="10"/>
      <c r="AI154" s="33"/>
      <c r="AL154" s="9"/>
      <c r="AM154" s="9"/>
      <c r="AN154" s="9"/>
      <c r="AO154" s="9"/>
      <c r="AP154" s="9"/>
      <c r="AQ154" s="9"/>
      <c r="AR154" s="9"/>
      <c r="AS154" s="9"/>
      <c r="AT154" s="9"/>
      <c r="AU154" s="9"/>
      <c r="AV154" s="9"/>
      <c r="AW154" s="9"/>
      <c r="AX154" s="9"/>
      <c r="AY154" s="9"/>
    </row>
    <row r="155" spans="1:51" x14ac:dyDescent="0.3">
      <c r="A155" s="82"/>
      <c r="B155" s="82"/>
      <c r="C155" s="82"/>
      <c r="D155" s="82"/>
      <c r="E155" s="82"/>
      <c r="F155" s="82"/>
      <c r="G155" s="82"/>
      <c r="H155" s="82"/>
      <c r="I155" s="83"/>
      <c r="J155" s="62"/>
      <c r="K155" s="82"/>
      <c r="L155" s="82"/>
      <c r="M155" s="88"/>
      <c r="N155" s="88"/>
      <c r="O155" s="89"/>
      <c r="Z155" s="854"/>
      <c r="AA155" s="854"/>
      <c r="AC155" s="847"/>
      <c r="AD155" s="847"/>
      <c r="AG155" s="848"/>
      <c r="AH155" s="848"/>
      <c r="AL155" s="9"/>
      <c r="AM155" s="9"/>
      <c r="AN155" s="9"/>
      <c r="AO155" s="9"/>
      <c r="AP155" s="9"/>
      <c r="AQ155" s="9"/>
      <c r="AR155" s="9"/>
      <c r="AS155" s="9"/>
      <c r="AT155" s="9"/>
      <c r="AU155" s="9"/>
      <c r="AV155" s="9"/>
      <c r="AW155" s="9"/>
      <c r="AX155" s="9"/>
      <c r="AY155" s="9"/>
    </row>
    <row r="156" spans="1:51" x14ac:dyDescent="0.3">
      <c r="A156" s="100"/>
      <c r="B156" s="100"/>
      <c r="C156" s="100"/>
      <c r="D156" s="100"/>
      <c r="E156" s="100"/>
      <c r="F156" s="100"/>
      <c r="G156" s="100"/>
      <c r="H156" s="100"/>
      <c r="I156" s="101"/>
      <c r="J156" s="102"/>
      <c r="K156" s="87"/>
      <c r="L156" s="87"/>
      <c r="M156" s="100"/>
      <c r="N156" s="100"/>
      <c r="O156" s="103"/>
      <c r="Z156" s="52"/>
      <c r="AA156" s="52"/>
      <c r="AC156" s="52"/>
      <c r="AD156" s="52"/>
      <c r="AL156" s="9"/>
      <c r="AM156" s="9"/>
      <c r="AN156" s="9"/>
      <c r="AO156" s="9"/>
      <c r="AP156" s="9"/>
      <c r="AQ156" s="9"/>
      <c r="AR156" s="9"/>
      <c r="AS156" s="9"/>
      <c r="AT156" s="9"/>
      <c r="AU156" s="9"/>
      <c r="AV156" s="9"/>
      <c r="AW156" s="9"/>
      <c r="AX156" s="9"/>
      <c r="AY156" s="9"/>
    </row>
    <row r="157" spans="1:51" x14ac:dyDescent="0.3">
      <c r="A157" s="87"/>
      <c r="B157" s="87"/>
      <c r="C157" s="87"/>
      <c r="D157" s="87"/>
      <c r="E157" s="87"/>
      <c r="F157" s="87"/>
      <c r="G157" s="87"/>
      <c r="H157" s="87"/>
      <c r="I157" s="104"/>
      <c r="J157" s="88"/>
      <c r="K157" s="87"/>
      <c r="L157" s="87"/>
      <c r="M157" s="87"/>
      <c r="N157" s="87"/>
      <c r="O157" s="105"/>
      <c r="Z157" s="56"/>
      <c r="AA157" s="56"/>
      <c r="AC157" s="56"/>
      <c r="AD157" s="56"/>
      <c r="AL157" s="9"/>
      <c r="AM157" s="9"/>
      <c r="AN157" s="9"/>
      <c r="AO157" s="9"/>
      <c r="AP157" s="9"/>
      <c r="AQ157" s="9"/>
      <c r="AR157" s="9"/>
      <c r="AS157" s="9"/>
      <c r="AT157" s="9"/>
      <c r="AU157" s="9"/>
      <c r="AV157" s="9"/>
      <c r="AW157" s="9"/>
      <c r="AX157" s="9"/>
      <c r="AY157" s="9"/>
    </row>
    <row r="158" spans="1:51" x14ac:dyDescent="0.3">
      <c r="A158" s="106"/>
      <c r="B158" s="106"/>
      <c r="C158" s="106"/>
      <c r="D158" s="106"/>
      <c r="E158" s="106"/>
      <c r="F158" s="106"/>
      <c r="G158" s="106"/>
      <c r="H158" s="106"/>
      <c r="I158" s="107"/>
      <c r="J158" s="108"/>
      <c r="K158" s="109"/>
      <c r="L158" s="110"/>
      <c r="M158" s="111"/>
      <c r="N158" s="112"/>
      <c r="O158" s="32"/>
      <c r="Z158" s="56"/>
      <c r="AA158" s="113"/>
      <c r="AC158" s="56"/>
      <c r="AD158" s="113"/>
      <c r="AL158" s="9"/>
      <c r="AM158" s="9"/>
      <c r="AN158" s="9"/>
      <c r="AO158" s="9"/>
      <c r="AP158" s="9"/>
      <c r="AQ158" s="9"/>
      <c r="AR158" s="9"/>
      <c r="AS158" s="9"/>
      <c r="AT158" s="9"/>
      <c r="AU158" s="9"/>
      <c r="AV158" s="9"/>
      <c r="AW158" s="9"/>
      <c r="AX158" s="9"/>
      <c r="AY158" s="9"/>
    </row>
    <row r="159" spans="1:51" x14ac:dyDescent="0.3">
      <c r="A159" s="114"/>
      <c r="B159" s="114"/>
      <c r="C159" s="114"/>
      <c r="D159" s="114"/>
      <c r="E159" s="114"/>
      <c r="F159" s="114"/>
      <c r="G159" s="114"/>
      <c r="H159" s="114"/>
      <c r="I159" s="115"/>
      <c r="J159" s="116"/>
      <c r="K159" s="109"/>
      <c r="L159" s="109"/>
      <c r="M159" s="117"/>
      <c r="N159" s="118"/>
      <c r="O159" s="119"/>
      <c r="Z159" s="120"/>
      <c r="AA159" s="121"/>
      <c r="AC159" s="120"/>
      <c r="AD159" s="121"/>
      <c r="AG159" s="848"/>
      <c r="AH159" s="848"/>
      <c r="AL159" s="9"/>
      <c r="AM159" s="9"/>
      <c r="AN159" s="9"/>
      <c r="AO159" s="9"/>
      <c r="AP159" s="9"/>
      <c r="AQ159" s="9"/>
      <c r="AR159" s="9"/>
      <c r="AS159" s="9"/>
      <c r="AT159" s="9"/>
      <c r="AU159" s="9"/>
      <c r="AV159" s="9"/>
      <c r="AW159" s="9"/>
      <c r="AX159" s="9"/>
      <c r="AY159" s="9"/>
    </row>
    <row r="160" spans="1:51" x14ac:dyDescent="0.3">
      <c r="A160" s="114"/>
      <c r="B160" s="114"/>
      <c r="C160" s="114"/>
      <c r="D160" s="114"/>
      <c r="E160" s="114"/>
      <c r="F160" s="114"/>
      <c r="G160" s="114"/>
      <c r="H160" s="114"/>
      <c r="I160" s="115"/>
      <c r="J160" s="122"/>
      <c r="K160" s="109"/>
      <c r="L160" s="109"/>
      <c r="M160" s="123"/>
      <c r="N160" s="124"/>
      <c r="O160" s="32"/>
      <c r="Z160" s="16"/>
      <c r="AA160" s="125"/>
      <c r="AC160" s="16"/>
      <c r="AD160" s="125"/>
      <c r="AL160" s="9"/>
      <c r="AM160" s="9"/>
      <c r="AN160" s="9"/>
      <c r="AO160" s="9"/>
      <c r="AP160" s="9"/>
      <c r="AQ160" s="9"/>
      <c r="AR160" s="9"/>
      <c r="AS160" s="9"/>
      <c r="AT160" s="9"/>
      <c r="AU160" s="9"/>
      <c r="AV160" s="9"/>
      <c r="AW160" s="9"/>
      <c r="AX160" s="9"/>
      <c r="AY160" s="9"/>
    </row>
    <row r="161" spans="1:51" x14ac:dyDescent="0.3">
      <c r="A161" s="126"/>
      <c r="B161" s="126"/>
      <c r="C161" s="126"/>
      <c r="D161" s="126"/>
      <c r="E161" s="126"/>
      <c r="F161" s="126"/>
      <c r="G161" s="126"/>
      <c r="H161" s="126"/>
      <c r="I161" s="115"/>
      <c r="J161" s="116"/>
      <c r="K161" s="109"/>
      <c r="L161" s="110"/>
      <c r="M161" s="111"/>
      <c r="N161" s="112"/>
      <c r="O161" s="32"/>
      <c r="Z161" s="16"/>
      <c r="AA161" s="125"/>
      <c r="AC161" s="16"/>
      <c r="AD161" s="125"/>
      <c r="AF161" s="10"/>
      <c r="AL161" s="9"/>
      <c r="AM161" s="9"/>
      <c r="AN161" s="9"/>
      <c r="AO161" s="9"/>
      <c r="AP161" s="9"/>
      <c r="AQ161" s="9"/>
      <c r="AR161" s="9"/>
      <c r="AS161" s="9"/>
      <c r="AT161" s="9"/>
      <c r="AU161" s="9"/>
      <c r="AV161" s="9"/>
      <c r="AW161" s="9"/>
      <c r="AX161" s="9"/>
      <c r="AY161" s="9"/>
    </row>
    <row r="162" spans="1:51" x14ac:dyDescent="0.3">
      <c r="A162" s="126"/>
      <c r="B162" s="126"/>
      <c r="C162" s="126"/>
      <c r="D162" s="126"/>
      <c r="E162" s="126"/>
      <c r="F162" s="126"/>
      <c r="G162" s="126"/>
      <c r="H162" s="126"/>
      <c r="I162" s="115"/>
      <c r="J162" s="116"/>
      <c r="K162" s="109"/>
      <c r="L162" s="110"/>
      <c r="M162" s="111"/>
      <c r="N162" s="112"/>
      <c r="O162" s="32"/>
      <c r="Z162" s="16"/>
      <c r="AA162" s="125"/>
      <c r="AC162" s="16"/>
      <c r="AD162" s="125"/>
      <c r="AF162" s="10"/>
      <c r="AL162" s="9"/>
      <c r="AM162" s="9"/>
      <c r="AN162" s="9"/>
      <c r="AO162" s="9"/>
      <c r="AP162" s="9"/>
      <c r="AQ162" s="9"/>
      <c r="AR162" s="9"/>
      <c r="AS162" s="9"/>
      <c r="AT162" s="9"/>
      <c r="AU162" s="9"/>
      <c r="AV162" s="9"/>
      <c r="AW162" s="9"/>
      <c r="AX162" s="9"/>
      <c r="AY162" s="9"/>
    </row>
    <row r="163" spans="1:51" x14ac:dyDescent="0.3">
      <c r="A163" s="114"/>
      <c r="B163" s="114"/>
      <c r="C163" s="114"/>
      <c r="D163" s="114"/>
      <c r="E163" s="114"/>
      <c r="F163" s="114"/>
      <c r="G163" s="114"/>
      <c r="H163" s="114"/>
      <c r="I163" s="115"/>
      <c r="J163" s="116"/>
      <c r="K163" s="109"/>
      <c r="L163" s="110"/>
      <c r="M163" s="111"/>
      <c r="N163" s="112"/>
      <c r="O163" s="32"/>
      <c r="Z163" s="16"/>
      <c r="AA163" s="125"/>
      <c r="AC163" s="16"/>
      <c r="AD163" s="125"/>
      <c r="AF163" s="10"/>
      <c r="AG163" s="848"/>
      <c r="AH163" s="848"/>
      <c r="AL163" s="9"/>
      <c r="AM163" s="9"/>
      <c r="AN163" s="9"/>
      <c r="AO163" s="9"/>
      <c r="AP163" s="9"/>
      <c r="AQ163" s="9"/>
      <c r="AR163" s="9"/>
      <c r="AS163" s="9"/>
      <c r="AT163" s="9"/>
      <c r="AU163" s="9"/>
      <c r="AV163" s="9"/>
      <c r="AW163" s="9"/>
      <c r="AX163" s="9"/>
      <c r="AY163" s="9"/>
    </row>
    <row r="164" spans="1:51" x14ac:dyDescent="0.3">
      <c r="A164" s="114"/>
      <c r="B164" s="114"/>
      <c r="C164" s="114"/>
      <c r="D164" s="114"/>
      <c r="E164" s="114"/>
      <c r="F164" s="114"/>
      <c r="G164" s="114"/>
      <c r="H164" s="114"/>
      <c r="I164" s="115"/>
      <c r="J164" s="122"/>
      <c r="K164" s="109"/>
      <c r="L164" s="110"/>
      <c r="M164" s="111"/>
      <c r="N164" s="112"/>
      <c r="O164" s="119"/>
      <c r="Z164" s="16"/>
      <c r="AA164" s="125"/>
      <c r="AC164" s="16"/>
      <c r="AD164" s="125"/>
      <c r="AF164" s="10"/>
      <c r="AL164" s="9"/>
      <c r="AM164" s="9"/>
      <c r="AN164" s="9"/>
      <c r="AO164" s="9"/>
      <c r="AP164" s="9"/>
      <c r="AQ164" s="9"/>
      <c r="AR164" s="9"/>
      <c r="AS164" s="9"/>
      <c r="AT164" s="9"/>
      <c r="AU164" s="9"/>
      <c r="AV164" s="9"/>
      <c r="AW164" s="9"/>
      <c r="AX164" s="9"/>
      <c r="AY164" s="9"/>
    </row>
    <row r="165" spans="1:51" x14ac:dyDescent="0.3">
      <c r="A165" s="114"/>
      <c r="B165" s="114"/>
      <c r="C165" s="114"/>
      <c r="D165" s="114"/>
      <c r="E165" s="114"/>
      <c r="F165" s="114"/>
      <c r="G165" s="114"/>
      <c r="H165" s="114"/>
      <c r="I165" s="115"/>
      <c r="J165" s="116"/>
      <c r="K165" s="109"/>
      <c r="L165" s="110"/>
      <c r="M165" s="111"/>
      <c r="N165" s="112"/>
      <c r="O165" s="32"/>
      <c r="Z165" s="16"/>
      <c r="AA165" s="125"/>
      <c r="AC165" s="16"/>
      <c r="AD165" s="125"/>
      <c r="AF165" s="10"/>
      <c r="AL165" s="9"/>
      <c r="AM165" s="9"/>
      <c r="AN165" s="9"/>
      <c r="AO165" s="9"/>
      <c r="AP165" s="9"/>
      <c r="AQ165" s="9"/>
      <c r="AR165" s="9"/>
      <c r="AS165" s="9"/>
      <c r="AT165" s="9"/>
      <c r="AU165" s="9"/>
      <c r="AV165" s="9"/>
      <c r="AW165" s="9"/>
      <c r="AX165" s="9"/>
      <c r="AY165" s="9"/>
    </row>
    <row r="166" spans="1:51" x14ac:dyDescent="0.3">
      <c r="A166" s="114"/>
      <c r="B166" s="114"/>
      <c r="C166" s="114"/>
      <c r="D166" s="114"/>
      <c r="E166" s="114"/>
      <c r="F166" s="114"/>
      <c r="G166" s="114"/>
      <c r="H166" s="114"/>
      <c r="I166" s="115"/>
      <c r="J166" s="116"/>
      <c r="K166" s="109"/>
      <c r="L166" s="110"/>
      <c r="M166" s="111"/>
      <c r="N166" s="112"/>
      <c r="O166" s="32"/>
      <c r="Z166" s="16"/>
      <c r="AA166" s="125"/>
      <c r="AC166" s="16"/>
      <c r="AD166" s="125"/>
      <c r="AF166" s="10"/>
      <c r="AL166" s="9"/>
      <c r="AM166" s="9"/>
      <c r="AN166" s="9"/>
      <c r="AO166" s="9"/>
      <c r="AP166" s="9"/>
      <c r="AQ166" s="9"/>
      <c r="AR166" s="9"/>
      <c r="AS166" s="9"/>
      <c r="AT166" s="9"/>
      <c r="AU166" s="9"/>
      <c r="AV166" s="9"/>
      <c r="AW166" s="9"/>
      <c r="AX166" s="9"/>
      <c r="AY166" s="9"/>
    </row>
    <row r="167" spans="1:51" x14ac:dyDescent="0.3">
      <c r="A167" s="114"/>
      <c r="B167" s="114"/>
      <c r="C167" s="114"/>
      <c r="D167" s="114"/>
      <c r="E167" s="114"/>
      <c r="F167" s="114"/>
      <c r="G167" s="114"/>
      <c r="H167" s="114"/>
      <c r="I167" s="115"/>
      <c r="J167" s="116"/>
      <c r="K167" s="109"/>
      <c r="L167" s="109"/>
      <c r="M167" s="111"/>
      <c r="N167" s="112"/>
      <c r="O167" s="119"/>
      <c r="Z167" s="16"/>
      <c r="AA167" s="125"/>
      <c r="AC167" s="16"/>
      <c r="AD167" s="125"/>
      <c r="AF167" s="10"/>
      <c r="AL167" s="9"/>
      <c r="AM167" s="9"/>
      <c r="AN167" s="9"/>
      <c r="AO167" s="9"/>
      <c r="AP167" s="9"/>
      <c r="AQ167" s="9"/>
      <c r="AR167" s="9"/>
      <c r="AS167" s="9"/>
      <c r="AT167" s="9"/>
      <c r="AU167" s="9"/>
      <c r="AV167" s="9"/>
      <c r="AW167" s="9"/>
      <c r="AX167" s="9"/>
      <c r="AY167" s="9"/>
    </row>
    <row r="168" spans="1:51" x14ac:dyDescent="0.3">
      <c r="A168" s="114"/>
      <c r="B168" s="114"/>
      <c r="C168" s="114"/>
      <c r="D168" s="114"/>
      <c r="E168" s="114"/>
      <c r="F168" s="114"/>
      <c r="G168" s="114"/>
      <c r="H168" s="114"/>
      <c r="I168" s="115"/>
      <c r="J168" s="122"/>
      <c r="K168" s="109"/>
      <c r="L168" s="109"/>
      <c r="M168" s="127"/>
      <c r="N168" s="112"/>
      <c r="O168" s="128"/>
      <c r="Z168" s="16"/>
      <c r="AA168" s="125"/>
      <c r="AC168" s="16"/>
      <c r="AD168" s="125"/>
      <c r="AF168" s="10"/>
      <c r="AL168" s="9"/>
      <c r="AM168" s="9"/>
      <c r="AN168" s="9"/>
      <c r="AO168" s="9"/>
      <c r="AP168" s="9"/>
      <c r="AQ168" s="9"/>
      <c r="AR168" s="9"/>
      <c r="AS168" s="9"/>
      <c r="AT168" s="9"/>
      <c r="AU168" s="9"/>
      <c r="AV168" s="9"/>
      <c r="AW168" s="9"/>
      <c r="AX168" s="9"/>
      <c r="AY168" s="9"/>
    </row>
    <row r="169" spans="1:51" x14ac:dyDescent="0.3">
      <c r="A169" s="126"/>
      <c r="B169" s="126"/>
      <c r="C169" s="126"/>
      <c r="D169" s="126"/>
      <c r="E169" s="126"/>
      <c r="F169" s="126"/>
      <c r="G169" s="126"/>
      <c r="H169" s="126"/>
      <c r="I169" s="115"/>
      <c r="J169" s="129"/>
      <c r="K169" s="109"/>
      <c r="L169" s="110"/>
      <c r="M169" s="111"/>
      <c r="N169" s="112"/>
      <c r="O169" s="32"/>
      <c r="X169" s="17"/>
      <c r="Z169" s="16"/>
      <c r="AA169" s="125"/>
      <c r="AC169" s="16"/>
      <c r="AD169" s="125"/>
      <c r="AF169" s="10"/>
      <c r="AL169" s="9"/>
      <c r="AM169" s="9"/>
      <c r="AN169" s="9"/>
      <c r="AO169" s="9"/>
      <c r="AP169" s="9"/>
      <c r="AQ169" s="9"/>
      <c r="AR169" s="9"/>
      <c r="AS169" s="9"/>
      <c r="AT169" s="9"/>
      <c r="AU169" s="9"/>
      <c r="AV169" s="9"/>
      <c r="AW169" s="9"/>
      <c r="AX169" s="9"/>
      <c r="AY169" s="9"/>
    </row>
    <row r="170" spans="1:51" x14ac:dyDescent="0.3">
      <c r="A170" s="126"/>
      <c r="B170" s="126"/>
      <c r="C170" s="126"/>
      <c r="D170" s="126"/>
      <c r="E170" s="126"/>
      <c r="F170" s="126"/>
      <c r="G170" s="126"/>
      <c r="H170" s="126"/>
      <c r="I170" s="115"/>
      <c r="J170" s="130"/>
      <c r="K170" s="109"/>
      <c r="L170" s="110"/>
      <c r="M170" s="127"/>
      <c r="N170" s="112"/>
      <c r="O170" s="32"/>
      <c r="X170" s="17"/>
      <c r="Z170" s="16"/>
      <c r="AA170" s="125"/>
      <c r="AC170" s="16"/>
      <c r="AD170" s="125"/>
      <c r="AF170" s="10"/>
      <c r="AL170" s="9"/>
      <c r="AM170" s="9"/>
      <c r="AN170" s="9"/>
      <c r="AO170" s="9"/>
      <c r="AP170" s="9"/>
      <c r="AQ170" s="9"/>
      <c r="AR170" s="9"/>
      <c r="AS170" s="9"/>
      <c r="AT170" s="9"/>
      <c r="AU170" s="9"/>
      <c r="AV170" s="9"/>
      <c r="AW170" s="9"/>
      <c r="AX170" s="9"/>
      <c r="AY170" s="9"/>
    </row>
    <row r="171" spans="1:51" x14ac:dyDescent="0.3">
      <c r="A171" s="126"/>
      <c r="B171" s="126"/>
      <c r="C171" s="126"/>
      <c r="D171" s="126"/>
      <c r="E171" s="126"/>
      <c r="F171" s="126"/>
      <c r="G171" s="126"/>
      <c r="H171" s="126"/>
      <c r="I171" s="115"/>
      <c r="J171" s="130"/>
      <c r="K171" s="109"/>
      <c r="L171" s="110"/>
      <c r="M171" s="127"/>
      <c r="N171" s="112"/>
      <c r="O171" s="32"/>
      <c r="X171" s="17"/>
      <c r="Z171" s="16"/>
      <c r="AA171" s="125"/>
      <c r="AC171" s="16"/>
      <c r="AD171" s="125"/>
      <c r="AF171" s="10"/>
      <c r="AL171" s="9"/>
      <c r="AM171" s="9"/>
      <c r="AN171" s="9"/>
      <c r="AO171" s="9"/>
      <c r="AP171" s="9"/>
      <c r="AQ171" s="9"/>
      <c r="AR171" s="9"/>
      <c r="AS171" s="9"/>
      <c r="AT171" s="9"/>
      <c r="AU171" s="9"/>
      <c r="AV171" s="9"/>
      <c r="AW171" s="9"/>
      <c r="AX171" s="9"/>
      <c r="AY171" s="9"/>
    </row>
    <row r="172" spans="1:51" x14ac:dyDescent="0.3">
      <c r="A172" s="106"/>
      <c r="B172" s="106"/>
      <c r="C172" s="106"/>
      <c r="D172" s="106"/>
      <c r="E172" s="106"/>
      <c r="F172" s="106"/>
      <c r="G172" s="106"/>
      <c r="H172" s="106"/>
      <c r="I172" s="107"/>
      <c r="J172" s="131"/>
      <c r="K172" s="109"/>
      <c r="L172" s="110"/>
      <c r="M172" s="111"/>
      <c r="N172" s="112"/>
      <c r="O172" s="32"/>
      <c r="Z172" s="16"/>
      <c r="AA172" s="125"/>
      <c r="AC172" s="16"/>
      <c r="AD172" s="125"/>
      <c r="AF172" s="10"/>
      <c r="AL172" s="9"/>
      <c r="AM172" s="9"/>
      <c r="AN172" s="9"/>
      <c r="AO172" s="9"/>
      <c r="AP172" s="9"/>
      <c r="AQ172" s="9"/>
      <c r="AR172" s="9"/>
      <c r="AS172" s="9"/>
      <c r="AT172" s="9"/>
      <c r="AU172" s="9"/>
      <c r="AV172" s="9"/>
      <c r="AW172" s="9"/>
      <c r="AX172" s="9"/>
      <c r="AY172" s="9"/>
    </row>
    <row r="173" spans="1:51" x14ac:dyDescent="0.3">
      <c r="A173" s="126"/>
      <c r="B173" s="126"/>
      <c r="C173" s="126"/>
      <c r="D173" s="126"/>
      <c r="E173" s="126"/>
      <c r="F173" s="126"/>
      <c r="G173" s="126"/>
      <c r="H173" s="126"/>
      <c r="I173" s="115"/>
      <c r="J173" s="132"/>
      <c r="K173" s="109"/>
      <c r="L173" s="110"/>
      <c r="M173" s="111"/>
      <c r="N173" s="112"/>
      <c r="O173" s="32"/>
      <c r="Z173" s="16"/>
      <c r="AA173" s="125"/>
      <c r="AC173" s="16"/>
      <c r="AD173" s="125"/>
      <c r="AF173" s="10"/>
      <c r="AL173" s="9"/>
      <c r="AM173" s="9"/>
      <c r="AN173" s="9"/>
      <c r="AO173" s="9"/>
      <c r="AP173" s="9"/>
      <c r="AQ173" s="9"/>
      <c r="AR173" s="9"/>
      <c r="AS173" s="9"/>
      <c r="AT173" s="9"/>
      <c r="AU173" s="9"/>
      <c r="AV173" s="9"/>
      <c r="AW173" s="9"/>
      <c r="AX173" s="9"/>
      <c r="AY173" s="9"/>
    </row>
    <row r="174" spans="1:51" x14ac:dyDescent="0.3">
      <c r="A174" s="114"/>
      <c r="B174" s="114"/>
      <c r="C174" s="114"/>
      <c r="D174" s="114"/>
      <c r="E174" s="114"/>
      <c r="F174" s="114"/>
      <c r="G174" s="114"/>
      <c r="H174" s="114"/>
      <c r="I174" s="115"/>
      <c r="J174" s="116"/>
      <c r="K174" s="109"/>
      <c r="L174" s="110"/>
      <c r="M174" s="111"/>
      <c r="N174" s="112"/>
      <c r="O174" s="32"/>
      <c r="Z174" s="16"/>
      <c r="AA174" s="125"/>
      <c r="AC174" s="16"/>
      <c r="AD174" s="125"/>
      <c r="AF174" s="10"/>
      <c r="AL174" s="9"/>
      <c r="AM174" s="9"/>
      <c r="AN174" s="9"/>
      <c r="AO174" s="9"/>
      <c r="AP174" s="9"/>
      <c r="AQ174" s="9"/>
      <c r="AR174" s="9"/>
      <c r="AS174" s="9"/>
      <c r="AT174" s="9"/>
      <c r="AU174" s="9"/>
      <c r="AV174" s="9"/>
      <c r="AW174" s="9"/>
      <c r="AX174" s="9"/>
      <c r="AY174" s="9"/>
    </row>
    <row r="175" spans="1:51" x14ac:dyDescent="0.3">
      <c r="A175" s="126"/>
      <c r="B175" s="126"/>
      <c r="C175" s="126"/>
      <c r="D175" s="126"/>
      <c r="E175" s="126"/>
      <c r="F175" s="126"/>
      <c r="G175" s="126"/>
      <c r="H175" s="126"/>
      <c r="I175" s="115"/>
      <c r="J175" s="130"/>
      <c r="K175" s="109"/>
      <c r="L175" s="110"/>
      <c r="M175" s="127"/>
      <c r="N175" s="112"/>
      <c r="O175" s="32"/>
      <c r="Z175" s="16"/>
      <c r="AA175" s="125"/>
      <c r="AC175" s="16"/>
      <c r="AD175" s="125"/>
      <c r="AF175" s="10"/>
      <c r="AL175" s="9"/>
      <c r="AM175" s="9"/>
      <c r="AN175" s="9"/>
      <c r="AO175" s="9"/>
      <c r="AP175" s="9"/>
      <c r="AQ175" s="9"/>
      <c r="AR175" s="9"/>
      <c r="AS175" s="9"/>
      <c r="AT175" s="9"/>
      <c r="AU175" s="9"/>
      <c r="AV175" s="9"/>
      <c r="AW175" s="9"/>
      <c r="AX175" s="9"/>
      <c r="AY175" s="9"/>
    </row>
    <row r="176" spans="1:51" x14ac:dyDescent="0.3">
      <c r="A176" s="106"/>
      <c r="B176" s="106"/>
      <c r="C176" s="106"/>
      <c r="D176" s="106"/>
      <c r="E176" s="106"/>
      <c r="F176" s="106"/>
      <c r="G176" s="106"/>
      <c r="H176" s="106"/>
      <c r="I176" s="107"/>
      <c r="J176" s="108"/>
      <c r="K176" s="109"/>
      <c r="L176" s="110"/>
      <c r="M176" s="111"/>
      <c r="N176" s="112"/>
      <c r="O176" s="32"/>
      <c r="Z176" s="16"/>
      <c r="AA176" s="133"/>
      <c r="AC176" s="16"/>
      <c r="AD176" s="133"/>
      <c r="AF176" s="10"/>
      <c r="AL176" s="9"/>
      <c r="AM176" s="9"/>
      <c r="AN176" s="9"/>
      <c r="AO176" s="9"/>
      <c r="AP176" s="9"/>
      <c r="AQ176" s="9"/>
      <c r="AR176" s="9"/>
      <c r="AS176" s="9"/>
      <c r="AT176" s="9"/>
      <c r="AU176" s="9"/>
      <c r="AV176" s="9"/>
      <c r="AW176" s="9"/>
      <c r="AX176" s="9"/>
      <c r="AY176" s="9"/>
    </row>
    <row r="177" spans="1:51" x14ac:dyDescent="0.3">
      <c r="A177" s="114"/>
      <c r="B177" s="114"/>
      <c r="C177" s="114"/>
      <c r="D177" s="114"/>
      <c r="E177" s="114"/>
      <c r="F177" s="114"/>
      <c r="G177" s="114"/>
      <c r="H177" s="114"/>
      <c r="I177" s="115"/>
      <c r="J177" s="116"/>
      <c r="K177" s="109"/>
      <c r="L177" s="109"/>
      <c r="M177" s="127"/>
      <c r="N177" s="112"/>
      <c r="O177" s="128"/>
      <c r="Z177" s="16"/>
      <c r="AA177" s="133"/>
      <c r="AC177" s="16"/>
      <c r="AD177" s="133"/>
      <c r="AF177" s="10"/>
      <c r="AL177" s="9"/>
      <c r="AM177" s="9"/>
      <c r="AN177" s="9"/>
      <c r="AO177" s="9"/>
      <c r="AP177" s="9"/>
      <c r="AQ177" s="9"/>
      <c r="AR177" s="9"/>
      <c r="AS177" s="9"/>
      <c r="AT177" s="9"/>
      <c r="AU177" s="9"/>
      <c r="AV177" s="9"/>
      <c r="AW177" s="9"/>
      <c r="AX177" s="9"/>
      <c r="AY177" s="9"/>
    </row>
    <row r="178" spans="1:51" x14ac:dyDescent="0.3">
      <c r="A178" s="114"/>
      <c r="B178" s="114"/>
      <c r="C178" s="114"/>
      <c r="D178" s="114"/>
      <c r="E178" s="114"/>
      <c r="F178" s="114"/>
      <c r="G178" s="114"/>
      <c r="H178" s="114"/>
      <c r="I178" s="115"/>
      <c r="J178" s="116"/>
      <c r="K178" s="126"/>
      <c r="L178" s="110"/>
      <c r="M178" s="127"/>
      <c r="N178" s="112"/>
      <c r="O178" s="32"/>
      <c r="Z178" s="16"/>
      <c r="AA178" s="125"/>
      <c r="AC178" s="16"/>
      <c r="AD178" s="125"/>
      <c r="AF178" s="10"/>
      <c r="AL178" s="9"/>
      <c r="AM178" s="9"/>
      <c r="AN178" s="9"/>
      <c r="AO178" s="9"/>
      <c r="AP178" s="9"/>
      <c r="AQ178" s="9"/>
      <c r="AR178" s="9"/>
      <c r="AS178" s="9"/>
      <c r="AT178" s="9"/>
      <c r="AU178" s="9"/>
      <c r="AV178" s="9"/>
      <c r="AW178" s="9"/>
      <c r="AX178" s="9"/>
      <c r="AY178" s="9"/>
    </row>
    <row r="179" spans="1:51" x14ac:dyDescent="0.3">
      <c r="A179" s="126"/>
      <c r="B179" s="126"/>
      <c r="C179" s="126"/>
      <c r="D179" s="126"/>
      <c r="E179" s="126"/>
      <c r="F179" s="126"/>
      <c r="G179" s="126"/>
      <c r="H179" s="126"/>
      <c r="I179" s="115"/>
      <c r="J179" s="116"/>
      <c r="K179" s="126"/>
      <c r="L179" s="110"/>
      <c r="M179" s="127"/>
      <c r="N179" s="112"/>
      <c r="O179" s="32"/>
      <c r="Z179" s="16"/>
      <c r="AA179" s="125"/>
      <c r="AC179" s="16"/>
      <c r="AD179" s="125"/>
      <c r="AF179" s="10"/>
      <c r="AL179" s="9"/>
      <c r="AM179" s="9"/>
      <c r="AN179" s="9"/>
      <c r="AO179" s="9"/>
      <c r="AP179" s="9"/>
      <c r="AQ179" s="9"/>
      <c r="AR179" s="9"/>
      <c r="AS179" s="9"/>
      <c r="AT179" s="9"/>
      <c r="AU179" s="9"/>
      <c r="AV179" s="9"/>
      <c r="AW179" s="9"/>
      <c r="AX179" s="9"/>
      <c r="AY179" s="9"/>
    </row>
    <row r="180" spans="1:51" x14ac:dyDescent="0.3">
      <c r="A180" s="126"/>
      <c r="B180" s="126"/>
      <c r="C180" s="126"/>
      <c r="D180" s="126"/>
      <c r="E180" s="126"/>
      <c r="F180" s="126"/>
      <c r="G180" s="126"/>
      <c r="H180" s="126"/>
      <c r="I180" s="115"/>
      <c r="J180" s="116"/>
      <c r="K180" s="126"/>
      <c r="L180" s="110"/>
      <c r="M180" s="127"/>
      <c r="N180" s="112"/>
      <c r="O180" s="32"/>
      <c r="Z180" s="16"/>
      <c r="AA180" s="125"/>
      <c r="AC180" s="16"/>
      <c r="AD180" s="125"/>
      <c r="AF180" s="10"/>
      <c r="AL180" s="9"/>
      <c r="AM180" s="9"/>
      <c r="AN180" s="9"/>
      <c r="AO180" s="9"/>
      <c r="AP180" s="9"/>
      <c r="AQ180" s="9"/>
      <c r="AR180" s="9"/>
      <c r="AS180" s="9"/>
      <c r="AT180" s="9"/>
      <c r="AU180" s="9"/>
      <c r="AV180" s="9"/>
      <c r="AW180" s="9"/>
      <c r="AX180" s="9"/>
      <c r="AY180" s="9"/>
    </row>
    <row r="181" spans="1:51" x14ac:dyDescent="0.3">
      <c r="A181" s="126"/>
      <c r="B181" s="126"/>
      <c r="C181" s="126"/>
      <c r="D181" s="126"/>
      <c r="E181" s="126"/>
      <c r="F181" s="126"/>
      <c r="G181" s="126"/>
      <c r="H181" s="126"/>
      <c r="I181" s="115"/>
      <c r="J181" s="116"/>
      <c r="K181" s="126"/>
      <c r="L181" s="110"/>
      <c r="M181" s="127"/>
      <c r="N181" s="112"/>
      <c r="O181" s="32"/>
      <c r="Z181" s="16"/>
      <c r="AA181" s="125"/>
      <c r="AC181" s="16"/>
      <c r="AD181" s="125"/>
      <c r="AF181" s="10"/>
      <c r="AL181" s="9"/>
      <c r="AM181" s="9"/>
      <c r="AN181" s="9"/>
      <c r="AO181" s="9"/>
      <c r="AP181" s="9"/>
      <c r="AQ181" s="9"/>
      <c r="AR181" s="9"/>
      <c r="AS181" s="9"/>
      <c r="AT181" s="9"/>
      <c r="AU181" s="9"/>
      <c r="AV181" s="9"/>
      <c r="AW181" s="9"/>
      <c r="AX181" s="9"/>
      <c r="AY181" s="9"/>
    </row>
    <row r="182" spans="1:51" x14ac:dyDescent="0.3">
      <c r="A182" s="126"/>
      <c r="B182" s="126"/>
      <c r="C182" s="126"/>
      <c r="D182" s="126"/>
      <c r="E182" s="126"/>
      <c r="F182" s="126"/>
      <c r="G182" s="126"/>
      <c r="H182" s="126"/>
      <c r="I182" s="115"/>
      <c r="J182" s="116"/>
      <c r="K182" s="126"/>
      <c r="L182" s="110"/>
      <c r="M182" s="127"/>
      <c r="N182" s="112"/>
      <c r="O182" s="32"/>
      <c r="Z182" s="16"/>
      <c r="AA182" s="125"/>
      <c r="AC182" s="16"/>
      <c r="AD182" s="125"/>
      <c r="AF182" s="10"/>
      <c r="AL182" s="9"/>
      <c r="AM182" s="9"/>
      <c r="AN182" s="9"/>
      <c r="AO182" s="9"/>
      <c r="AP182" s="9"/>
      <c r="AQ182" s="9"/>
      <c r="AR182" s="9"/>
      <c r="AS182" s="9"/>
      <c r="AT182" s="9"/>
      <c r="AU182" s="9"/>
      <c r="AV182" s="9"/>
      <c r="AW182" s="9"/>
      <c r="AX182" s="9"/>
      <c r="AY182" s="9"/>
    </row>
    <row r="183" spans="1:51" x14ac:dyDescent="0.3">
      <c r="A183" s="126"/>
      <c r="B183" s="126"/>
      <c r="C183" s="126"/>
      <c r="D183" s="126"/>
      <c r="E183" s="126"/>
      <c r="F183" s="126"/>
      <c r="G183" s="126"/>
      <c r="H183" s="126"/>
      <c r="I183" s="115"/>
      <c r="J183" s="116"/>
      <c r="K183" s="126"/>
      <c r="L183" s="110"/>
      <c r="M183" s="127"/>
      <c r="N183" s="112"/>
      <c r="O183" s="32"/>
      <c r="Z183" s="16"/>
      <c r="AA183" s="125"/>
      <c r="AC183" s="16"/>
      <c r="AD183" s="125"/>
      <c r="AF183" s="10"/>
      <c r="AL183" s="9"/>
      <c r="AM183" s="9"/>
      <c r="AN183" s="9"/>
      <c r="AO183" s="9"/>
      <c r="AP183" s="9"/>
      <c r="AQ183" s="9"/>
      <c r="AR183" s="9"/>
      <c r="AS183" s="9"/>
      <c r="AT183" s="9"/>
      <c r="AU183" s="9"/>
      <c r="AV183" s="9"/>
      <c r="AW183" s="9"/>
      <c r="AX183" s="9"/>
      <c r="AY183" s="9"/>
    </row>
    <row r="184" spans="1:51" x14ac:dyDescent="0.3">
      <c r="A184" s="126"/>
      <c r="B184" s="126"/>
      <c r="C184" s="126"/>
      <c r="D184" s="126"/>
      <c r="E184" s="126"/>
      <c r="F184" s="126"/>
      <c r="G184" s="126"/>
      <c r="H184" s="126"/>
      <c r="I184" s="115"/>
      <c r="J184" s="116"/>
      <c r="K184" s="126"/>
      <c r="L184" s="110"/>
      <c r="M184" s="127"/>
      <c r="N184" s="112"/>
      <c r="O184" s="32"/>
      <c r="Z184" s="16"/>
      <c r="AA184" s="125"/>
      <c r="AC184" s="16"/>
      <c r="AD184" s="125"/>
      <c r="AF184" s="10"/>
      <c r="AL184" s="9"/>
      <c r="AM184" s="9"/>
      <c r="AN184" s="9"/>
      <c r="AO184" s="9"/>
      <c r="AP184" s="9"/>
      <c r="AQ184" s="9"/>
      <c r="AR184" s="9"/>
      <c r="AS184" s="9"/>
      <c r="AT184" s="9"/>
      <c r="AU184" s="9"/>
      <c r="AV184" s="9"/>
      <c r="AW184" s="9"/>
      <c r="AX184" s="9"/>
      <c r="AY184" s="9"/>
    </row>
    <row r="185" spans="1:51" x14ac:dyDescent="0.3">
      <c r="A185" s="106"/>
      <c r="B185" s="106"/>
      <c r="C185" s="106"/>
      <c r="D185" s="106"/>
      <c r="E185" s="106"/>
      <c r="F185" s="106"/>
      <c r="G185" s="106"/>
      <c r="H185" s="106"/>
      <c r="I185" s="107"/>
      <c r="J185" s="108"/>
      <c r="K185" s="109"/>
      <c r="L185" s="110"/>
      <c r="M185" s="111"/>
      <c r="N185" s="112"/>
      <c r="O185" s="32"/>
      <c r="Z185" s="16"/>
      <c r="AA185" s="133"/>
      <c r="AC185" s="16"/>
      <c r="AD185" s="133"/>
      <c r="AF185" s="10"/>
      <c r="AL185" s="9"/>
      <c r="AM185" s="9"/>
      <c r="AN185" s="9"/>
      <c r="AO185" s="9"/>
      <c r="AP185" s="9"/>
      <c r="AQ185" s="9"/>
      <c r="AR185" s="9"/>
      <c r="AS185" s="9"/>
      <c r="AT185" s="9"/>
      <c r="AU185" s="9"/>
      <c r="AV185" s="9"/>
      <c r="AW185" s="9"/>
      <c r="AX185" s="9"/>
      <c r="AY185" s="9"/>
    </row>
    <row r="186" spans="1:51" x14ac:dyDescent="0.3">
      <c r="A186" s="114"/>
      <c r="B186" s="114"/>
      <c r="C186" s="114"/>
      <c r="D186" s="114"/>
      <c r="E186" s="114"/>
      <c r="F186" s="114"/>
      <c r="G186" s="114"/>
      <c r="H186" s="114"/>
      <c r="I186" s="115"/>
      <c r="J186" s="134"/>
      <c r="K186" s="109"/>
      <c r="L186" s="110"/>
      <c r="M186" s="127"/>
      <c r="N186" s="112"/>
      <c r="O186" s="128"/>
      <c r="Z186" s="16"/>
      <c r="AA186" s="133"/>
      <c r="AC186" s="16"/>
      <c r="AD186" s="133"/>
      <c r="AF186" s="10"/>
      <c r="AL186" s="9"/>
      <c r="AM186" s="9"/>
      <c r="AN186" s="9"/>
      <c r="AO186" s="9"/>
      <c r="AP186" s="9"/>
      <c r="AQ186" s="9"/>
      <c r="AR186" s="9"/>
      <c r="AS186" s="9"/>
      <c r="AT186" s="9"/>
      <c r="AU186" s="9"/>
      <c r="AV186" s="9"/>
      <c r="AW186" s="9"/>
      <c r="AX186" s="9"/>
      <c r="AY186" s="9"/>
    </row>
    <row r="187" spans="1:51" x14ac:dyDescent="0.3">
      <c r="A187" s="114"/>
      <c r="B187" s="114"/>
      <c r="C187" s="114"/>
      <c r="D187" s="114"/>
      <c r="E187" s="114"/>
      <c r="F187" s="114"/>
      <c r="G187" s="114"/>
      <c r="H187" s="114"/>
      <c r="I187" s="115"/>
      <c r="J187" s="116"/>
      <c r="K187" s="126"/>
      <c r="L187" s="134"/>
      <c r="M187" s="127"/>
      <c r="N187" s="112"/>
      <c r="O187" s="32"/>
      <c r="Z187" s="16"/>
      <c r="AA187" s="125"/>
      <c r="AC187" s="16"/>
      <c r="AD187" s="125"/>
      <c r="AF187" s="10"/>
      <c r="AL187" s="9"/>
      <c r="AM187" s="9"/>
      <c r="AN187" s="9"/>
      <c r="AO187" s="9"/>
      <c r="AP187" s="9"/>
      <c r="AQ187" s="9"/>
      <c r="AR187" s="9"/>
      <c r="AS187" s="9"/>
      <c r="AT187" s="9"/>
      <c r="AU187" s="9"/>
      <c r="AV187" s="9"/>
      <c r="AW187" s="9"/>
      <c r="AX187" s="9"/>
      <c r="AY187" s="9"/>
    </row>
    <row r="188" spans="1:51" x14ac:dyDescent="0.3">
      <c r="A188" s="114"/>
      <c r="B188" s="114"/>
      <c r="C188" s="114"/>
      <c r="D188" s="114"/>
      <c r="E188" s="114"/>
      <c r="F188" s="114"/>
      <c r="G188" s="114"/>
      <c r="H188" s="114"/>
      <c r="I188" s="115"/>
      <c r="J188" s="108"/>
      <c r="K188" s="109"/>
      <c r="L188" s="110"/>
      <c r="M188" s="111"/>
      <c r="N188" s="112"/>
      <c r="O188" s="32"/>
      <c r="Z188" s="16"/>
      <c r="AA188" s="125"/>
      <c r="AC188" s="16"/>
      <c r="AD188" s="125"/>
      <c r="AF188" s="10"/>
      <c r="AL188" s="9"/>
      <c r="AM188" s="9"/>
      <c r="AN188" s="9"/>
      <c r="AO188" s="9"/>
      <c r="AP188" s="9"/>
      <c r="AQ188" s="9"/>
      <c r="AR188" s="9"/>
      <c r="AS188" s="9"/>
      <c r="AT188" s="9"/>
      <c r="AU188" s="9"/>
      <c r="AV188" s="9"/>
      <c r="AW188" s="9"/>
      <c r="AX188" s="9"/>
      <c r="AY188" s="9"/>
    </row>
    <row r="189" spans="1:51" x14ac:dyDescent="0.3">
      <c r="A189" s="106"/>
      <c r="B189" s="106"/>
      <c r="C189" s="106"/>
      <c r="D189" s="106"/>
      <c r="E189" s="106"/>
      <c r="F189" s="106"/>
      <c r="G189" s="106"/>
      <c r="H189" s="106"/>
      <c r="I189" s="107"/>
      <c r="J189" s="135"/>
      <c r="K189" s="126"/>
      <c r="L189" s="110"/>
      <c r="M189" s="112"/>
      <c r="N189" s="112"/>
      <c r="O189" s="32"/>
      <c r="Z189" s="16"/>
      <c r="AA189" s="125"/>
      <c r="AC189" s="16"/>
      <c r="AD189" s="125"/>
      <c r="AF189" s="10"/>
      <c r="AL189" s="9"/>
      <c r="AM189" s="9"/>
      <c r="AN189" s="9"/>
      <c r="AO189" s="9"/>
      <c r="AP189" s="9"/>
      <c r="AQ189" s="9"/>
      <c r="AR189" s="9"/>
      <c r="AS189" s="9"/>
      <c r="AT189" s="9"/>
      <c r="AU189" s="9"/>
      <c r="AV189" s="9"/>
      <c r="AW189" s="9"/>
      <c r="AX189" s="9"/>
      <c r="AY189" s="9"/>
    </row>
    <row r="190" spans="1:51" x14ac:dyDescent="0.3">
      <c r="A190" s="106"/>
      <c r="B190" s="106"/>
      <c r="C190" s="106"/>
      <c r="D190" s="106"/>
      <c r="E190" s="106"/>
      <c r="F190" s="106"/>
      <c r="G190" s="106"/>
      <c r="H190" s="106"/>
      <c r="I190" s="107"/>
      <c r="J190" s="135"/>
      <c r="K190" s="126"/>
      <c r="L190" s="110"/>
      <c r="M190" s="111"/>
      <c r="N190" s="112"/>
      <c r="O190" s="32"/>
      <c r="Z190" s="16"/>
      <c r="AA190" s="125"/>
      <c r="AC190" s="16"/>
      <c r="AD190" s="125"/>
      <c r="AF190" s="10"/>
      <c r="AL190" s="9"/>
      <c r="AM190" s="9"/>
      <c r="AN190" s="9"/>
      <c r="AO190" s="9"/>
      <c r="AP190" s="9"/>
      <c r="AQ190" s="9"/>
      <c r="AR190" s="9"/>
      <c r="AS190" s="9"/>
      <c r="AT190" s="9"/>
      <c r="AU190" s="9"/>
      <c r="AV190" s="9"/>
      <c r="AW190" s="9"/>
      <c r="AX190" s="9"/>
      <c r="AY190" s="9"/>
    </row>
    <row r="191" spans="1:51" x14ac:dyDescent="0.3">
      <c r="A191" s="106"/>
      <c r="B191" s="106"/>
      <c r="C191" s="106"/>
      <c r="D191" s="106"/>
      <c r="E191" s="106"/>
      <c r="F191" s="106"/>
      <c r="G191" s="106"/>
      <c r="H191" s="106"/>
      <c r="I191" s="107"/>
      <c r="J191" s="135"/>
      <c r="K191" s="126"/>
      <c r="L191" s="110"/>
      <c r="M191" s="112"/>
      <c r="N191" s="112"/>
      <c r="O191" s="32"/>
      <c r="Z191" s="16"/>
      <c r="AA191" s="125"/>
      <c r="AC191" s="16"/>
      <c r="AD191" s="125"/>
      <c r="AF191" s="10"/>
      <c r="AL191" s="9"/>
      <c r="AM191" s="9"/>
      <c r="AN191" s="9"/>
      <c r="AO191" s="9"/>
      <c r="AP191" s="9"/>
      <c r="AQ191" s="9"/>
      <c r="AR191" s="9"/>
      <c r="AS191" s="9"/>
      <c r="AT191" s="9"/>
      <c r="AU191" s="9"/>
      <c r="AV191" s="9"/>
      <c r="AW191" s="9"/>
      <c r="AX191" s="9"/>
      <c r="AY191" s="9"/>
    </row>
    <row r="192" spans="1:51" x14ac:dyDescent="0.3">
      <c r="A192" s="106"/>
      <c r="B192" s="106"/>
      <c r="C192" s="106"/>
      <c r="D192" s="106"/>
      <c r="E192" s="106"/>
      <c r="F192" s="106"/>
      <c r="G192" s="106"/>
      <c r="H192" s="106"/>
      <c r="I192" s="107"/>
      <c r="J192" s="135"/>
      <c r="K192" s="126"/>
      <c r="L192" s="110"/>
      <c r="M192" s="112"/>
      <c r="N192" s="112"/>
      <c r="O192" s="32"/>
      <c r="Z192" s="16"/>
      <c r="AA192" s="125"/>
      <c r="AC192" s="16"/>
      <c r="AD192" s="125"/>
      <c r="AF192" s="10"/>
      <c r="AL192" s="9"/>
      <c r="AM192" s="9"/>
      <c r="AN192" s="9"/>
      <c r="AO192" s="9"/>
      <c r="AP192" s="9"/>
      <c r="AQ192" s="9"/>
      <c r="AR192" s="9"/>
      <c r="AS192" s="9"/>
      <c r="AT192" s="9"/>
      <c r="AU192" s="9"/>
      <c r="AV192" s="9"/>
      <c r="AW192" s="9"/>
      <c r="AX192" s="9"/>
      <c r="AY192" s="9"/>
    </row>
    <row r="193" spans="1:51" x14ac:dyDescent="0.3">
      <c r="A193" s="106"/>
      <c r="B193" s="106"/>
      <c r="C193" s="106"/>
      <c r="D193" s="106"/>
      <c r="E193" s="106"/>
      <c r="F193" s="106"/>
      <c r="G193" s="106"/>
      <c r="H193" s="106"/>
      <c r="I193" s="107"/>
      <c r="J193" s="116"/>
      <c r="K193" s="126"/>
      <c r="L193" s="110"/>
      <c r="M193" s="112"/>
      <c r="N193" s="112"/>
      <c r="O193" s="32"/>
      <c r="Z193" s="16"/>
      <c r="AA193" s="125"/>
      <c r="AC193" s="16"/>
      <c r="AD193" s="125"/>
      <c r="AF193" s="10"/>
      <c r="AL193" s="9"/>
      <c r="AM193" s="9"/>
      <c r="AN193" s="9"/>
      <c r="AO193" s="9"/>
      <c r="AP193" s="9"/>
      <c r="AQ193" s="9"/>
      <c r="AR193" s="9"/>
      <c r="AS193" s="9"/>
      <c r="AT193" s="9"/>
      <c r="AU193" s="9"/>
      <c r="AV193" s="9"/>
      <c r="AW193" s="9"/>
      <c r="AX193" s="9"/>
      <c r="AY193" s="9"/>
    </row>
    <row r="194" spans="1:51" x14ac:dyDescent="0.3">
      <c r="A194" s="106"/>
      <c r="B194" s="106"/>
      <c r="C194" s="106"/>
      <c r="D194" s="106"/>
      <c r="E194" s="106"/>
      <c r="F194" s="106"/>
      <c r="G194" s="106"/>
      <c r="H194" s="106"/>
      <c r="I194" s="107"/>
      <c r="J194" s="116"/>
      <c r="K194" s="126"/>
      <c r="L194" s="110"/>
      <c r="M194" s="112"/>
      <c r="N194" s="112"/>
      <c r="O194" s="32"/>
      <c r="Z194" s="16"/>
      <c r="AA194" s="125"/>
      <c r="AC194" s="16"/>
      <c r="AD194" s="125"/>
      <c r="AF194" s="10"/>
      <c r="AL194" s="9"/>
      <c r="AM194" s="9"/>
      <c r="AN194" s="9"/>
      <c r="AO194" s="9"/>
      <c r="AP194" s="9"/>
      <c r="AQ194" s="9"/>
      <c r="AR194" s="9"/>
      <c r="AS194" s="9"/>
      <c r="AT194" s="9"/>
      <c r="AU194" s="9"/>
      <c r="AV194" s="9"/>
      <c r="AW194" s="9"/>
      <c r="AX194" s="9"/>
      <c r="AY194" s="9"/>
    </row>
    <row r="195" spans="1:51" x14ac:dyDescent="0.3">
      <c r="A195" s="106"/>
      <c r="B195" s="106"/>
      <c r="C195" s="106"/>
      <c r="D195" s="106"/>
      <c r="E195" s="106"/>
      <c r="F195" s="106"/>
      <c r="G195" s="106"/>
      <c r="H195" s="106"/>
      <c r="I195" s="107"/>
      <c r="J195" s="108"/>
      <c r="K195" s="109"/>
      <c r="L195" s="110"/>
      <c r="M195" s="111"/>
      <c r="N195" s="112"/>
      <c r="O195" s="32"/>
      <c r="Z195" s="16"/>
      <c r="AA195" s="125"/>
      <c r="AC195" s="16"/>
      <c r="AD195" s="125"/>
      <c r="AF195" s="10"/>
      <c r="AL195" s="9"/>
      <c r="AM195" s="9"/>
      <c r="AN195" s="9"/>
      <c r="AO195" s="9"/>
      <c r="AP195" s="9"/>
      <c r="AQ195" s="9"/>
      <c r="AR195" s="9"/>
      <c r="AS195" s="9"/>
      <c r="AT195" s="9"/>
      <c r="AU195" s="9"/>
      <c r="AV195" s="9"/>
      <c r="AW195" s="9"/>
      <c r="AX195" s="9"/>
      <c r="AY195" s="9"/>
    </row>
    <row r="196" spans="1:51" x14ac:dyDescent="0.3">
      <c r="A196" s="114"/>
      <c r="B196" s="114"/>
      <c r="C196" s="114"/>
      <c r="D196" s="114"/>
      <c r="E196" s="114"/>
      <c r="F196" s="114"/>
      <c r="G196" s="114"/>
      <c r="H196" s="114"/>
      <c r="I196" s="115"/>
      <c r="J196" s="135"/>
      <c r="K196" s="126"/>
      <c r="L196" s="136"/>
      <c r="M196" s="112"/>
      <c r="N196" s="112"/>
      <c r="O196" s="32"/>
      <c r="Z196" s="16"/>
      <c r="AA196" s="125"/>
      <c r="AC196" s="16"/>
      <c r="AD196" s="125"/>
      <c r="AF196" s="10"/>
      <c r="AL196" s="9"/>
      <c r="AM196" s="9"/>
      <c r="AN196" s="9"/>
      <c r="AO196" s="9"/>
      <c r="AP196" s="9"/>
      <c r="AQ196" s="9"/>
      <c r="AR196" s="9"/>
      <c r="AS196" s="9"/>
      <c r="AT196" s="9"/>
      <c r="AU196" s="9"/>
      <c r="AV196" s="9"/>
      <c r="AW196" s="9"/>
      <c r="AX196" s="9"/>
      <c r="AY196" s="9"/>
    </row>
    <row r="197" spans="1:51" x14ac:dyDescent="0.3">
      <c r="A197" s="114"/>
      <c r="B197" s="114"/>
      <c r="C197" s="114"/>
      <c r="D197" s="114"/>
      <c r="E197" s="114"/>
      <c r="F197" s="114"/>
      <c r="G197" s="114"/>
      <c r="H197" s="114"/>
      <c r="I197" s="115"/>
      <c r="J197" s="135"/>
      <c r="K197" s="126"/>
      <c r="L197" s="136"/>
      <c r="M197" s="112"/>
      <c r="N197" s="112"/>
      <c r="O197" s="32"/>
      <c r="Z197" s="16"/>
      <c r="AA197" s="125"/>
      <c r="AC197" s="16"/>
      <c r="AD197" s="125"/>
      <c r="AF197" s="10"/>
      <c r="AL197" s="9"/>
      <c r="AM197" s="9"/>
      <c r="AN197" s="9"/>
      <c r="AO197" s="9"/>
      <c r="AP197" s="9"/>
      <c r="AQ197" s="9"/>
      <c r="AR197" s="9"/>
      <c r="AS197" s="9"/>
      <c r="AT197" s="9"/>
      <c r="AU197" s="9"/>
      <c r="AV197" s="9"/>
      <c r="AW197" s="9"/>
      <c r="AX197" s="9"/>
      <c r="AY197" s="9"/>
    </row>
    <row r="198" spans="1:51" x14ac:dyDescent="0.3">
      <c r="A198" s="114"/>
      <c r="B198" s="114"/>
      <c r="C198" s="114"/>
      <c r="D198" s="114"/>
      <c r="E198" s="114"/>
      <c r="F198" s="114"/>
      <c r="G198" s="114"/>
      <c r="H198" s="114"/>
      <c r="I198" s="115"/>
      <c r="J198" s="135"/>
      <c r="K198" s="126"/>
      <c r="L198" s="136"/>
      <c r="M198" s="112"/>
      <c r="N198" s="112"/>
      <c r="O198" s="32"/>
      <c r="Z198" s="16"/>
      <c r="AA198" s="125"/>
      <c r="AC198" s="16"/>
      <c r="AD198" s="125"/>
      <c r="AF198" s="10"/>
      <c r="AL198" s="9"/>
      <c r="AM198" s="9"/>
      <c r="AN198" s="9"/>
      <c r="AO198" s="9"/>
      <c r="AP198" s="9"/>
      <c r="AQ198" s="9"/>
      <c r="AR198" s="9"/>
      <c r="AS198" s="9"/>
      <c r="AT198" s="9"/>
      <c r="AU198" s="9"/>
      <c r="AV198" s="9"/>
      <c r="AW198" s="9"/>
      <c r="AX198" s="9"/>
      <c r="AY198" s="9"/>
    </row>
    <row r="199" spans="1:51" x14ac:dyDescent="0.3">
      <c r="A199" s="114"/>
      <c r="B199" s="114"/>
      <c r="C199" s="114"/>
      <c r="D199" s="114"/>
      <c r="E199" s="114"/>
      <c r="F199" s="114"/>
      <c r="G199" s="114"/>
      <c r="H199" s="114"/>
      <c r="I199" s="115"/>
      <c r="J199" s="135"/>
      <c r="K199" s="126"/>
      <c r="L199" s="136"/>
      <c r="M199" s="112"/>
      <c r="N199" s="112"/>
      <c r="O199" s="32"/>
      <c r="Z199" s="16"/>
      <c r="AA199" s="125"/>
      <c r="AC199" s="16"/>
      <c r="AD199" s="125"/>
      <c r="AF199" s="10"/>
      <c r="AL199" s="9"/>
      <c r="AM199" s="9"/>
      <c r="AN199" s="9"/>
      <c r="AO199" s="9"/>
      <c r="AP199" s="9"/>
      <c r="AQ199" s="9"/>
      <c r="AR199" s="9"/>
      <c r="AS199" s="9"/>
      <c r="AT199" s="9"/>
      <c r="AU199" s="9"/>
      <c r="AV199" s="9"/>
      <c r="AW199" s="9"/>
      <c r="AX199" s="9"/>
      <c r="AY199" s="9"/>
    </row>
    <row r="200" spans="1:51" x14ac:dyDescent="0.3">
      <c r="A200" s="137"/>
      <c r="B200" s="137"/>
      <c r="C200" s="137"/>
      <c r="D200" s="137"/>
      <c r="E200" s="137"/>
      <c r="F200" s="137"/>
      <c r="G200" s="137"/>
      <c r="H200" s="137"/>
      <c r="I200" s="107"/>
      <c r="J200" s="108"/>
      <c r="K200" s="109"/>
      <c r="L200" s="110"/>
      <c r="M200" s="111"/>
      <c r="N200" s="112"/>
      <c r="O200" s="32"/>
      <c r="Z200" s="16"/>
      <c r="AA200" s="125"/>
      <c r="AC200" s="16"/>
      <c r="AD200" s="125"/>
      <c r="AF200" s="10"/>
      <c r="AL200" s="9"/>
      <c r="AM200" s="9"/>
      <c r="AN200" s="9"/>
      <c r="AO200" s="9"/>
      <c r="AP200" s="9"/>
      <c r="AQ200" s="9"/>
      <c r="AR200" s="9"/>
      <c r="AS200" s="9"/>
      <c r="AT200" s="9"/>
      <c r="AU200" s="9"/>
      <c r="AV200" s="9"/>
      <c r="AW200" s="9"/>
      <c r="AX200" s="9"/>
      <c r="AY200" s="9"/>
    </row>
    <row r="201" spans="1:51" x14ac:dyDescent="0.3">
      <c r="A201" s="138"/>
      <c r="B201" s="138"/>
      <c r="C201" s="138"/>
      <c r="D201" s="138"/>
      <c r="E201" s="138"/>
      <c r="F201" s="138"/>
      <c r="G201" s="138"/>
      <c r="H201" s="138"/>
      <c r="I201" s="139"/>
      <c r="J201" s="135"/>
      <c r="K201" s="138"/>
      <c r="L201" s="140"/>
      <c r="M201" s="112"/>
      <c r="N201" s="112"/>
      <c r="O201" s="32"/>
      <c r="Z201" s="16"/>
      <c r="AA201" s="125"/>
      <c r="AC201" s="16"/>
      <c r="AD201" s="125"/>
      <c r="AF201" s="10"/>
      <c r="AL201" s="9"/>
      <c r="AM201" s="9"/>
      <c r="AN201" s="9"/>
      <c r="AO201" s="9"/>
      <c r="AP201" s="9"/>
      <c r="AQ201" s="9"/>
      <c r="AR201" s="9"/>
      <c r="AS201" s="9"/>
      <c r="AT201" s="9"/>
      <c r="AU201" s="9"/>
      <c r="AV201" s="9"/>
      <c r="AW201" s="9"/>
      <c r="AX201" s="9"/>
      <c r="AY201" s="9"/>
    </row>
    <row r="202" spans="1:51" x14ac:dyDescent="0.3">
      <c r="A202" s="138"/>
      <c r="B202" s="138"/>
      <c r="C202" s="138"/>
      <c r="D202" s="138"/>
      <c r="E202" s="138"/>
      <c r="F202" s="138"/>
      <c r="G202" s="138"/>
      <c r="H202" s="138"/>
      <c r="I202" s="139"/>
      <c r="J202" s="135"/>
      <c r="K202" s="138"/>
      <c r="L202" s="140"/>
      <c r="M202" s="112"/>
      <c r="N202" s="112"/>
      <c r="O202" s="32"/>
      <c r="Z202" s="16"/>
      <c r="AA202" s="125"/>
      <c r="AC202" s="16"/>
      <c r="AD202" s="125"/>
      <c r="AF202" s="10"/>
      <c r="AL202" s="9"/>
      <c r="AM202" s="9"/>
      <c r="AN202" s="9"/>
      <c r="AO202" s="9"/>
      <c r="AP202" s="9"/>
      <c r="AQ202" s="9"/>
      <c r="AR202" s="9"/>
      <c r="AS202" s="9"/>
      <c r="AT202" s="9"/>
      <c r="AU202" s="9"/>
      <c r="AV202" s="9"/>
      <c r="AW202" s="9"/>
      <c r="AX202" s="9"/>
      <c r="AY202" s="9"/>
    </row>
    <row r="203" spans="1:51" x14ac:dyDescent="0.3">
      <c r="A203" s="138"/>
      <c r="B203" s="138"/>
      <c r="C203" s="138"/>
      <c r="D203" s="138"/>
      <c r="E203" s="138"/>
      <c r="F203" s="138"/>
      <c r="G203" s="138"/>
      <c r="H203" s="138"/>
      <c r="I203" s="139"/>
      <c r="J203" s="135"/>
      <c r="K203" s="138"/>
      <c r="L203" s="140"/>
      <c r="M203" s="112"/>
      <c r="N203" s="112"/>
      <c r="O203" s="32"/>
      <c r="Z203" s="16"/>
      <c r="AA203" s="125"/>
      <c r="AC203" s="16"/>
      <c r="AD203" s="125"/>
      <c r="AF203" s="10"/>
      <c r="AL203" s="9"/>
      <c r="AM203" s="9"/>
      <c r="AN203" s="9"/>
      <c r="AO203" s="9"/>
      <c r="AP203" s="9"/>
      <c r="AQ203" s="9"/>
      <c r="AR203" s="9"/>
      <c r="AS203" s="9"/>
      <c r="AT203" s="9"/>
      <c r="AU203" s="9"/>
      <c r="AV203" s="9"/>
      <c r="AW203" s="9"/>
      <c r="AX203" s="9"/>
      <c r="AY203" s="9"/>
    </row>
    <row r="204" spans="1:51" x14ac:dyDescent="0.3">
      <c r="A204" s="138"/>
      <c r="B204" s="138"/>
      <c r="C204" s="138"/>
      <c r="D204" s="138"/>
      <c r="E204" s="138"/>
      <c r="F204" s="138"/>
      <c r="G204" s="138"/>
      <c r="H204" s="138"/>
      <c r="I204" s="139"/>
      <c r="J204" s="135"/>
      <c r="K204" s="138"/>
      <c r="L204" s="140"/>
      <c r="M204" s="112"/>
      <c r="N204" s="112"/>
      <c r="O204" s="32"/>
      <c r="Z204" s="16"/>
      <c r="AA204" s="125"/>
      <c r="AC204" s="16"/>
      <c r="AD204" s="125"/>
      <c r="AF204" s="10"/>
      <c r="AL204" s="9"/>
      <c r="AM204" s="9"/>
      <c r="AN204" s="9"/>
      <c r="AO204" s="9"/>
      <c r="AP204" s="9"/>
      <c r="AQ204" s="9"/>
      <c r="AR204" s="9"/>
      <c r="AS204" s="9"/>
      <c r="AT204" s="9"/>
      <c r="AU204" s="9"/>
      <c r="AV204" s="9"/>
      <c r="AW204" s="9"/>
      <c r="AX204" s="9"/>
      <c r="AY204" s="9"/>
    </row>
    <row r="205" spans="1:51" x14ac:dyDescent="0.3">
      <c r="A205" s="138"/>
      <c r="B205" s="138"/>
      <c r="C205" s="138"/>
      <c r="D205" s="138"/>
      <c r="E205" s="138"/>
      <c r="F205" s="138"/>
      <c r="G205" s="138"/>
      <c r="H205" s="138"/>
      <c r="I205" s="139"/>
      <c r="J205" s="135"/>
      <c r="K205" s="138"/>
      <c r="L205" s="140"/>
      <c r="M205" s="112"/>
      <c r="N205" s="112"/>
      <c r="O205" s="32"/>
      <c r="Z205" s="16"/>
      <c r="AA205" s="125"/>
      <c r="AC205" s="16"/>
      <c r="AD205" s="125"/>
      <c r="AF205" s="10"/>
      <c r="AL205" s="9"/>
      <c r="AM205" s="9"/>
      <c r="AN205" s="9"/>
      <c r="AO205" s="9"/>
      <c r="AP205" s="9"/>
      <c r="AQ205" s="9"/>
      <c r="AR205" s="9"/>
      <c r="AS205" s="9"/>
      <c r="AT205" s="9"/>
      <c r="AU205" s="9"/>
      <c r="AV205" s="9"/>
      <c r="AW205" s="9"/>
      <c r="AX205" s="9"/>
      <c r="AY205" s="9"/>
    </row>
    <row r="206" spans="1:51" x14ac:dyDescent="0.3">
      <c r="A206" s="126"/>
      <c r="B206" s="126"/>
      <c r="C206" s="126"/>
      <c r="D206" s="126"/>
      <c r="E206" s="126"/>
      <c r="F206" s="126"/>
      <c r="G206" s="126"/>
      <c r="H206" s="126"/>
      <c r="I206" s="115"/>
      <c r="J206" s="858"/>
      <c r="K206" s="858"/>
      <c r="L206" s="858"/>
      <c r="M206" s="112"/>
      <c r="N206" s="112"/>
      <c r="O206" s="32"/>
      <c r="Z206" s="105"/>
      <c r="AA206" s="125"/>
      <c r="AC206" s="105"/>
      <c r="AD206" s="125"/>
      <c r="AF206" s="10"/>
      <c r="AL206" s="9"/>
      <c r="AM206" s="9"/>
      <c r="AN206" s="9"/>
      <c r="AO206" s="9"/>
      <c r="AP206" s="9"/>
      <c r="AQ206" s="9"/>
      <c r="AR206" s="9"/>
      <c r="AS206" s="9"/>
      <c r="AT206" s="9"/>
      <c r="AU206" s="9"/>
      <c r="AV206" s="9"/>
      <c r="AW206" s="9"/>
      <c r="AX206" s="9"/>
      <c r="AY206" s="9"/>
    </row>
    <row r="207" spans="1:51" x14ac:dyDescent="0.3">
      <c r="A207" s="138"/>
      <c r="B207" s="138"/>
      <c r="C207" s="138"/>
      <c r="D207" s="138"/>
      <c r="E207" s="138"/>
      <c r="F207" s="138"/>
      <c r="G207" s="138"/>
      <c r="H207" s="138"/>
      <c r="I207" s="139"/>
      <c r="J207" s="859"/>
      <c r="K207" s="859"/>
      <c r="L207" s="859"/>
      <c r="M207" s="112"/>
      <c r="N207" s="112"/>
      <c r="O207" s="32"/>
      <c r="Z207" s="105"/>
      <c r="AA207" s="125"/>
      <c r="AC207" s="105"/>
      <c r="AD207" s="125"/>
      <c r="AL207" s="9"/>
      <c r="AM207" s="9"/>
      <c r="AN207" s="9"/>
      <c r="AO207" s="9"/>
      <c r="AP207" s="9"/>
      <c r="AQ207" s="9"/>
      <c r="AR207" s="9"/>
      <c r="AS207" s="9"/>
      <c r="AT207" s="9"/>
      <c r="AU207" s="9"/>
      <c r="AV207" s="9"/>
      <c r="AW207" s="9"/>
      <c r="AX207" s="9"/>
      <c r="AY207" s="9"/>
    </row>
    <row r="208" spans="1:51" x14ac:dyDescent="0.3">
      <c r="A208" s="138"/>
      <c r="B208" s="138"/>
      <c r="C208" s="138"/>
      <c r="D208" s="138"/>
      <c r="E208" s="138"/>
      <c r="F208" s="138"/>
      <c r="G208" s="138"/>
      <c r="H208" s="138"/>
      <c r="I208" s="139"/>
      <c r="J208" s="855"/>
      <c r="K208" s="855"/>
      <c r="L208" s="855"/>
      <c r="M208" s="112"/>
      <c r="N208" s="112"/>
      <c r="O208" s="32"/>
      <c r="Z208" s="105"/>
      <c r="AA208" s="125"/>
      <c r="AC208" s="105"/>
      <c r="AD208" s="125"/>
      <c r="AF208" s="73"/>
      <c r="AL208" s="9"/>
      <c r="AM208" s="9"/>
      <c r="AN208" s="9"/>
      <c r="AO208" s="9"/>
      <c r="AP208" s="9"/>
      <c r="AQ208" s="9"/>
      <c r="AR208" s="9"/>
      <c r="AS208" s="9"/>
      <c r="AT208" s="9"/>
      <c r="AU208" s="9"/>
      <c r="AV208" s="9"/>
      <c r="AW208" s="9"/>
      <c r="AX208" s="9"/>
      <c r="AY208" s="9"/>
    </row>
    <row r="209" spans="1:51" x14ac:dyDescent="0.3">
      <c r="A209" s="82"/>
      <c r="B209" s="82"/>
      <c r="C209" s="82"/>
      <c r="D209" s="82"/>
      <c r="E209" s="82"/>
      <c r="F209" s="82"/>
      <c r="G209" s="82"/>
      <c r="H209" s="82"/>
      <c r="I209" s="83"/>
      <c r="J209" s="62"/>
      <c r="K209" s="82"/>
      <c r="L209" s="82"/>
      <c r="M209" s="62"/>
      <c r="N209" s="62"/>
      <c r="O209" s="32"/>
      <c r="AL209" s="9"/>
      <c r="AM209" s="9"/>
      <c r="AN209" s="9"/>
      <c r="AO209" s="9"/>
      <c r="AP209" s="9"/>
      <c r="AQ209" s="9"/>
      <c r="AR209" s="9"/>
      <c r="AS209" s="9"/>
      <c r="AT209" s="9"/>
      <c r="AU209" s="9"/>
      <c r="AV209" s="9"/>
      <c r="AW209" s="9"/>
      <c r="AX209" s="9"/>
      <c r="AY209" s="9"/>
    </row>
    <row r="210" spans="1:51" x14ac:dyDescent="0.3">
      <c r="A210" s="82"/>
      <c r="B210" s="82"/>
      <c r="C210" s="82"/>
      <c r="D210" s="82"/>
      <c r="E210" s="82"/>
      <c r="F210" s="82"/>
      <c r="G210" s="82"/>
      <c r="H210" s="82"/>
      <c r="I210" s="83"/>
      <c r="J210" s="62"/>
      <c r="K210" s="82"/>
      <c r="L210" s="82"/>
      <c r="M210" s="62"/>
      <c r="N210" s="62"/>
      <c r="O210" s="32"/>
      <c r="AL210" s="9"/>
      <c r="AM210" s="9"/>
      <c r="AN210" s="9"/>
      <c r="AO210" s="9"/>
      <c r="AP210" s="9"/>
      <c r="AQ210" s="9"/>
      <c r="AR210" s="9"/>
      <c r="AS210" s="9"/>
      <c r="AT210" s="9"/>
      <c r="AU210" s="9"/>
      <c r="AV210" s="9"/>
      <c r="AW210" s="9"/>
      <c r="AX210" s="9"/>
      <c r="AY210" s="9"/>
    </row>
    <row r="211" spans="1:51" x14ac:dyDescent="0.3">
      <c r="A211" s="82"/>
      <c r="B211" s="82"/>
      <c r="C211" s="82"/>
      <c r="D211" s="82"/>
      <c r="E211" s="82"/>
      <c r="F211" s="82"/>
      <c r="G211" s="82"/>
      <c r="H211" s="82"/>
      <c r="I211" s="83"/>
      <c r="J211" s="62"/>
      <c r="K211" s="82"/>
      <c r="L211" s="82"/>
      <c r="M211" s="62"/>
      <c r="N211" s="62"/>
      <c r="O211" s="32"/>
      <c r="AL211" s="9"/>
      <c r="AM211" s="9"/>
      <c r="AN211" s="9"/>
      <c r="AO211" s="9"/>
      <c r="AP211" s="9"/>
      <c r="AQ211" s="9"/>
      <c r="AR211" s="9"/>
      <c r="AS211" s="9"/>
      <c r="AT211" s="9"/>
      <c r="AU211" s="9"/>
      <c r="AV211" s="9"/>
      <c r="AW211" s="9"/>
      <c r="AX211" s="9"/>
      <c r="AY211" s="9"/>
    </row>
    <row r="212" spans="1:51" x14ac:dyDescent="0.3">
      <c r="A212" s="82"/>
      <c r="B212" s="82"/>
      <c r="C212" s="82"/>
      <c r="D212" s="82"/>
      <c r="E212" s="82"/>
      <c r="F212" s="82"/>
      <c r="G212" s="82"/>
      <c r="H212" s="82"/>
      <c r="I212" s="83"/>
      <c r="J212" s="62"/>
      <c r="K212" s="82"/>
      <c r="L212" s="82"/>
      <c r="M212" s="62"/>
      <c r="N212" s="62"/>
      <c r="O212" s="32"/>
      <c r="AL212" s="9"/>
      <c r="AM212" s="9"/>
      <c r="AN212" s="9"/>
      <c r="AO212" s="9"/>
      <c r="AP212" s="9"/>
      <c r="AQ212" s="9"/>
      <c r="AR212" s="9"/>
      <c r="AS212" s="9"/>
      <c r="AT212" s="9"/>
      <c r="AU212" s="9"/>
      <c r="AV212" s="9"/>
      <c r="AW212" s="9"/>
      <c r="AX212" s="9"/>
      <c r="AY212" s="9"/>
    </row>
    <row r="213" spans="1:51" x14ac:dyDescent="0.3">
      <c r="A213" s="82"/>
      <c r="B213" s="82"/>
      <c r="C213" s="82"/>
      <c r="D213" s="82"/>
      <c r="E213" s="82"/>
      <c r="F213" s="82"/>
      <c r="G213" s="82"/>
      <c r="H213" s="82"/>
      <c r="I213" s="83"/>
      <c r="J213" s="62"/>
      <c r="K213" s="82"/>
      <c r="L213" s="82"/>
      <c r="M213" s="62"/>
      <c r="N213" s="62"/>
      <c r="O213" s="32"/>
      <c r="AL213" s="9"/>
      <c r="AM213" s="9"/>
      <c r="AN213" s="9"/>
      <c r="AO213" s="9"/>
      <c r="AP213" s="9"/>
      <c r="AQ213" s="9"/>
      <c r="AR213" s="9"/>
      <c r="AS213" s="9"/>
      <c r="AT213" s="9"/>
      <c r="AU213" s="9"/>
      <c r="AV213" s="9"/>
      <c r="AW213" s="9"/>
      <c r="AX213" s="9"/>
      <c r="AY213" s="9"/>
    </row>
    <row r="214" spans="1:51" x14ac:dyDescent="0.3">
      <c r="A214" s="82"/>
      <c r="B214" s="82"/>
      <c r="C214" s="82"/>
      <c r="D214" s="82"/>
      <c r="E214" s="82"/>
      <c r="F214" s="82"/>
      <c r="G214" s="82"/>
      <c r="H214" s="82"/>
      <c r="I214" s="83"/>
      <c r="J214" s="62"/>
      <c r="K214" s="82"/>
      <c r="L214" s="82"/>
      <c r="M214" s="62"/>
      <c r="N214" s="62"/>
      <c r="O214" s="32"/>
      <c r="AL214" s="9"/>
      <c r="AM214" s="9"/>
      <c r="AN214" s="9"/>
      <c r="AO214" s="9"/>
      <c r="AP214" s="9"/>
      <c r="AQ214" s="9"/>
      <c r="AR214" s="9"/>
      <c r="AS214" s="9"/>
      <c r="AT214" s="9"/>
      <c r="AU214" s="9"/>
      <c r="AV214" s="9"/>
      <c r="AW214" s="9"/>
      <c r="AX214" s="9"/>
      <c r="AY214" s="9"/>
    </row>
    <row r="215" spans="1:51" x14ac:dyDescent="0.3">
      <c r="A215" s="82"/>
      <c r="B215" s="82"/>
      <c r="C215" s="82"/>
      <c r="D215" s="82"/>
      <c r="E215" s="82"/>
      <c r="F215" s="82"/>
      <c r="G215" s="82"/>
      <c r="H215" s="82"/>
      <c r="I215" s="83"/>
      <c r="J215" s="62"/>
      <c r="K215" s="82"/>
      <c r="L215" s="82"/>
      <c r="M215" s="62"/>
      <c r="N215" s="62"/>
      <c r="O215" s="32"/>
      <c r="AL215" s="9"/>
      <c r="AM215" s="9"/>
      <c r="AN215" s="9"/>
      <c r="AO215" s="9"/>
      <c r="AP215" s="9"/>
      <c r="AQ215" s="9"/>
      <c r="AR215" s="9"/>
      <c r="AS215" s="9"/>
      <c r="AT215" s="9"/>
      <c r="AU215" s="9"/>
      <c r="AV215" s="9"/>
      <c r="AW215" s="9"/>
      <c r="AX215" s="9"/>
      <c r="AY215" s="9"/>
    </row>
    <row r="216" spans="1:51" x14ac:dyDescent="0.3">
      <c r="A216" s="82"/>
      <c r="B216" s="82"/>
      <c r="C216" s="82"/>
      <c r="D216" s="82"/>
      <c r="E216" s="82"/>
      <c r="F216" s="82"/>
      <c r="G216" s="82"/>
      <c r="H216" s="82"/>
      <c r="I216" s="83"/>
      <c r="J216" s="62"/>
      <c r="K216" s="82"/>
      <c r="L216" s="82"/>
      <c r="M216" s="62"/>
      <c r="N216" s="62"/>
      <c r="O216" s="32"/>
      <c r="AL216" s="9"/>
      <c r="AM216" s="9"/>
      <c r="AN216" s="9"/>
      <c r="AO216" s="9"/>
      <c r="AP216" s="9"/>
      <c r="AQ216" s="9"/>
      <c r="AR216" s="9"/>
      <c r="AS216" s="9"/>
      <c r="AT216" s="9"/>
      <c r="AU216" s="9"/>
      <c r="AV216" s="9"/>
      <c r="AW216" s="9"/>
      <c r="AX216" s="9"/>
      <c r="AY216" s="9"/>
    </row>
  </sheetData>
  <sheetProtection algorithmName="SHA-512" hashValue="Rvm3gY8eM5R7UkahYb4BwMdXQUXgVeMf/tlg27vWAj/5QhHjGOx6K4Iy4dnfHNjcaJGoLMQJtYIR/qRQITLh6g==" saltValue="jdK4SO4ziESxl2pUyLvu9g==" spinCount="100000" sheet="1" formatColumns="0" formatRows="0" selectLockedCells="1"/>
  <customSheetViews>
    <customSheetView guid="{C6A7FFED-91EB-41DF-A944-2BFB2D792481}" scale="85" fitToPage="1" printArea="1" showAutoFilter="1" hiddenColumns="1" view="pageBreakPreview" topLeftCell="G19">
      <selection activeCell="G19" sqref="G19"/>
      <pageMargins left="0" right="0" top="0" bottom="0" header="0" footer="0"/>
      <printOptions horizontalCentered="1"/>
      <pageSetup paperSize="9" scale="54" fitToHeight="0" orientation="landscape" r:id="rId1"/>
      <headerFooter alignWithMargins="0">
        <oddFooter>&amp;R&amp;"Book Antiqua,Bold"&amp;10Schedule-1/ Page &amp;P of &amp;N</oddFooter>
      </headerFooter>
      <autoFilter ref="A18:AY177" xr:uid="{3153C2C6-8376-44E9-983C-75181B3CB3BB}"/>
    </customSheetView>
    <customSheetView guid="{302D9D75-0757-45DA-AFBF-614F08F1401B}" scale="85" fitToPage="1" printArea="1" showAutoFilter="1" hiddenColumns="1" view="pageBreakPreview" topLeftCell="G19">
      <selection activeCell="G19" sqref="G19"/>
      <pageMargins left="0" right="0" top="0" bottom="0" header="0" footer="0"/>
      <printOptions horizontalCentered="1"/>
      <pageSetup paperSize="9" scale="54" fitToHeight="0" orientation="landscape" r:id="rId2"/>
      <headerFooter alignWithMargins="0">
        <oddFooter>&amp;R&amp;"Book Antiqua,Bold"&amp;10Schedule-1/ Page &amp;P of &amp;N</oddFooter>
      </headerFooter>
      <autoFilter ref="A18:AY177" xr:uid="{B09077BC-908B-404B-93AA-FADB7DC8D106}"/>
    </customSheetView>
    <customSheetView guid="{0D897A0D-14C5-4BD1-B11A-C8754685A103}" scale="80" fitToPage="1" printArea="1" showAutoFilter="1" hiddenColumns="1" view="pageBreakPreview" topLeftCell="A54">
      <selection activeCell="M74" sqref="M74"/>
      <pageMargins left="0" right="0" top="0" bottom="0" header="0" footer="0"/>
      <printOptions horizontalCentered="1"/>
      <pageSetup paperSize="9" scale="54" fitToHeight="0" orientation="landscape" r:id="rId3"/>
      <headerFooter alignWithMargins="0">
        <oddFooter>&amp;R&amp;"Book Antiqua,Bold"&amp;10Schedule-1/ Page &amp;P of &amp;N</oddFooter>
      </headerFooter>
      <autoFilter ref="A17:AZ98" xr:uid="{F89729F1-528A-4290-9F4D-36E3C7909F26}"/>
    </customSheetView>
    <customSheetView guid="{7B2C193D-327B-40D6-809F-9A3DFB75744C}" scale="80" fitToPage="1" printArea="1" hiddenColumns="1" view="pageBreakPreview" topLeftCell="A127">
      <selection activeCell="G20" sqref="G20"/>
      <pageMargins left="0" right="0" top="0" bottom="0" header="0" footer="0"/>
      <printOptions horizontalCentered="1"/>
      <pageSetup paperSize="9" scale="54" fitToHeight="0" orientation="landscape" r:id="rId4"/>
      <headerFooter alignWithMargins="0">
        <oddFooter>&amp;R&amp;"Book Antiqua,Bold"&amp;10Schedule-1/ Page &amp;P of &amp;N</oddFooter>
      </headerFooter>
    </customSheetView>
  </customSheetViews>
  <mergeCells count="39">
    <mergeCell ref="B111:O111"/>
    <mergeCell ref="B112:O112"/>
    <mergeCell ref="F113:O113"/>
    <mergeCell ref="A144:O144"/>
    <mergeCell ref="H108:M108"/>
    <mergeCell ref="H109:M109"/>
    <mergeCell ref="A110:O110"/>
    <mergeCell ref="AG159:AH159"/>
    <mergeCell ref="AG163:AH163"/>
    <mergeCell ref="J152:L152"/>
    <mergeCell ref="AG152:AH152"/>
    <mergeCell ref="AG144:AH144"/>
    <mergeCell ref="A145:O145"/>
    <mergeCell ref="AG148:AH148"/>
    <mergeCell ref="J149:L149"/>
    <mergeCell ref="J150:L150"/>
    <mergeCell ref="J151:L151"/>
    <mergeCell ref="AC155:AD155"/>
    <mergeCell ref="AG155:AH155"/>
    <mergeCell ref="J208:L208"/>
    <mergeCell ref="A154:O154"/>
    <mergeCell ref="Z155:AA155"/>
    <mergeCell ref="A148:L148"/>
    <mergeCell ref="J206:L206"/>
    <mergeCell ref="J207:L207"/>
    <mergeCell ref="AC15:AD15"/>
    <mergeCell ref="AG15:AH15"/>
    <mergeCell ref="A3:O3"/>
    <mergeCell ref="AG3:AH3"/>
    <mergeCell ref="A4:O4"/>
    <mergeCell ref="A7:L7"/>
    <mergeCell ref="AG7:AH7"/>
    <mergeCell ref="C8:E8"/>
    <mergeCell ref="C9:E9"/>
    <mergeCell ref="C10:E10"/>
    <mergeCell ref="C11:E11"/>
    <mergeCell ref="AG11:AH11"/>
    <mergeCell ref="A13:O13"/>
    <mergeCell ref="Z15:AA15"/>
  </mergeCells>
  <conditionalFormatting sqref="G18:G107 I18:I107 M84:M107">
    <cfRule type="expression" dxfId="98" priority="33" stopIfTrue="1">
      <formula>F18&gt;0</formula>
    </cfRule>
  </conditionalFormatting>
  <conditionalFormatting sqref="M18:M83">
    <cfRule type="expression" dxfId="97" priority="95" stopIfTrue="1">
      <formula>L18&gt;0</formula>
    </cfRule>
  </conditionalFormatting>
  <conditionalFormatting sqref="M18:M107">
    <cfRule type="cellIs" dxfId="96" priority="94" stopIfTrue="1" operator="equal">
      <formula>"a"</formula>
    </cfRule>
  </conditionalFormatting>
  <conditionalFormatting sqref="M168 O168 M175 AA176:AA177 AD176:AD177 O177 M177:M184 AA185:AA186 AD185:AD186 O186 M186:M187">
    <cfRule type="cellIs" dxfId="95" priority="176" stopIfTrue="1" operator="equal">
      <formula>"a"</formula>
    </cfRule>
  </conditionalFormatting>
  <conditionalFormatting sqref="O161:O162 O165:O166 O169:O171 O174:O175 O178:O184 O187 O189:O194 O196:O199 O201:O205">
    <cfRule type="expression" dxfId="94" priority="175" stopIfTrue="1">
      <formula>M161=""</formula>
    </cfRule>
  </conditionalFormatting>
  <dataValidations count="4">
    <dataValidation type="list" operator="greaterThan" allowBlank="1" showInputMessage="1" showErrorMessage="1" sqref="I18:I107" xr:uid="{00000000-0002-0000-0400-000000000000}">
      <formula1>"0%,5%,12%,18%,28%"</formula1>
    </dataValidation>
    <dataValidation type="whole" operator="greaterThan" allowBlank="1" showInputMessage="1" showErrorMessage="1" sqref="G18:G107" xr:uid="{00000000-0002-0000-0400-000001000000}">
      <formula1>1</formula1>
    </dataValidation>
    <dataValidation type="decimal" operator="greaterThan" allowBlank="1" showInputMessage="1" showErrorMessage="1" sqref="M18:M107" xr:uid="{00000000-0002-0000-0400-000002000000}">
      <formula1>0</formula1>
    </dataValidation>
    <dataValidation allowBlank="1" showInputMessage="1" showErrorMessage="1" error="Enter Direct or Bought-out only" sqref="O113:O65463 O1:O110" xr:uid="{00000000-0002-0000-0400-000003000000}"/>
  </dataValidations>
  <printOptions horizontalCentered="1"/>
  <pageMargins left="0.25" right="0.25" top="0.75" bottom="0.75" header="0.3" footer="0.3"/>
  <pageSetup paperSize="9" scale="55" fitToHeight="0" orientation="landscape" r:id="rId5"/>
  <headerFooter alignWithMargins="0">
    <oddFooter>&amp;R&amp;"Book Antiqua,Bold"&amp;10Schedule-1/ Page &amp;P of &amp;N</oddFooter>
  </headerFooter>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indexed="53"/>
    <pageSetUpPr autoPageBreaks="0" fitToPage="1"/>
  </sheetPr>
  <dimension ref="A1:AJ194"/>
  <sheetViews>
    <sheetView view="pageBreakPreview" topLeftCell="F7" zoomScale="90" zoomScaleNormal="100" zoomScaleSheetLayoutView="90" workbookViewId="0">
      <selection activeCell="I18" sqref="I18:I107"/>
    </sheetView>
  </sheetViews>
  <sheetFormatPr defaultRowHeight="16.5" x14ac:dyDescent="0.3"/>
  <cols>
    <col min="1" max="1" width="9.75" style="217" customWidth="1"/>
    <col min="2" max="2" width="10.875" style="217" hidden="1" customWidth="1"/>
    <col min="3" max="3" width="8" style="217" bestFit="1" customWidth="1"/>
    <col min="4" max="4" width="46.625" style="217" bestFit="1" customWidth="1"/>
    <col min="5" max="5" width="13.5" style="217" bestFit="1" customWidth="1"/>
    <col min="6" max="6" width="83.125" style="218" customWidth="1"/>
    <col min="7" max="7" width="4.75" style="217" bestFit="1" customWidth="1"/>
    <col min="8" max="8" width="8.625" style="217" bestFit="1" customWidth="1"/>
    <col min="9" max="9" width="17.375" style="219" customWidth="1"/>
    <col min="10" max="10" width="16.25" style="219" customWidth="1"/>
    <col min="11" max="11" width="9" style="208" hidden="1" customWidth="1"/>
    <col min="12" max="13" width="9" style="209" hidden="1" customWidth="1"/>
    <col min="14" max="14" width="9" style="208" hidden="1" customWidth="1"/>
    <col min="15" max="20" width="9" style="208" customWidth="1"/>
    <col min="21" max="32" width="9" style="208"/>
    <col min="33" max="16384" width="9" style="209"/>
  </cols>
  <sheetData>
    <row r="1" spans="1:36" ht="18" customHeight="1" x14ac:dyDescent="0.3">
      <c r="A1" s="203" t="str">
        <f>Cover!B3</f>
        <v>Specification No: SR2/NT/W-AIS/DOM/C00/25/06026</v>
      </c>
      <c r="B1" s="203"/>
      <c r="C1" s="203"/>
      <c r="D1" s="203"/>
      <c r="E1" s="203"/>
      <c r="F1" s="204"/>
      <c r="G1" s="205"/>
      <c r="H1" s="205"/>
      <c r="I1" s="206"/>
      <c r="J1" s="207" t="s">
        <v>225</v>
      </c>
    </row>
    <row r="2" spans="1:36" ht="6.75" customHeight="1" x14ac:dyDescent="0.3">
      <c r="A2" s="210"/>
      <c r="B2" s="210"/>
      <c r="C2" s="210"/>
      <c r="D2" s="210"/>
      <c r="E2" s="210"/>
      <c r="F2" s="211"/>
      <c r="G2" s="210"/>
      <c r="H2" s="210"/>
      <c r="I2" s="209"/>
      <c r="J2" s="209"/>
    </row>
    <row r="3" spans="1:36" ht="75.75" customHeight="1" x14ac:dyDescent="0.3">
      <c r="A3" s="849" t="str">
        <f>Cover!$B$2</f>
        <v>CONSTRUCTION OF 1 NO. OF 230KV LINE BAY AT PUGALUR (EXISTING) 400/230KV SUB-STATION FOR INTEGRATION OF RE GENERATION PROJECT</v>
      </c>
      <c r="B3" s="849"/>
      <c r="C3" s="849"/>
      <c r="D3" s="849"/>
      <c r="E3" s="849"/>
      <c r="F3" s="849"/>
      <c r="G3" s="849"/>
      <c r="H3" s="849"/>
      <c r="I3" s="849"/>
      <c r="J3" s="849"/>
      <c r="K3" s="212"/>
      <c r="L3" s="213"/>
      <c r="M3" s="214"/>
      <c r="O3" s="215"/>
      <c r="R3" s="870"/>
      <c r="S3" s="870"/>
      <c r="AG3" s="208"/>
      <c r="AH3" s="208"/>
      <c r="AI3" s="208"/>
      <c r="AJ3" s="208"/>
    </row>
    <row r="4" spans="1:36" ht="21.95" customHeight="1" x14ac:dyDescent="0.3">
      <c r="A4" s="871" t="s">
        <v>82</v>
      </c>
      <c r="B4" s="871"/>
      <c r="C4" s="871"/>
      <c r="D4" s="871"/>
      <c r="E4" s="871"/>
      <c r="F4" s="871"/>
      <c r="G4" s="871"/>
      <c r="H4" s="871"/>
      <c r="I4" s="871"/>
      <c r="J4" s="871"/>
      <c r="K4" s="216"/>
    </row>
    <row r="5" spans="1:36" ht="15" customHeight="1" x14ac:dyDescent="0.3">
      <c r="J5" s="209"/>
    </row>
    <row r="6" spans="1:36" ht="18" customHeight="1" x14ac:dyDescent="0.3">
      <c r="A6" s="220" t="str">
        <f>'Sch-1'!A6</f>
        <v>Bidder’s Name and Address (Sole Bidder) :</v>
      </c>
      <c r="B6" s="220"/>
      <c r="C6" s="220"/>
      <c r="D6" s="220"/>
      <c r="E6" s="221"/>
      <c r="F6" s="222"/>
      <c r="G6" s="223"/>
      <c r="H6" s="223"/>
      <c r="I6" s="224" t="s">
        <v>83</v>
      </c>
      <c r="J6" s="209"/>
      <c r="K6" s="225"/>
    </row>
    <row r="7" spans="1:36" x14ac:dyDescent="0.3">
      <c r="A7" s="872"/>
      <c r="B7" s="872"/>
      <c r="C7" s="872"/>
      <c r="D7" s="872"/>
      <c r="E7" s="872"/>
      <c r="F7" s="872"/>
      <c r="G7" s="872"/>
      <c r="H7" s="872"/>
      <c r="I7" s="226" t="str">
        <f>'[1]Sch-1'!M7</f>
        <v>Contracts Services, 3rd Floor</v>
      </c>
      <c r="J7" s="209"/>
      <c r="K7" s="225"/>
    </row>
    <row r="8" spans="1:36" ht="18" customHeight="1" x14ac:dyDescent="0.3">
      <c r="A8" s="873" t="s">
        <v>85</v>
      </c>
      <c r="B8" s="873"/>
      <c r="C8" s="874" t="str">
        <f>IF('[1]Sch-1'!C8=0, "", '[1]Sch-1'!C8)</f>
        <v/>
      </c>
      <c r="D8" s="874"/>
      <c r="E8" s="874"/>
      <c r="I8" s="226" t="str">
        <f>'[1]Sch-1'!M8</f>
        <v>Power Grid Corporation of India Ltd.,</v>
      </c>
      <c r="J8" s="209"/>
      <c r="K8" s="225"/>
    </row>
    <row r="9" spans="1:36" ht="18" customHeight="1" x14ac:dyDescent="0.3">
      <c r="A9" s="873" t="s">
        <v>87</v>
      </c>
      <c r="B9" s="873"/>
      <c r="C9" s="874" t="str">
        <f>'Sch-1'!C8:E8</f>
        <v/>
      </c>
      <c r="D9" s="874"/>
      <c r="E9" s="874"/>
      <c r="I9" s="226" t="str">
        <f>'[1]Sch-1'!M9</f>
        <v>"Saudamini", Plot No.-2</v>
      </c>
      <c r="J9" s="209"/>
      <c r="K9" s="225"/>
    </row>
    <row r="10" spans="1:36" ht="18" customHeight="1" x14ac:dyDescent="0.3">
      <c r="A10" s="223"/>
      <c r="B10" s="223"/>
      <c r="C10" s="874" t="str">
        <f>'Sch-1'!C9:E9</f>
        <v/>
      </c>
      <c r="D10" s="874"/>
      <c r="E10" s="874"/>
      <c r="I10" s="226" t="str">
        <f>'[1]Sch-1'!M10</f>
        <v xml:space="preserve">Sector-29, </v>
      </c>
      <c r="J10" s="209"/>
      <c r="K10" s="225"/>
    </row>
    <row r="11" spans="1:36" ht="18" customHeight="1" x14ac:dyDescent="0.3">
      <c r="A11" s="223"/>
      <c r="B11" s="223"/>
      <c r="C11" s="874" t="str">
        <f>'Sch-1'!C10:E10</f>
        <v/>
      </c>
      <c r="D11" s="874"/>
      <c r="E11" s="874"/>
      <c r="I11" s="226" t="str">
        <f>'[1]Sch-1'!M11</f>
        <v>Gurugram (Haryana) - 122001</v>
      </c>
      <c r="J11" s="209"/>
      <c r="K11" s="225"/>
    </row>
    <row r="12" spans="1:36" ht="18" customHeight="1" x14ac:dyDescent="0.3">
      <c r="A12" s="223"/>
      <c r="B12" s="223"/>
      <c r="C12" s="227" t="str">
        <f>'Sch-1'!C11:E11</f>
        <v/>
      </c>
      <c r="D12" s="227"/>
      <c r="E12" s="227"/>
      <c r="I12" s="226"/>
      <c r="J12" s="209"/>
      <c r="K12" s="225"/>
    </row>
    <row r="13" spans="1:36" ht="18" customHeight="1" x14ac:dyDescent="0.3">
      <c r="A13" s="223"/>
      <c r="B13" s="223"/>
      <c r="C13" s="223"/>
      <c r="D13" s="223"/>
      <c r="E13" s="223"/>
      <c r="F13" s="227"/>
      <c r="G13" s="750"/>
      <c r="H13" s="750"/>
      <c r="I13" s="226"/>
      <c r="J13" s="209"/>
      <c r="K13" s="225"/>
    </row>
    <row r="14" spans="1:36" s="229" customFormat="1" ht="25.5" customHeight="1" x14ac:dyDescent="0.3">
      <c r="A14" s="877" t="s">
        <v>226</v>
      </c>
      <c r="B14" s="877"/>
      <c r="C14" s="877"/>
      <c r="D14" s="877"/>
      <c r="E14" s="877"/>
      <c r="F14" s="877"/>
      <c r="G14" s="877"/>
      <c r="H14" s="877"/>
      <c r="I14" s="877"/>
      <c r="J14" s="877"/>
      <c r="K14" s="228"/>
      <c r="N14" s="230"/>
      <c r="O14" s="230"/>
      <c r="P14" s="230"/>
      <c r="Q14" s="230"/>
      <c r="R14" s="230"/>
      <c r="S14" s="230"/>
      <c r="T14" s="230"/>
      <c r="U14" s="230"/>
      <c r="V14" s="230"/>
      <c r="W14" s="230"/>
      <c r="X14" s="230"/>
      <c r="Y14" s="230"/>
      <c r="Z14" s="230"/>
      <c r="AA14" s="230"/>
      <c r="AB14" s="230"/>
      <c r="AC14" s="230"/>
      <c r="AD14" s="230"/>
      <c r="AE14" s="230"/>
      <c r="AF14" s="230"/>
    </row>
    <row r="15" spans="1:36" x14ac:dyDescent="0.3">
      <c r="A15" s="223"/>
      <c r="B15" s="223"/>
      <c r="C15" s="223"/>
      <c r="D15" s="223"/>
      <c r="E15" s="223"/>
      <c r="F15" s="231"/>
      <c r="G15" s="221"/>
      <c r="H15" s="221"/>
      <c r="I15" s="878" t="s">
        <v>93</v>
      </c>
      <c r="J15" s="878"/>
      <c r="K15" s="232"/>
    </row>
    <row r="16" spans="1:36" ht="105" x14ac:dyDescent="0.3">
      <c r="A16" s="233" t="s">
        <v>95</v>
      </c>
      <c r="B16" s="233" t="s">
        <v>96</v>
      </c>
      <c r="C16" s="233" t="s">
        <v>227</v>
      </c>
      <c r="D16" s="233" t="s">
        <v>98</v>
      </c>
      <c r="E16" s="233" t="s">
        <v>99</v>
      </c>
      <c r="F16" s="234" t="s">
        <v>228</v>
      </c>
      <c r="G16" s="235" t="s">
        <v>105</v>
      </c>
      <c r="H16" s="235" t="s">
        <v>229</v>
      </c>
      <c r="I16" s="233" t="s">
        <v>230</v>
      </c>
      <c r="J16" s="233" t="s">
        <v>231</v>
      </c>
    </row>
    <row r="17" spans="1:14" x14ac:dyDescent="0.3">
      <c r="A17" s="236">
        <v>1</v>
      </c>
      <c r="B17" s="236">
        <v>2</v>
      </c>
      <c r="C17" s="236">
        <v>3</v>
      </c>
      <c r="D17" s="236">
        <v>4</v>
      </c>
      <c r="E17" s="236">
        <v>5</v>
      </c>
      <c r="F17" s="236">
        <v>4</v>
      </c>
      <c r="G17" s="236">
        <v>5</v>
      </c>
      <c r="H17" s="236">
        <v>6</v>
      </c>
      <c r="I17" s="236">
        <v>7</v>
      </c>
      <c r="J17" s="236" t="s">
        <v>232</v>
      </c>
      <c r="K17" s="237"/>
    </row>
    <row r="18" spans="1:14" s="219" customFormat="1" x14ac:dyDescent="0.3">
      <c r="A18" s="758">
        <v>1</v>
      </c>
      <c r="B18" s="539">
        <v>7000029471</v>
      </c>
      <c r="C18" s="539">
        <v>10</v>
      </c>
      <c r="D18" s="787" t="s">
        <v>111</v>
      </c>
      <c r="E18" s="539">
        <v>1000001683</v>
      </c>
      <c r="F18" s="787" t="s">
        <v>112</v>
      </c>
      <c r="G18" s="539" t="s">
        <v>113</v>
      </c>
      <c r="H18" s="539">
        <v>1</v>
      </c>
      <c r="I18" s="60"/>
      <c r="J18" s="756" t="str">
        <f t="shared" ref="J18:J83" si="0">IF(I18=0, "Included",IF(ISERROR(H18*I18), I18, H18*I18))</f>
        <v>Included</v>
      </c>
      <c r="K18" s="238">
        <f t="shared" ref="K18:K83" si="1">+H18*I18</f>
        <v>0</v>
      </c>
      <c r="L18" s="219">
        <f>I18*H18</f>
        <v>0</v>
      </c>
      <c r="M18" s="784" t="e">
        <f>L18-J18</f>
        <v>#VALUE!</v>
      </c>
      <c r="N18" s="759"/>
    </row>
    <row r="19" spans="1:14" s="219" customFormat="1" ht="61.5" customHeight="1" x14ac:dyDescent="0.3">
      <c r="A19" s="758">
        <v>2</v>
      </c>
      <c r="B19" s="539">
        <v>7000029471</v>
      </c>
      <c r="C19" s="539">
        <v>20</v>
      </c>
      <c r="D19" s="787" t="s">
        <v>111</v>
      </c>
      <c r="E19" s="539">
        <v>1000001684</v>
      </c>
      <c r="F19" s="789" t="s">
        <v>114</v>
      </c>
      <c r="G19" s="539" t="s">
        <v>113</v>
      </c>
      <c r="H19" s="539">
        <v>3</v>
      </c>
      <c r="I19" s="60"/>
      <c r="J19" s="756" t="str">
        <f t="shared" si="0"/>
        <v>Included</v>
      </c>
      <c r="K19" s="238">
        <f t="shared" si="1"/>
        <v>0</v>
      </c>
      <c r="L19" s="219">
        <f t="shared" ref="L19:L83" si="2">I19*H19</f>
        <v>0</v>
      </c>
      <c r="M19" s="784" t="e">
        <f t="shared" ref="M19:M81" si="3">L19-J19</f>
        <v>#VALUE!</v>
      </c>
      <c r="N19" s="759"/>
    </row>
    <row r="20" spans="1:14" s="219" customFormat="1" ht="39.950000000000003" customHeight="1" x14ac:dyDescent="0.3">
      <c r="A20" s="758">
        <v>3</v>
      </c>
      <c r="B20" s="539">
        <v>7000029471</v>
      </c>
      <c r="C20" s="539">
        <v>30</v>
      </c>
      <c r="D20" s="787" t="s">
        <v>111</v>
      </c>
      <c r="E20" s="539">
        <v>1000001688</v>
      </c>
      <c r="F20" s="789" t="s">
        <v>115</v>
      </c>
      <c r="G20" s="539" t="s">
        <v>113</v>
      </c>
      <c r="H20" s="539">
        <v>1</v>
      </c>
      <c r="I20" s="60"/>
      <c r="J20" s="756" t="str">
        <f t="shared" si="0"/>
        <v>Included</v>
      </c>
      <c r="K20" s="238">
        <f t="shared" si="1"/>
        <v>0</v>
      </c>
      <c r="L20" s="219">
        <f t="shared" si="2"/>
        <v>0</v>
      </c>
      <c r="M20" s="784" t="e">
        <f t="shared" si="3"/>
        <v>#VALUE!</v>
      </c>
      <c r="N20" s="759"/>
    </row>
    <row r="21" spans="1:14" s="219" customFormat="1" ht="39.950000000000003" customHeight="1" x14ac:dyDescent="0.3">
      <c r="A21" s="758">
        <v>4</v>
      </c>
      <c r="B21" s="539">
        <v>7000029471</v>
      </c>
      <c r="C21" s="539">
        <v>40</v>
      </c>
      <c r="D21" s="787" t="s">
        <v>111</v>
      </c>
      <c r="E21" s="539">
        <v>1000001689</v>
      </c>
      <c r="F21" s="789" t="s">
        <v>116</v>
      </c>
      <c r="G21" s="539" t="s">
        <v>113</v>
      </c>
      <c r="H21" s="539">
        <v>1</v>
      </c>
      <c r="I21" s="60"/>
      <c r="J21" s="756" t="str">
        <f t="shared" si="0"/>
        <v>Included</v>
      </c>
      <c r="K21" s="238">
        <f t="shared" si="1"/>
        <v>0</v>
      </c>
      <c r="L21" s="219">
        <f t="shared" si="2"/>
        <v>0</v>
      </c>
      <c r="M21" s="784" t="e">
        <f t="shared" si="3"/>
        <v>#VALUE!</v>
      </c>
      <c r="N21" s="759"/>
    </row>
    <row r="22" spans="1:14" s="219" customFormat="1" x14ac:dyDescent="0.3">
      <c r="A22" s="758">
        <v>5</v>
      </c>
      <c r="B22" s="539">
        <v>7000029471</v>
      </c>
      <c r="C22" s="539">
        <v>50</v>
      </c>
      <c r="D22" s="787" t="s">
        <v>111</v>
      </c>
      <c r="E22" s="539">
        <v>1000032777</v>
      </c>
      <c r="F22" s="787" t="s">
        <v>117</v>
      </c>
      <c r="G22" s="539" t="s">
        <v>113</v>
      </c>
      <c r="H22" s="539">
        <v>2</v>
      </c>
      <c r="I22" s="60"/>
      <c r="J22" s="756" t="str">
        <f t="shared" si="0"/>
        <v>Included</v>
      </c>
      <c r="K22" s="238">
        <f t="shared" si="1"/>
        <v>0</v>
      </c>
      <c r="L22" s="219">
        <f t="shared" si="2"/>
        <v>0</v>
      </c>
      <c r="M22" s="784" t="e">
        <f t="shared" si="3"/>
        <v>#VALUE!</v>
      </c>
      <c r="N22" s="759"/>
    </row>
    <row r="23" spans="1:14" s="219" customFormat="1" x14ac:dyDescent="0.3">
      <c r="A23" s="758">
        <v>6</v>
      </c>
      <c r="B23" s="539">
        <v>7000029471</v>
      </c>
      <c r="C23" s="539">
        <v>60</v>
      </c>
      <c r="D23" s="787" t="s">
        <v>111</v>
      </c>
      <c r="E23" s="539">
        <v>1000020417</v>
      </c>
      <c r="F23" s="787" t="s">
        <v>118</v>
      </c>
      <c r="G23" s="539" t="s">
        <v>113</v>
      </c>
      <c r="H23" s="539">
        <v>3</v>
      </c>
      <c r="I23" s="60"/>
      <c r="J23" s="756" t="str">
        <f t="shared" si="0"/>
        <v>Included</v>
      </c>
      <c r="K23" s="238">
        <f t="shared" si="1"/>
        <v>0</v>
      </c>
      <c r="L23" s="219">
        <f t="shared" si="2"/>
        <v>0</v>
      </c>
      <c r="M23" s="784" t="e">
        <f t="shared" si="3"/>
        <v>#VALUE!</v>
      </c>
      <c r="N23" s="759"/>
    </row>
    <row r="24" spans="1:14" s="219" customFormat="1" x14ac:dyDescent="0.3">
      <c r="A24" s="758">
        <v>7</v>
      </c>
      <c r="B24" s="539">
        <v>7000029471</v>
      </c>
      <c r="C24" s="539">
        <v>70</v>
      </c>
      <c r="D24" s="787" t="s">
        <v>111</v>
      </c>
      <c r="E24" s="539">
        <v>1000001695</v>
      </c>
      <c r="F24" s="787" t="s">
        <v>119</v>
      </c>
      <c r="G24" s="539" t="s">
        <v>113</v>
      </c>
      <c r="H24" s="539">
        <v>12</v>
      </c>
      <c r="I24" s="60"/>
      <c r="J24" s="756" t="str">
        <f t="shared" si="0"/>
        <v>Included</v>
      </c>
      <c r="K24" s="238">
        <f t="shared" si="1"/>
        <v>0</v>
      </c>
      <c r="L24" s="219">
        <f t="shared" si="2"/>
        <v>0</v>
      </c>
      <c r="M24" s="784" t="e">
        <f t="shared" si="3"/>
        <v>#VALUE!</v>
      </c>
      <c r="N24" s="759"/>
    </row>
    <row r="25" spans="1:14" s="219" customFormat="1" x14ac:dyDescent="0.3">
      <c r="A25" s="758">
        <v>8</v>
      </c>
      <c r="B25" s="539">
        <v>7000029471</v>
      </c>
      <c r="C25" s="539">
        <v>80</v>
      </c>
      <c r="D25" s="787" t="s">
        <v>111</v>
      </c>
      <c r="E25" s="539">
        <v>1000001694</v>
      </c>
      <c r="F25" s="787" t="s">
        <v>120</v>
      </c>
      <c r="G25" s="539" t="s">
        <v>113</v>
      </c>
      <c r="H25" s="539">
        <v>6</v>
      </c>
      <c r="I25" s="60"/>
      <c r="J25" s="756" t="str">
        <f t="shared" si="0"/>
        <v>Included</v>
      </c>
      <c r="K25" s="238">
        <f t="shared" si="1"/>
        <v>0</v>
      </c>
      <c r="L25" s="219">
        <f t="shared" si="2"/>
        <v>0</v>
      </c>
      <c r="M25" s="784" t="e">
        <f t="shared" si="3"/>
        <v>#VALUE!</v>
      </c>
      <c r="N25" s="759"/>
    </row>
    <row r="26" spans="1:14" s="219" customFormat="1" x14ac:dyDescent="0.3">
      <c r="A26" s="758">
        <v>9</v>
      </c>
      <c r="B26" s="539">
        <v>7000029471</v>
      </c>
      <c r="C26" s="539">
        <v>90</v>
      </c>
      <c r="D26" s="787" t="s">
        <v>111</v>
      </c>
      <c r="E26" s="539">
        <v>1000001772</v>
      </c>
      <c r="F26" s="787" t="s">
        <v>121</v>
      </c>
      <c r="G26" s="539" t="s">
        <v>113</v>
      </c>
      <c r="H26" s="539">
        <v>3</v>
      </c>
      <c r="I26" s="60"/>
      <c r="J26" s="756" t="str">
        <f t="shared" si="0"/>
        <v>Included</v>
      </c>
      <c r="K26" s="238">
        <f t="shared" si="1"/>
        <v>0</v>
      </c>
      <c r="L26" s="219">
        <f t="shared" si="2"/>
        <v>0</v>
      </c>
      <c r="M26" s="784" t="e">
        <f t="shared" si="3"/>
        <v>#VALUE!</v>
      </c>
      <c r="N26" s="759"/>
    </row>
    <row r="27" spans="1:14" s="219" customFormat="1" x14ac:dyDescent="0.3">
      <c r="A27" s="758">
        <v>10</v>
      </c>
      <c r="B27" s="539">
        <v>7000029471</v>
      </c>
      <c r="C27" s="539">
        <v>100</v>
      </c>
      <c r="D27" s="787" t="s">
        <v>111</v>
      </c>
      <c r="E27" s="539">
        <v>1000001568</v>
      </c>
      <c r="F27" s="787" t="s">
        <v>122</v>
      </c>
      <c r="G27" s="539" t="s">
        <v>113</v>
      </c>
      <c r="H27" s="539">
        <v>2</v>
      </c>
      <c r="I27" s="60"/>
      <c r="J27" s="756" t="str">
        <f t="shared" si="0"/>
        <v>Included</v>
      </c>
      <c r="K27" s="238">
        <f t="shared" si="1"/>
        <v>0</v>
      </c>
      <c r="L27" s="219">
        <f t="shared" si="2"/>
        <v>0</v>
      </c>
      <c r="M27" s="784" t="e">
        <f t="shared" si="3"/>
        <v>#VALUE!</v>
      </c>
      <c r="N27" s="759"/>
    </row>
    <row r="28" spans="1:14" s="219" customFormat="1" x14ac:dyDescent="0.3">
      <c r="A28" s="758">
        <v>11</v>
      </c>
      <c r="B28" s="539">
        <v>7000029471</v>
      </c>
      <c r="C28" s="539">
        <v>110</v>
      </c>
      <c r="D28" s="787" t="s">
        <v>123</v>
      </c>
      <c r="E28" s="539">
        <v>1000001772</v>
      </c>
      <c r="F28" s="787" t="s">
        <v>124</v>
      </c>
      <c r="G28" s="539" t="s">
        <v>113</v>
      </c>
      <c r="H28" s="539">
        <v>3</v>
      </c>
      <c r="I28" s="60"/>
      <c r="J28" s="756" t="str">
        <f t="shared" si="0"/>
        <v>Included</v>
      </c>
      <c r="K28" s="238">
        <f t="shared" si="1"/>
        <v>0</v>
      </c>
      <c r="L28" s="219">
        <f t="shared" si="2"/>
        <v>0</v>
      </c>
      <c r="M28" s="784" t="e">
        <f t="shared" si="3"/>
        <v>#VALUE!</v>
      </c>
      <c r="N28" s="759"/>
    </row>
    <row r="29" spans="1:14" s="219" customFormat="1" x14ac:dyDescent="0.3">
      <c r="A29" s="758">
        <v>12</v>
      </c>
      <c r="B29" s="539">
        <v>7000029471</v>
      </c>
      <c r="C29" s="539">
        <v>120</v>
      </c>
      <c r="D29" s="787" t="s">
        <v>123</v>
      </c>
      <c r="E29" s="539">
        <v>1000001684</v>
      </c>
      <c r="F29" s="787" t="s">
        <v>114</v>
      </c>
      <c r="G29" s="539" t="s">
        <v>113</v>
      </c>
      <c r="H29" s="539">
        <v>3</v>
      </c>
      <c r="I29" s="60"/>
      <c r="J29" s="756" t="str">
        <f t="shared" si="0"/>
        <v>Included</v>
      </c>
      <c r="K29" s="238">
        <f t="shared" si="1"/>
        <v>0</v>
      </c>
      <c r="L29" s="219">
        <f t="shared" si="2"/>
        <v>0</v>
      </c>
      <c r="M29" s="784" t="e">
        <f t="shared" si="3"/>
        <v>#VALUE!</v>
      </c>
      <c r="N29" s="759"/>
    </row>
    <row r="30" spans="1:14" s="219" customFormat="1" x14ac:dyDescent="0.3">
      <c r="A30" s="758">
        <v>13</v>
      </c>
      <c r="B30" s="539">
        <v>7000029471</v>
      </c>
      <c r="C30" s="539">
        <v>130</v>
      </c>
      <c r="D30" s="787" t="s">
        <v>125</v>
      </c>
      <c r="E30" s="539">
        <v>1000011261</v>
      </c>
      <c r="F30" s="787" t="s">
        <v>126</v>
      </c>
      <c r="G30" s="539" t="s">
        <v>127</v>
      </c>
      <c r="H30" s="539">
        <v>1</v>
      </c>
      <c r="I30" s="60"/>
      <c r="J30" s="756" t="str">
        <f t="shared" si="0"/>
        <v>Included</v>
      </c>
      <c r="K30" s="238">
        <f t="shared" si="1"/>
        <v>0</v>
      </c>
      <c r="L30" s="219">
        <f t="shared" si="2"/>
        <v>0</v>
      </c>
      <c r="M30" s="784" t="e">
        <f t="shared" si="3"/>
        <v>#VALUE!</v>
      </c>
      <c r="N30" s="759"/>
    </row>
    <row r="31" spans="1:14" s="219" customFormat="1" ht="66.75" customHeight="1" x14ac:dyDescent="0.3">
      <c r="A31" s="758">
        <v>14</v>
      </c>
      <c r="B31" s="539">
        <v>7000029471</v>
      </c>
      <c r="C31" s="539">
        <v>140</v>
      </c>
      <c r="D31" s="787" t="s">
        <v>125</v>
      </c>
      <c r="E31" s="539">
        <v>1000011256</v>
      </c>
      <c r="F31" s="789" t="s">
        <v>128</v>
      </c>
      <c r="G31" s="539" t="s">
        <v>127</v>
      </c>
      <c r="H31" s="539">
        <v>1</v>
      </c>
      <c r="I31" s="60"/>
      <c r="J31" s="756" t="str">
        <f t="shared" si="0"/>
        <v>Included</v>
      </c>
      <c r="K31" s="238">
        <f t="shared" si="1"/>
        <v>0</v>
      </c>
      <c r="L31" s="219">
        <f t="shared" si="2"/>
        <v>0</v>
      </c>
      <c r="M31" s="784" t="e">
        <f t="shared" si="3"/>
        <v>#VALUE!</v>
      </c>
      <c r="N31" s="759"/>
    </row>
    <row r="32" spans="1:14" s="219" customFormat="1" ht="39.950000000000003" customHeight="1" x14ac:dyDescent="0.3">
      <c r="A32" s="758">
        <v>15</v>
      </c>
      <c r="B32" s="539">
        <v>7000029471</v>
      </c>
      <c r="C32" s="539">
        <v>150</v>
      </c>
      <c r="D32" s="787" t="s">
        <v>129</v>
      </c>
      <c r="E32" s="539">
        <v>1000055975</v>
      </c>
      <c r="F32" s="789" t="s">
        <v>130</v>
      </c>
      <c r="G32" s="539" t="s">
        <v>113</v>
      </c>
      <c r="H32" s="539">
        <v>3</v>
      </c>
      <c r="I32" s="60"/>
      <c r="J32" s="756" t="str">
        <f t="shared" si="0"/>
        <v>Included</v>
      </c>
      <c r="K32" s="238">
        <f t="shared" si="1"/>
        <v>0</v>
      </c>
      <c r="L32" s="219">
        <f t="shared" si="2"/>
        <v>0</v>
      </c>
      <c r="M32" s="784" t="e">
        <f t="shared" si="3"/>
        <v>#VALUE!</v>
      </c>
      <c r="N32" s="759"/>
    </row>
    <row r="33" spans="1:14" s="219" customFormat="1" ht="60" customHeight="1" x14ac:dyDescent="0.3">
      <c r="A33" s="758">
        <v>16</v>
      </c>
      <c r="B33" s="539">
        <v>7000029471</v>
      </c>
      <c r="C33" s="539">
        <v>160</v>
      </c>
      <c r="D33" s="787" t="s">
        <v>129</v>
      </c>
      <c r="E33" s="539">
        <v>1000055982</v>
      </c>
      <c r="F33" s="789" t="s">
        <v>131</v>
      </c>
      <c r="G33" s="539" t="s">
        <v>113</v>
      </c>
      <c r="H33" s="539">
        <v>3</v>
      </c>
      <c r="I33" s="60"/>
      <c r="J33" s="756" t="str">
        <f t="shared" si="0"/>
        <v>Included</v>
      </c>
      <c r="K33" s="238">
        <f t="shared" si="1"/>
        <v>0</v>
      </c>
      <c r="L33" s="219">
        <f t="shared" si="2"/>
        <v>0</v>
      </c>
      <c r="M33" s="784" t="e">
        <f t="shared" si="3"/>
        <v>#VALUE!</v>
      </c>
      <c r="N33" s="759"/>
    </row>
    <row r="34" spans="1:14" s="219" customFormat="1" x14ac:dyDescent="0.3">
      <c r="A34" s="758">
        <v>17</v>
      </c>
      <c r="B34" s="539">
        <v>7000029471</v>
      </c>
      <c r="C34" s="539">
        <v>170</v>
      </c>
      <c r="D34" s="787" t="s">
        <v>132</v>
      </c>
      <c r="E34" s="539">
        <v>1000001170</v>
      </c>
      <c r="F34" s="787" t="s">
        <v>133</v>
      </c>
      <c r="G34" s="539" t="s">
        <v>113</v>
      </c>
      <c r="H34" s="539">
        <v>1</v>
      </c>
      <c r="I34" s="60"/>
      <c r="J34" s="756" t="str">
        <f t="shared" si="0"/>
        <v>Included</v>
      </c>
      <c r="K34" s="238">
        <f t="shared" ref="K34:K41" si="4">+H34*I34</f>
        <v>0</v>
      </c>
      <c r="L34" s="219">
        <f t="shared" ref="L34:L41" si="5">I34*H34</f>
        <v>0</v>
      </c>
      <c r="M34" s="784" t="e">
        <f t="shared" si="3"/>
        <v>#VALUE!</v>
      </c>
      <c r="N34" s="759"/>
    </row>
    <row r="35" spans="1:14" s="219" customFormat="1" x14ac:dyDescent="0.3">
      <c r="A35" s="758">
        <v>18</v>
      </c>
      <c r="B35" s="539">
        <v>7000029471</v>
      </c>
      <c r="C35" s="539">
        <v>180</v>
      </c>
      <c r="D35" s="787" t="s">
        <v>132</v>
      </c>
      <c r="E35" s="539">
        <v>1000001330</v>
      </c>
      <c r="F35" s="787" t="s">
        <v>134</v>
      </c>
      <c r="G35" s="539" t="s">
        <v>113</v>
      </c>
      <c r="H35" s="539">
        <v>1</v>
      </c>
      <c r="I35" s="60"/>
      <c r="J35" s="756" t="str">
        <f t="shared" si="0"/>
        <v>Included</v>
      </c>
      <c r="K35" s="238">
        <f t="shared" si="4"/>
        <v>0</v>
      </c>
      <c r="L35" s="219">
        <f t="shared" si="5"/>
        <v>0</v>
      </c>
      <c r="M35" s="784" t="e">
        <f t="shared" si="3"/>
        <v>#VALUE!</v>
      </c>
      <c r="N35" s="759"/>
    </row>
    <row r="36" spans="1:14" s="219" customFormat="1" x14ac:dyDescent="0.3">
      <c r="A36" s="758">
        <v>19</v>
      </c>
      <c r="B36" s="539">
        <v>7000029471</v>
      </c>
      <c r="C36" s="539">
        <v>190</v>
      </c>
      <c r="D36" s="787" t="s">
        <v>132</v>
      </c>
      <c r="E36" s="539">
        <v>1000001167</v>
      </c>
      <c r="F36" s="787" t="s">
        <v>135</v>
      </c>
      <c r="G36" s="539" t="s">
        <v>127</v>
      </c>
      <c r="H36" s="539">
        <v>1</v>
      </c>
      <c r="I36" s="60"/>
      <c r="J36" s="756" t="str">
        <f t="shared" si="0"/>
        <v>Included</v>
      </c>
      <c r="K36" s="238">
        <f t="shared" si="4"/>
        <v>0</v>
      </c>
      <c r="L36" s="219">
        <f t="shared" si="5"/>
        <v>0</v>
      </c>
      <c r="M36" s="784" t="e">
        <f t="shared" si="3"/>
        <v>#VALUE!</v>
      </c>
      <c r="N36" s="759"/>
    </row>
    <row r="37" spans="1:14" s="219" customFormat="1" x14ac:dyDescent="0.3">
      <c r="A37" s="758">
        <v>20</v>
      </c>
      <c r="B37" s="539">
        <v>7000029471</v>
      </c>
      <c r="C37" s="539">
        <v>200</v>
      </c>
      <c r="D37" s="787" t="s">
        <v>136</v>
      </c>
      <c r="E37" s="539">
        <v>1000001333</v>
      </c>
      <c r="F37" s="787" t="s">
        <v>137</v>
      </c>
      <c r="G37" s="539" t="s">
        <v>113</v>
      </c>
      <c r="H37" s="539">
        <v>1</v>
      </c>
      <c r="I37" s="60"/>
      <c r="J37" s="756" t="str">
        <f t="shared" si="0"/>
        <v>Included</v>
      </c>
      <c r="K37" s="238">
        <f t="shared" si="4"/>
        <v>0</v>
      </c>
      <c r="L37" s="219">
        <f t="shared" si="5"/>
        <v>0</v>
      </c>
      <c r="M37" s="784" t="e">
        <f t="shared" si="3"/>
        <v>#VALUE!</v>
      </c>
      <c r="N37" s="759"/>
    </row>
    <row r="38" spans="1:14" s="219" customFormat="1" x14ac:dyDescent="0.3">
      <c r="A38" s="758">
        <v>21</v>
      </c>
      <c r="B38" s="539">
        <v>7000029471</v>
      </c>
      <c r="C38" s="539">
        <v>210</v>
      </c>
      <c r="D38" s="787" t="s">
        <v>138</v>
      </c>
      <c r="E38" s="539"/>
      <c r="F38" s="787" t="s">
        <v>139</v>
      </c>
      <c r="G38" s="539" t="s">
        <v>140</v>
      </c>
      <c r="H38" s="539">
        <v>1</v>
      </c>
      <c r="I38" s="60"/>
      <c r="J38" s="756" t="str">
        <f t="shared" si="0"/>
        <v>Included</v>
      </c>
      <c r="K38" s="238">
        <f t="shared" si="4"/>
        <v>0</v>
      </c>
      <c r="L38" s="219">
        <f t="shared" si="5"/>
        <v>0</v>
      </c>
      <c r="M38" s="784" t="e">
        <f t="shared" si="3"/>
        <v>#VALUE!</v>
      </c>
      <c r="N38" s="759"/>
    </row>
    <row r="39" spans="1:14" s="219" customFormat="1" x14ac:dyDescent="0.3">
      <c r="A39" s="758">
        <v>22</v>
      </c>
      <c r="B39" s="539">
        <v>7000029471</v>
      </c>
      <c r="C39" s="539">
        <v>220</v>
      </c>
      <c r="D39" s="787" t="s">
        <v>138</v>
      </c>
      <c r="E39" s="539"/>
      <c r="F39" s="787" t="s">
        <v>141</v>
      </c>
      <c r="G39" s="539" t="s">
        <v>140</v>
      </c>
      <c r="H39" s="539">
        <v>1</v>
      </c>
      <c r="I39" s="60"/>
      <c r="J39" s="756" t="str">
        <f t="shared" si="0"/>
        <v>Included</v>
      </c>
      <c r="K39" s="238">
        <f t="shared" si="4"/>
        <v>0</v>
      </c>
      <c r="L39" s="219">
        <f t="shared" si="5"/>
        <v>0</v>
      </c>
      <c r="M39" s="784" t="e">
        <f t="shared" si="3"/>
        <v>#VALUE!</v>
      </c>
      <c r="N39" s="759"/>
    </row>
    <row r="40" spans="1:14" s="219" customFormat="1" x14ac:dyDescent="0.3">
      <c r="A40" s="758">
        <v>23</v>
      </c>
      <c r="B40" s="539">
        <v>7000029471</v>
      </c>
      <c r="C40" s="539">
        <v>230</v>
      </c>
      <c r="D40" s="787" t="s">
        <v>142</v>
      </c>
      <c r="E40" s="539">
        <v>1000001797</v>
      </c>
      <c r="F40" s="787" t="s">
        <v>143</v>
      </c>
      <c r="G40" s="539" t="s">
        <v>144</v>
      </c>
      <c r="H40" s="539">
        <v>1</v>
      </c>
      <c r="I40" s="60"/>
      <c r="J40" s="756" t="str">
        <f t="shared" si="0"/>
        <v>Included</v>
      </c>
      <c r="K40" s="238">
        <f t="shared" si="4"/>
        <v>0</v>
      </c>
      <c r="L40" s="219">
        <f t="shared" si="5"/>
        <v>0</v>
      </c>
      <c r="M40" s="784" t="e">
        <f t="shared" si="3"/>
        <v>#VALUE!</v>
      </c>
      <c r="N40" s="759"/>
    </row>
    <row r="41" spans="1:14" s="219" customFormat="1" x14ac:dyDescent="0.3">
      <c r="A41" s="758">
        <v>24</v>
      </c>
      <c r="B41" s="539">
        <v>7000029471</v>
      </c>
      <c r="C41" s="539">
        <v>240</v>
      </c>
      <c r="D41" s="787" t="s">
        <v>142</v>
      </c>
      <c r="E41" s="539">
        <v>1000013159</v>
      </c>
      <c r="F41" s="787" t="s">
        <v>145</v>
      </c>
      <c r="G41" s="539" t="s">
        <v>144</v>
      </c>
      <c r="H41" s="539">
        <v>2</v>
      </c>
      <c r="I41" s="60"/>
      <c r="J41" s="756" t="str">
        <f t="shared" si="0"/>
        <v>Included</v>
      </c>
      <c r="K41" s="238">
        <f t="shared" si="4"/>
        <v>0</v>
      </c>
      <c r="L41" s="219">
        <f t="shared" si="5"/>
        <v>0</v>
      </c>
      <c r="M41" s="784" t="e">
        <f t="shared" si="3"/>
        <v>#VALUE!</v>
      </c>
      <c r="N41" s="759"/>
    </row>
    <row r="42" spans="1:14" s="219" customFormat="1" x14ac:dyDescent="0.3">
      <c r="A42" s="758">
        <v>25</v>
      </c>
      <c r="B42" s="539">
        <v>7000029471</v>
      </c>
      <c r="C42" s="539">
        <v>250</v>
      </c>
      <c r="D42" s="787" t="s">
        <v>142</v>
      </c>
      <c r="E42" s="539">
        <v>1000013055</v>
      </c>
      <c r="F42" s="787" t="s">
        <v>146</v>
      </c>
      <c r="G42" s="539" t="s">
        <v>127</v>
      </c>
      <c r="H42" s="539">
        <v>1</v>
      </c>
      <c r="I42" s="60"/>
      <c r="J42" s="756" t="str">
        <f t="shared" si="0"/>
        <v>Included</v>
      </c>
      <c r="K42" s="238">
        <f t="shared" si="1"/>
        <v>0</v>
      </c>
      <c r="L42" s="219">
        <f t="shared" si="2"/>
        <v>0</v>
      </c>
      <c r="M42" s="784" t="e">
        <f t="shared" si="3"/>
        <v>#VALUE!</v>
      </c>
      <c r="N42" s="759"/>
    </row>
    <row r="43" spans="1:14" s="219" customFormat="1" x14ac:dyDescent="0.3">
      <c r="A43" s="758">
        <v>26</v>
      </c>
      <c r="B43" s="539">
        <v>7000029471</v>
      </c>
      <c r="C43" s="539">
        <v>260</v>
      </c>
      <c r="D43" s="787" t="s">
        <v>142</v>
      </c>
      <c r="E43" s="539">
        <v>1000021853</v>
      </c>
      <c r="F43" s="787" t="s">
        <v>147</v>
      </c>
      <c r="G43" s="539" t="s">
        <v>144</v>
      </c>
      <c r="H43" s="539">
        <v>2</v>
      </c>
      <c r="I43" s="60"/>
      <c r="J43" s="756" t="str">
        <f t="shared" si="0"/>
        <v>Included</v>
      </c>
      <c r="K43" s="238">
        <f t="shared" si="1"/>
        <v>0</v>
      </c>
      <c r="L43" s="219">
        <f t="shared" si="2"/>
        <v>0</v>
      </c>
      <c r="M43" s="784" t="e">
        <f t="shared" si="3"/>
        <v>#VALUE!</v>
      </c>
      <c r="N43" s="759"/>
    </row>
    <row r="44" spans="1:14" s="219" customFormat="1" ht="39.950000000000003" customHeight="1" x14ac:dyDescent="0.3">
      <c r="A44" s="758">
        <v>27</v>
      </c>
      <c r="B44" s="539">
        <v>7000029471</v>
      </c>
      <c r="C44" s="539">
        <v>270</v>
      </c>
      <c r="D44" s="787" t="s">
        <v>142</v>
      </c>
      <c r="E44" s="539">
        <v>1000009186</v>
      </c>
      <c r="F44" s="789" t="s">
        <v>148</v>
      </c>
      <c r="G44" s="539" t="s">
        <v>144</v>
      </c>
      <c r="H44" s="539">
        <v>2</v>
      </c>
      <c r="I44" s="60"/>
      <c r="J44" s="756" t="str">
        <f t="shared" si="0"/>
        <v>Included</v>
      </c>
      <c r="K44" s="238">
        <f t="shared" si="1"/>
        <v>0</v>
      </c>
      <c r="L44" s="219">
        <f t="shared" si="2"/>
        <v>0</v>
      </c>
      <c r="M44" s="784" t="e">
        <f t="shared" si="3"/>
        <v>#VALUE!</v>
      </c>
      <c r="N44" s="759"/>
    </row>
    <row r="45" spans="1:14" s="219" customFormat="1" ht="39.950000000000003" customHeight="1" x14ac:dyDescent="0.3">
      <c r="A45" s="758">
        <v>28</v>
      </c>
      <c r="B45" s="539">
        <v>7000029471</v>
      </c>
      <c r="C45" s="539">
        <v>280</v>
      </c>
      <c r="D45" s="787" t="s">
        <v>142</v>
      </c>
      <c r="E45" s="539">
        <v>1000021434</v>
      </c>
      <c r="F45" s="789" t="s">
        <v>149</v>
      </c>
      <c r="G45" s="539" t="s">
        <v>144</v>
      </c>
      <c r="H45" s="539">
        <v>2</v>
      </c>
      <c r="I45" s="60"/>
      <c r="J45" s="756" t="str">
        <f t="shared" si="0"/>
        <v>Included</v>
      </c>
      <c r="K45" s="238">
        <f t="shared" si="1"/>
        <v>0</v>
      </c>
      <c r="L45" s="219">
        <f t="shared" si="2"/>
        <v>0</v>
      </c>
      <c r="M45" s="784" t="e">
        <f t="shared" si="3"/>
        <v>#VALUE!</v>
      </c>
      <c r="N45" s="759"/>
    </row>
    <row r="46" spans="1:14" s="219" customFormat="1" ht="39.950000000000003" customHeight="1" x14ac:dyDescent="0.3">
      <c r="A46" s="758">
        <v>29</v>
      </c>
      <c r="B46" s="539">
        <v>7000029471</v>
      </c>
      <c r="C46" s="539">
        <v>290</v>
      </c>
      <c r="D46" s="787" t="s">
        <v>142</v>
      </c>
      <c r="E46" s="539">
        <v>1000015547</v>
      </c>
      <c r="F46" s="789" t="s">
        <v>150</v>
      </c>
      <c r="G46" s="539" t="s">
        <v>144</v>
      </c>
      <c r="H46" s="539">
        <v>2</v>
      </c>
      <c r="I46" s="60"/>
      <c r="J46" s="756" t="str">
        <f t="shared" si="0"/>
        <v>Included</v>
      </c>
      <c r="K46" s="238">
        <f t="shared" si="1"/>
        <v>0</v>
      </c>
      <c r="L46" s="219">
        <f t="shared" si="2"/>
        <v>0</v>
      </c>
      <c r="M46" s="784" t="e">
        <f t="shared" si="3"/>
        <v>#VALUE!</v>
      </c>
      <c r="N46" s="759"/>
    </row>
    <row r="47" spans="1:14" s="219" customFormat="1" ht="39.950000000000003" customHeight="1" x14ac:dyDescent="0.3">
      <c r="A47" s="758">
        <v>30</v>
      </c>
      <c r="B47" s="539">
        <v>7000029471</v>
      </c>
      <c r="C47" s="539">
        <v>300</v>
      </c>
      <c r="D47" s="787" t="s">
        <v>142</v>
      </c>
      <c r="E47" s="539">
        <v>1000018387</v>
      </c>
      <c r="F47" s="789" t="s">
        <v>151</v>
      </c>
      <c r="G47" s="539" t="s">
        <v>127</v>
      </c>
      <c r="H47" s="539">
        <v>1</v>
      </c>
      <c r="I47" s="60"/>
      <c r="J47" s="756" t="str">
        <f t="shared" si="0"/>
        <v>Included</v>
      </c>
      <c r="K47" s="238">
        <f t="shared" si="1"/>
        <v>0</v>
      </c>
      <c r="L47" s="219">
        <f t="shared" si="2"/>
        <v>0</v>
      </c>
      <c r="M47" s="784" t="e">
        <f t="shared" si="3"/>
        <v>#VALUE!</v>
      </c>
      <c r="N47" s="759"/>
    </row>
    <row r="48" spans="1:14" s="219" customFormat="1" ht="39.950000000000003" customHeight="1" x14ac:dyDescent="0.3">
      <c r="A48" s="758">
        <v>31</v>
      </c>
      <c r="B48" s="539">
        <v>7000029471</v>
      </c>
      <c r="C48" s="539">
        <v>310</v>
      </c>
      <c r="D48" s="787" t="s">
        <v>142</v>
      </c>
      <c r="E48" s="539">
        <v>1000019006</v>
      </c>
      <c r="F48" s="789" t="s">
        <v>152</v>
      </c>
      <c r="G48" s="539" t="s">
        <v>127</v>
      </c>
      <c r="H48" s="539">
        <v>1</v>
      </c>
      <c r="I48" s="60"/>
      <c r="J48" s="756" t="str">
        <f t="shared" si="0"/>
        <v>Included</v>
      </c>
      <c r="K48" s="238">
        <f t="shared" si="1"/>
        <v>0</v>
      </c>
      <c r="L48" s="219">
        <f t="shared" si="2"/>
        <v>0</v>
      </c>
      <c r="M48" s="784" t="e">
        <f t="shared" si="3"/>
        <v>#VALUE!</v>
      </c>
      <c r="N48" s="759"/>
    </row>
    <row r="49" spans="1:14" s="219" customFormat="1" ht="39.950000000000003" customHeight="1" x14ac:dyDescent="0.3">
      <c r="A49" s="758">
        <v>32</v>
      </c>
      <c r="B49" s="539">
        <v>7000029471</v>
      </c>
      <c r="C49" s="539">
        <v>320</v>
      </c>
      <c r="D49" s="787" t="s">
        <v>142</v>
      </c>
      <c r="E49" s="539">
        <v>1000006919</v>
      </c>
      <c r="F49" s="789" t="s">
        <v>153</v>
      </c>
      <c r="G49" s="539" t="s">
        <v>127</v>
      </c>
      <c r="H49" s="539">
        <v>1</v>
      </c>
      <c r="I49" s="60"/>
      <c r="J49" s="756" t="str">
        <f t="shared" si="0"/>
        <v>Included</v>
      </c>
      <c r="K49" s="238">
        <f t="shared" si="1"/>
        <v>0</v>
      </c>
      <c r="L49" s="219">
        <f t="shared" si="2"/>
        <v>0</v>
      </c>
      <c r="M49" s="784" t="e">
        <f t="shared" si="3"/>
        <v>#VALUE!</v>
      </c>
      <c r="N49" s="759"/>
    </row>
    <row r="50" spans="1:14" s="219" customFormat="1" x14ac:dyDescent="0.3">
      <c r="A50" s="758">
        <v>33</v>
      </c>
      <c r="B50" s="539">
        <v>7000029471</v>
      </c>
      <c r="C50" s="539">
        <v>330</v>
      </c>
      <c r="D50" s="787" t="s">
        <v>142</v>
      </c>
      <c r="E50" s="539">
        <v>1000028467</v>
      </c>
      <c r="F50" s="787" t="s">
        <v>154</v>
      </c>
      <c r="G50" s="539" t="s">
        <v>144</v>
      </c>
      <c r="H50" s="539">
        <v>1</v>
      </c>
      <c r="I50" s="60"/>
      <c r="J50" s="756" t="str">
        <f t="shared" si="0"/>
        <v>Included</v>
      </c>
      <c r="K50" s="238">
        <f t="shared" si="1"/>
        <v>0</v>
      </c>
      <c r="L50" s="219">
        <f t="shared" si="2"/>
        <v>0</v>
      </c>
      <c r="M50" s="784" t="e">
        <f t="shared" si="3"/>
        <v>#VALUE!</v>
      </c>
      <c r="N50" s="759"/>
    </row>
    <row r="51" spans="1:14" s="219" customFormat="1" x14ac:dyDescent="0.3">
      <c r="A51" s="758">
        <v>34</v>
      </c>
      <c r="B51" s="539">
        <v>7000029471</v>
      </c>
      <c r="C51" s="539">
        <v>340</v>
      </c>
      <c r="D51" s="787" t="s">
        <v>142</v>
      </c>
      <c r="E51" s="539">
        <v>1000032882</v>
      </c>
      <c r="F51" s="787" t="s">
        <v>155</v>
      </c>
      <c r="G51" s="539" t="s">
        <v>144</v>
      </c>
      <c r="H51" s="539">
        <v>1</v>
      </c>
      <c r="I51" s="60"/>
      <c r="J51" s="756" t="str">
        <f t="shared" si="0"/>
        <v>Included</v>
      </c>
      <c r="K51" s="238">
        <f t="shared" si="1"/>
        <v>0</v>
      </c>
      <c r="L51" s="219">
        <f t="shared" si="2"/>
        <v>0</v>
      </c>
      <c r="M51" s="784" t="e">
        <f t="shared" si="3"/>
        <v>#VALUE!</v>
      </c>
      <c r="N51" s="759"/>
    </row>
    <row r="52" spans="1:14" s="219" customFormat="1" x14ac:dyDescent="0.3">
      <c r="A52" s="758">
        <v>35</v>
      </c>
      <c r="B52" s="539">
        <v>7000029471</v>
      </c>
      <c r="C52" s="539">
        <v>350</v>
      </c>
      <c r="D52" s="787" t="s">
        <v>142</v>
      </c>
      <c r="E52" s="539">
        <v>1000016825</v>
      </c>
      <c r="F52" s="787" t="s">
        <v>156</v>
      </c>
      <c r="G52" s="539" t="s">
        <v>144</v>
      </c>
      <c r="H52" s="539">
        <v>1</v>
      </c>
      <c r="I52" s="60"/>
      <c r="J52" s="756" t="str">
        <f t="shared" si="0"/>
        <v>Included</v>
      </c>
      <c r="K52" s="238">
        <f t="shared" si="1"/>
        <v>0</v>
      </c>
      <c r="L52" s="219">
        <f t="shared" si="2"/>
        <v>0</v>
      </c>
      <c r="M52" s="784" t="e">
        <f t="shared" si="3"/>
        <v>#VALUE!</v>
      </c>
      <c r="N52" s="759"/>
    </row>
    <row r="53" spans="1:14" s="219" customFormat="1" x14ac:dyDescent="0.3">
      <c r="A53" s="758">
        <v>36</v>
      </c>
      <c r="B53" s="539">
        <v>7000029471</v>
      </c>
      <c r="C53" s="539">
        <v>360</v>
      </c>
      <c r="D53" s="787" t="s">
        <v>142</v>
      </c>
      <c r="E53" s="539">
        <v>1000030439</v>
      </c>
      <c r="F53" s="787" t="s">
        <v>157</v>
      </c>
      <c r="G53" s="539" t="s">
        <v>140</v>
      </c>
      <c r="H53" s="539">
        <v>1</v>
      </c>
      <c r="I53" s="60"/>
      <c r="J53" s="756" t="str">
        <f t="shared" si="0"/>
        <v>Included</v>
      </c>
      <c r="K53" s="238">
        <f t="shared" si="1"/>
        <v>0</v>
      </c>
      <c r="L53" s="219">
        <f t="shared" si="2"/>
        <v>0</v>
      </c>
      <c r="M53" s="784" t="e">
        <f t="shared" si="3"/>
        <v>#VALUE!</v>
      </c>
      <c r="N53" s="759"/>
    </row>
    <row r="54" spans="1:14" s="219" customFormat="1" x14ac:dyDescent="0.3">
      <c r="A54" s="758">
        <v>37</v>
      </c>
      <c r="B54" s="539">
        <v>7000029471</v>
      </c>
      <c r="C54" s="539">
        <v>370</v>
      </c>
      <c r="D54" s="787" t="s">
        <v>142</v>
      </c>
      <c r="E54" s="539">
        <v>1000001790</v>
      </c>
      <c r="F54" s="787" t="s">
        <v>158</v>
      </c>
      <c r="G54" s="539" t="s">
        <v>144</v>
      </c>
      <c r="H54" s="539">
        <v>1</v>
      </c>
      <c r="I54" s="60"/>
      <c r="J54" s="756" t="str">
        <f t="shared" si="0"/>
        <v>Included</v>
      </c>
      <c r="K54" s="238">
        <f t="shared" si="1"/>
        <v>0</v>
      </c>
      <c r="L54" s="219">
        <f t="shared" si="2"/>
        <v>0</v>
      </c>
      <c r="M54" s="784" t="e">
        <f t="shared" si="3"/>
        <v>#VALUE!</v>
      </c>
      <c r="N54" s="759"/>
    </row>
    <row r="55" spans="1:14" s="219" customFormat="1" x14ac:dyDescent="0.3">
      <c r="A55" s="758">
        <v>38</v>
      </c>
      <c r="B55" s="539">
        <v>7000029471</v>
      </c>
      <c r="C55" s="539">
        <v>380</v>
      </c>
      <c r="D55" s="787" t="s">
        <v>142</v>
      </c>
      <c r="E55" s="539">
        <v>1000009794</v>
      </c>
      <c r="F55" s="787" t="s">
        <v>159</v>
      </c>
      <c r="G55" s="539" t="s">
        <v>127</v>
      </c>
      <c r="H55" s="539">
        <v>2</v>
      </c>
      <c r="I55" s="60"/>
      <c r="J55" s="756" t="str">
        <f t="shared" si="0"/>
        <v>Included</v>
      </c>
      <c r="K55" s="238">
        <f t="shared" si="1"/>
        <v>0</v>
      </c>
      <c r="L55" s="219">
        <f t="shared" si="2"/>
        <v>0</v>
      </c>
      <c r="M55" s="784" t="e">
        <f t="shared" si="3"/>
        <v>#VALUE!</v>
      </c>
      <c r="N55" s="759"/>
    </row>
    <row r="56" spans="1:14" s="219" customFormat="1" x14ac:dyDescent="0.3">
      <c r="A56" s="758">
        <v>39</v>
      </c>
      <c r="B56" s="539">
        <v>7000029471</v>
      </c>
      <c r="C56" s="539">
        <v>390</v>
      </c>
      <c r="D56" s="787" t="s">
        <v>142</v>
      </c>
      <c r="E56" s="539">
        <v>1000009567</v>
      </c>
      <c r="F56" s="787" t="s">
        <v>160</v>
      </c>
      <c r="G56" s="539" t="s">
        <v>127</v>
      </c>
      <c r="H56" s="539">
        <v>1</v>
      </c>
      <c r="I56" s="60"/>
      <c r="J56" s="756" t="str">
        <f t="shared" si="0"/>
        <v>Included</v>
      </c>
      <c r="K56" s="238">
        <f t="shared" si="1"/>
        <v>0</v>
      </c>
      <c r="L56" s="219">
        <f t="shared" si="2"/>
        <v>0</v>
      </c>
      <c r="M56" s="784" t="e">
        <f t="shared" si="3"/>
        <v>#VALUE!</v>
      </c>
      <c r="N56" s="759"/>
    </row>
    <row r="57" spans="1:14" s="219" customFormat="1" ht="48.75" customHeight="1" x14ac:dyDescent="0.3">
      <c r="A57" s="758">
        <v>40</v>
      </c>
      <c r="B57" s="539">
        <v>7000029471</v>
      </c>
      <c r="C57" s="539">
        <v>400</v>
      </c>
      <c r="D57" s="787" t="s">
        <v>142</v>
      </c>
      <c r="E57" s="539">
        <v>1000014561</v>
      </c>
      <c r="F57" s="789" t="s">
        <v>161</v>
      </c>
      <c r="G57" s="539" t="s">
        <v>127</v>
      </c>
      <c r="H57" s="539">
        <v>2</v>
      </c>
      <c r="I57" s="60"/>
      <c r="J57" s="756" t="str">
        <f t="shared" si="0"/>
        <v>Included</v>
      </c>
      <c r="K57" s="238">
        <f t="shared" si="1"/>
        <v>0</v>
      </c>
      <c r="L57" s="219">
        <f t="shared" si="2"/>
        <v>0</v>
      </c>
      <c r="M57" s="784" t="e">
        <f t="shared" si="3"/>
        <v>#VALUE!</v>
      </c>
      <c r="N57" s="759"/>
    </row>
    <row r="58" spans="1:14" s="219" customFormat="1" x14ac:dyDescent="0.3">
      <c r="A58" s="57">
        <v>41</v>
      </c>
      <c r="B58" s="539">
        <v>7000029460</v>
      </c>
      <c r="C58" s="539">
        <v>410</v>
      </c>
      <c r="D58" s="787" t="s">
        <v>142</v>
      </c>
      <c r="E58" s="539">
        <v>1000021259</v>
      </c>
      <c r="F58" s="787" t="s">
        <v>162</v>
      </c>
      <c r="G58" s="539" t="s">
        <v>144</v>
      </c>
      <c r="H58" s="539">
        <v>3</v>
      </c>
      <c r="I58" s="60"/>
      <c r="J58" s="756" t="str">
        <f t="shared" si="0"/>
        <v>Included</v>
      </c>
      <c r="K58" s="238">
        <f t="shared" si="1"/>
        <v>0</v>
      </c>
      <c r="L58" s="219">
        <f t="shared" si="2"/>
        <v>0</v>
      </c>
      <c r="M58" s="784" t="e">
        <f t="shared" si="3"/>
        <v>#VALUE!</v>
      </c>
      <c r="N58" s="759"/>
    </row>
    <row r="59" spans="1:14" s="219" customFormat="1" x14ac:dyDescent="0.3">
      <c r="A59" s="57">
        <v>42</v>
      </c>
      <c r="B59" s="539">
        <v>7000029460</v>
      </c>
      <c r="C59" s="539">
        <v>420</v>
      </c>
      <c r="D59" s="787" t="s">
        <v>142</v>
      </c>
      <c r="E59" s="539">
        <v>1000030543</v>
      </c>
      <c r="F59" s="787" t="s">
        <v>163</v>
      </c>
      <c r="G59" s="539" t="s">
        <v>144</v>
      </c>
      <c r="H59" s="539">
        <v>3</v>
      </c>
      <c r="I59" s="60"/>
      <c r="J59" s="757" t="str">
        <f t="shared" si="0"/>
        <v>Included</v>
      </c>
      <c r="K59" s="238">
        <f t="shared" si="1"/>
        <v>0</v>
      </c>
      <c r="L59" s="219">
        <f t="shared" si="2"/>
        <v>0</v>
      </c>
      <c r="M59" s="784" t="e">
        <f t="shared" si="3"/>
        <v>#VALUE!</v>
      </c>
      <c r="N59" s="759"/>
    </row>
    <row r="60" spans="1:14" s="219" customFormat="1" x14ac:dyDescent="0.3">
      <c r="A60" s="57">
        <v>43</v>
      </c>
      <c r="B60" s="539">
        <v>7000029460</v>
      </c>
      <c r="C60" s="539">
        <v>430</v>
      </c>
      <c r="D60" s="787" t="s">
        <v>142</v>
      </c>
      <c r="E60" s="539">
        <v>1000020417</v>
      </c>
      <c r="F60" s="787" t="s">
        <v>164</v>
      </c>
      <c r="G60" s="539" t="s">
        <v>144</v>
      </c>
      <c r="H60" s="539">
        <v>1</v>
      </c>
      <c r="I60" s="60"/>
      <c r="J60" s="757" t="str">
        <f t="shared" si="0"/>
        <v>Included</v>
      </c>
      <c r="K60" s="238">
        <f t="shared" si="1"/>
        <v>0</v>
      </c>
      <c r="L60" s="219">
        <f t="shared" si="2"/>
        <v>0</v>
      </c>
      <c r="M60" s="784" t="e">
        <f t="shared" si="3"/>
        <v>#VALUE!</v>
      </c>
      <c r="N60" s="759"/>
    </row>
    <row r="61" spans="1:14" s="219" customFormat="1" x14ac:dyDescent="0.3">
      <c r="A61" s="57">
        <v>44</v>
      </c>
      <c r="B61" s="539">
        <v>7000029460</v>
      </c>
      <c r="C61" s="539">
        <v>440</v>
      </c>
      <c r="D61" s="787" t="s">
        <v>142</v>
      </c>
      <c r="E61" s="539">
        <v>1000020440</v>
      </c>
      <c r="F61" s="787" t="s">
        <v>165</v>
      </c>
      <c r="G61" s="539" t="s">
        <v>144</v>
      </c>
      <c r="H61" s="539">
        <v>5</v>
      </c>
      <c r="I61" s="60"/>
      <c r="J61" s="757" t="str">
        <f t="shared" si="0"/>
        <v>Included</v>
      </c>
      <c r="K61" s="238">
        <f t="shared" si="1"/>
        <v>0</v>
      </c>
      <c r="L61" s="219">
        <f t="shared" si="2"/>
        <v>0</v>
      </c>
      <c r="M61" s="784" t="e">
        <f t="shared" si="3"/>
        <v>#VALUE!</v>
      </c>
      <c r="N61" s="759"/>
    </row>
    <row r="62" spans="1:14" s="219" customFormat="1" x14ac:dyDescent="0.3">
      <c r="A62" s="57">
        <v>45</v>
      </c>
      <c r="B62" s="539">
        <v>7000029460</v>
      </c>
      <c r="C62" s="539">
        <v>450</v>
      </c>
      <c r="D62" s="787" t="s">
        <v>142</v>
      </c>
      <c r="E62" s="539">
        <v>1000001684</v>
      </c>
      <c r="F62" s="787" t="s">
        <v>166</v>
      </c>
      <c r="G62" s="539" t="s">
        <v>144</v>
      </c>
      <c r="H62" s="539">
        <v>1</v>
      </c>
      <c r="I62" s="60"/>
      <c r="J62" s="757" t="str">
        <f t="shared" si="0"/>
        <v>Included</v>
      </c>
      <c r="K62" s="238">
        <f t="shared" si="1"/>
        <v>0</v>
      </c>
      <c r="L62" s="219">
        <f t="shared" si="2"/>
        <v>0</v>
      </c>
      <c r="M62" s="784" t="e">
        <f t="shared" si="3"/>
        <v>#VALUE!</v>
      </c>
      <c r="N62" s="759"/>
    </row>
    <row r="63" spans="1:14" s="219" customFormat="1" x14ac:dyDescent="0.3">
      <c r="A63" s="57">
        <v>46</v>
      </c>
      <c r="B63" s="539">
        <v>7000029460</v>
      </c>
      <c r="C63" s="539">
        <v>460</v>
      </c>
      <c r="D63" s="787" t="s">
        <v>142</v>
      </c>
      <c r="E63" s="539">
        <v>1000001772</v>
      </c>
      <c r="F63" s="787" t="s">
        <v>167</v>
      </c>
      <c r="G63" s="539" t="s">
        <v>144</v>
      </c>
      <c r="H63" s="539">
        <v>1</v>
      </c>
      <c r="I63" s="60"/>
      <c r="J63" s="757" t="str">
        <f t="shared" si="0"/>
        <v>Included</v>
      </c>
      <c r="K63" s="238">
        <f t="shared" si="1"/>
        <v>0</v>
      </c>
      <c r="L63" s="219">
        <f t="shared" si="2"/>
        <v>0</v>
      </c>
      <c r="M63" s="784" t="e">
        <f t="shared" si="3"/>
        <v>#VALUE!</v>
      </c>
      <c r="N63" s="759"/>
    </row>
    <row r="64" spans="1:14" s="219" customFormat="1" ht="112.5" customHeight="1" x14ac:dyDescent="0.3">
      <c r="A64" s="57">
        <v>47</v>
      </c>
      <c r="B64" s="539">
        <v>7000029460</v>
      </c>
      <c r="C64" s="539">
        <v>470</v>
      </c>
      <c r="D64" s="787" t="s">
        <v>142</v>
      </c>
      <c r="E64" s="539">
        <v>1000015978</v>
      </c>
      <c r="F64" s="789" t="s">
        <v>168</v>
      </c>
      <c r="G64" s="539" t="s">
        <v>127</v>
      </c>
      <c r="H64" s="539">
        <v>1</v>
      </c>
      <c r="I64" s="60"/>
      <c r="J64" s="757" t="str">
        <f t="shared" si="0"/>
        <v>Included</v>
      </c>
      <c r="K64" s="238">
        <f t="shared" si="1"/>
        <v>0</v>
      </c>
      <c r="L64" s="219">
        <f t="shared" si="2"/>
        <v>0</v>
      </c>
      <c r="M64" s="784" t="e">
        <f t="shared" si="3"/>
        <v>#VALUE!</v>
      </c>
      <c r="N64" s="759"/>
    </row>
    <row r="65" spans="1:14" s="219" customFormat="1" ht="39.950000000000003" customHeight="1" x14ac:dyDescent="0.3">
      <c r="A65" s="57">
        <v>48</v>
      </c>
      <c r="B65" s="539">
        <v>7000029460</v>
      </c>
      <c r="C65" s="539">
        <v>480</v>
      </c>
      <c r="D65" s="787" t="s">
        <v>142</v>
      </c>
      <c r="E65" s="539">
        <v>1000026235</v>
      </c>
      <c r="F65" s="789" t="s">
        <v>169</v>
      </c>
      <c r="G65" s="539" t="s">
        <v>127</v>
      </c>
      <c r="H65" s="539">
        <v>1</v>
      </c>
      <c r="I65" s="60"/>
      <c r="J65" s="757" t="str">
        <f t="shared" si="0"/>
        <v>Included</v>
      </c>
      <c r="K65" s="238">
        <f t="shared" si="1"/>
        <v>0</v>
      </c>
      <c r="L65" s="219">
        <f t="shared" si="2"/>
        <v>0</v>
      </c>
      <c r="M65" s="784" t="e">
        <f t="shared" si="3"/>
        <v>#VALUE!</v>
      </c>
      <c r="N65" s="759"/>
    </row>
    <row r="66" spans="1:14" s="219" customFormat="1" ht="39.950000000000003" customHeight="1" x14ac:dyDescent="0.3">
      <c r="A66" s="57">
        <v>49</v>
      </c>
      <c r="B66" s="539">
        <v>7000029460</v>
      </c>
      <c r="C66" s="539">
        <v>490</v>
      </c>
      <c r="D66" s="787" t="s">
        <v>142</v>
      </c>
      <c r="E66" s="539">
        <v>1000007627</v>
      </c>
      <c r="F66" s="789" t="s">
        <v>170</v>
      </c>
      <c r="G66" s="539" t="s">
        <v>144</v>
      </c>
      <c r="H66" s="539">
        <v>1</v>
      </c>
      <c r="I66" s="60"/>
      <c r="J66" s="757" t="str">
        <f t="shared" si="0"/>
        <v>Included</v>
      </c>
      <c r="K66" s="238">
        <f t="shared" si="1"/>
        <v>0</v>
      </c>
      <c r="L66" s="219">
        <f t="shared" si="2"/>
        <v>0</v>
      </c>
      <c r="M66" s="784" t="e">
        <f t="shared" si="3"/>
        <v>#VALUE!</v>
      </c>
      <c r="N66" s="759"/>
    </row>
    <row r="67" spans="1:14" s="219" customFormat="1" ht="39.950000000000003" customHeight="1" x14ac:dyDescent="0.3">
      <c r="A67" s="57">
        <v>50</v>
      </c>
      <c r="B67" s="539">
        <v>7000029460</v>
      </c>
      <c r="C67" s="539">
        <v>500</v>
      </c>
      <c r="D67" s="787" t="s">
        <v>142</v>
      </c>
      <c r="E67" s="539">
        <v>1000062004</v>
      </c>
      <c r="F67" s="789" t="s">
        <v>171</v>
      </c>
      <c r="G67" s="539" t="s">
        <v>144</v>
      </c>
      <c r="H67" s="539">
        <v>1</v>
      </c>
      <c r="I67" s="60"/>
      <c r="J67" s="757" t="str">
        <f t="shared" si="0"/>
        <v>Included</v>
      </c>
      <c r="K67" s="238">
        <f t="shared" si="1"/>
        <v>0</v>
      </c>
      <c r="L67" s="219">
        <f t="shared" si="2"/>
        <v>0</v>
      </c>
      <c r="M67" s="784" t="e">
        <f t="shared" si="3"/>
        <v>#VALUE!</v>
      </c>
      <c r="N67" s="759"/>
    </row>
    <row r="68" spans="1:14" s="219" customFormat="1" x14ac:dyDescent="0.3">
      <c r="A68" s="57">
        <v>51</v>
      </c>
      <c r="B68" s="539">
        <v>7000029460</v>
      </c>
      <c r="C68" s="539">
        <v>510</v>
      </c>
      <c r="D68" s="787" t="s">
        <v>142</v>
      </c>
      <c r="E68" s="539">
        <v>1000011151</v>
      </c>
      <c r="F68" s="787" t="s">
        <v>172</v>
      </c>
      <c r="G68" s="539" t="s">
        <v>144</v>
      </c>
      <c r="H68" s="539">
        <v>1</v>
      </c>
      <c r="I68" s="60"/>
      <c r="J68" s="757" t="str">
        <f t="shared" si="0"/>
        <v>Included</v>
      </c>
      <c r="K68" s="238">
        <f t="shared" si="1"/>
        <v>0</v>
      </c>
      <c r="L68" s="219">
        <f t="shared" si="2"/>
        <v>0</v>
      </c>
      <c r="M68" s="784" t="e">
        <f t="shared" si="3"/>
        <v>#VALUE!</v>
      </c>
      <c r="N68" s="759"/>
    </row>
    <row r="69" spans="1:14" s="219" customFormat="1" x14ac:dyDescent="0.3">
      <c r="A69" s="57">
        <v>52</v>
      </c>
      <c r="B69" s="539">
        <v>7000029460</v>
      </c>
      <c r="C69" s="539">
        <v>520</v>
      </c>
      <c r="D69" s="787" t="s">
        <v>173</v>
      </c>
      <c r="E69" s="539">
        <v>1000014547</v>
      </c>
      <c r="F69" s="787" t="s">
        <v>174</v>
      </c>
      <c r="G69" s="539" t="s">
        <v>113</v>
      </c>
      <c r="H69" s="539">
        <v>1</v>
      </c>
      <c r="I69" s="60"/>
      <c r="J69" s="757" t="str">
        <f t="shared" si="0"/>
        <v>Included</v>
      </c>
      <c r="K69" s="238">
        <f t="shared" si="1"/>
        <v>0</v>
      </c>
      <c r="L69" s="219">
        <f t="shared" si="2"/>
        <v>0</v>
      </c>
      <c r="M69" s="784" t="e">
        <f t="shared" si="3"/>
        <v>#VALUE!</v>
      </c>
      <c r="N69" s="759"/>
    </row>
    <row r="70" spans="1:14" s="219" customFormat="1" x14ac:dyDescent="0.3">
      <c r="A70" s="57">
        <v>53</v>
      </c>
      <c r="B70" s="539">
        <v>7000029460</v>
      </c>
      <c r="C70" s="539">
        <v>530</v>
      </c>
      <c r="D70" s="787" t="s">
        <v>173</v>
      </c>
      <c r="E70" s="539">
        <v>1000020262</v>
      </c>
      <c r="F70" s="787" t="s">
        <v>175</v>
      </c>
      <c r="G70" s="539" t="s">
        <v>113</v>
      </c>
      <c r="H70" s="539">
        <v>1</v>
      </c>
      <c r="I70" s="60"/>
      <c r="J70" s="757" t="str">
        <f t="shared" si="0"/>
        <v>Included</v>
      </c>
      <c r="K70" s="238">
        <f t="shared" si="1"/>
        <v>0</v>
      </c>
      <c r="L70" s="219">
        <f t="shared" si="2"/>
        <v>0</v>
      </c>
      <c r="M70" s="784" t="e">
        <f t="shared" si="3"/>
        <v>#VALUE!</v>
      </c>
      <c r="N70" s="759"/>
    </row>
    <row r="71" spans="1:14" s="219" customFormat="1" x14ac:dyDescent="0.3">
      <c r="A71" s="57">
        <v>54</v>
      </c>
      <c r="B71" s="539">
        <v>7000029460</v>
      </c>
      <c r="C71" s="539">
        <v>540</v>
      </c>
      <c r="D71" s="787" t="s">
        <v>173</v>
      </c>
      <c r="E71" s="539">
        <v>1000038387</v>
      </c>
      <c r="F71" s="787" t="s">
        <v>176</v>
      </c>
      <c r="G71" s="539" t="s">
        <v>113</v>
      </c>
      <c r="H71" s="539">
        <v>5</v>
      </c>
      <c r="I71" s="60"/>
      <c r="J71" s="757" t="str">
        <f t="shared" si="0"/>
        <v>Included</v>
      </c>
      <c r="K71" s="238">
        <f t="shared" si="1"/>
        <v>0</v>
      </c>
      <c r="L71" s="219">
        <f t="shared" si="2"/>
        <v>0</v>
      </c>
      <c r="M71" s="784" t="e">
        <f t="shared" si="3"/>
        <v>#VALUE!</v>
      </c>
      <c r="N71" s="759"/>
    </row>
    <row r="72" spans="1:14" s="219" customFormat="1" x14ac:dyDescent="0.3">
      <c r="A72" s="57">
        <v>55</v>
      </c>
      <c r="B72" s="539">
        <v>7000029460</v>
      </c>
      <c r="C72" s="539">
        <v>550</v>
      </c>
      <c r="D72" s="787" t="s">
        <v>177</v>
      </c>
      <c r="E72" s="539">
        <v>1000032055</v>
      </c>
      <c r="F72" s="787" t="s">
        <v>178</v>
      </c>
      <c r="G72" s="539" t="s">
        <v>179</v>
      </c>
      <c r="H72" s="539">
        <v>2</v>
      </c>
      <c r="I72" s="60"/>
      <c r="J72" s="757" t="str">
        <f t="shared" si="0"/>
        <v>Included</v>
      </c>
      <c r="K72" s="238">
        <f t="shared" si="1"/>
        <v>0</v>
      </c>
      <c r="L72" s="219">
        <f t="shared" si="2"/>
        <v>0</v>
      </c>
      <c r="M72" s="784" t="e">
        <f t="shared" si="3"/>
        <v>#VALUE!</v>
      </c>
      <c r="N72" s="759"/>
    </row>
    <row r="73" spans="1:14" s="219" customFormat="1" x14ac:dyDescent="0.3">
      <c r="A73" s="57">
        <v>56</v>
      </c>
      <c r="B73" s="539">
        <v>7000029460</v>
      </c>
      <c r="C73" s="539">
        <v>560</v>
      </c>
      <c r="D73" s="787" t="s">
        <v>180</v>
      </c>
      <c r="E73" s="539">
        <v>1000013795</v>
      </c>
      <c r="F73" s="787" t="s">
        <v>181</v>
      </c>
      <c r="G73" s="539" t="s">
        <v>182</v>
      </c>
      <c r="H73" s="539">
        <v>1</v>
      </c>
      <c r="I73" s="60"/>
      <c r="J73" s="757" t="str">
        <f t="shared" si="0"/>
        <v>Included</v>
      </c>
      <c r="K73" s="238">
        <f t="shared" si="1"/>
        <v>0</v>
      </c>
      <c r="L73" s="219">
        <f t="shared" si="2"/>
        <v>0</v>
      </c>
      <c r="M73" s="784" t="e">
        <f t="shared" si="3"/>
        <v>#VALUE!</v>
      </c>
      <c r="N73" s="759"/>
    </row>
    <row r="74" spans="1:14" s="219" customFormat="1" x14ac:dyDescent="0.3">
      <c r="A74" s="57">
        <v>57</v>
      </c>
      <c r="B74" s="539">
        <v>7000029460</v>
      </c>
      <c r="C74" s="539">
        <v>570</v>
      </c>
      <c r="D74" s="787" t="s">
        <v>180</v>
      </c>
      <c r="E74" s="539">
        <v>1000012018</v>
      </c>
      <c r="F74" s="787" t="s">
        <v>183</v>
      </c>
      <c r="G74" s="539" t="s">
        <v>127</v>
      </c>
      <c r="H74" s="539">
        <v>1</v>
      </c>
      <c r="I74" s="60"/>
      <c r="J74" s="757" t="str">
        <f t="shared" si="0"/>
        <v>Included</v>
      </c>
      <c r="K74" s="238">
        <f t="shared" si="1"/>
        <v>0</v>
      </c>
      <c r="L74" s="219">
        <f t="shared" si="2"/>
        <v>0</v>
      </c>
      <c r="M74" s="784" t="e">
        <f t="shared" si="3"/>
        <v>#VALUE!</v>
      </c>
      <c r="N74" s="759"/>
    </row>
    <row r="75" spans="1:14" s="219" customFormat="1" x14ac:dyDescent="0.3">
      <c r="A75" s="57">
        <v>58</v>
      </c>
      <c r="B75" s="539">
        <v>7000029460</v>
      </c>
      <c r="C75" s="539">
        <v>580</v>
      </c>
      <c r="D75" s="787" t="s">
        <v>180</v>
      </c>
      <c r="E75" s="539">
        <v>1000006284</v>
      </c>
      <c r="F75" s="787" t="s">
        <v>184</v>
      </c>
      <c r="G75" s="539" t="s">
        <v>127</v>
      </c>
      <c r="H75" s="539">
        <v>1</v>
      </c>
      <c r="I75" s="60"/>
      <c r="J75" s="757" t="str">
        <f t="shared" si="0"/>
        <v>Included</v>
      </c>
      <c r="K75" s="238">
        <f t="shared" si="1"/>
        <v>0</v>
      </c>
      <c r="L75" s="219">
        <f t="shared" si="2"/>
        <v>0</v>
      </c>
      <c r="M75" s="784" t="e">
        <f t="shared" si="3"/>
        <v>#VALUE!</v>
      </c>
      <c r="N75" s="759"/>
    </row>
    <row r="76" spans="1:14" s="219" customFormat="1" x14ac:dyDescent="0.3">
      <c r="A76" s="57">
        <v>59</v>
      </c>
      <c r="B76" s="539">
        <v>7000029460</v>
      </c>
      <c r="C76" s="539">
        <v>590</v>
      </c>
      <c r="D76" s="787" t="s">
        <v>185</v>
      </c>
      <c r="E76" s="539">
        <v>1000031367</v>
      </c>
      <c r="F76" s="787" t="s">
        <v>186</v>
      </c>
      <c r="G76" s="539" t="s">
        <v>113</v>
      </c>
      <c r="H76" s="539">
        <v>1</v>
      </c>
      <c r="I76" s="60"/>
      <c r="J76" s="757" t="str">
        <f t="shared" si="0"/>
        <v>Included</v>
      </c>
      <c r="K76" s="238">
        <f t="shared" si="1"/>
        <v>0</v>
      </c>
      <c r="L76" s="219">
        <f t="shared" si="2"/>
        <v>0</v>
      </c>
      <c r="M76" s="784" t="e">
        <f t="shared" si="3"/>
        <v>#VALUE!</v>
      </c>
      <c r="N76" s="759"/>
    </row>
    <row r="77" spans="1:14" s="219" customFormat="1" x14ac:dyDescent="0.3">
      <c r="A77" s="57">
        <v>60</v>
      </c>
      <c r="B77" s="539">
        <v>7000029460</v>
      </c>
      <c r="C77" s="539">
        <v>600</v>
      </c>
      <c r="D77" s="787" t="s">
        <v>185</v>
      </c>
      <c r="E77" s="539">
        <v>1000018706</v>
      </c>
      <c r="F77" s="787" t="s">
        <v>187</v>
      </c>
      <c r="G77" s="539" t="s">
        <v>113</v>
      </c>
      <c r="H77" s="539">
        <v>4</v>
      </c>
      <c r="I77" s="60"/>
      <c r="J77" s="757" t="str">
        <f t="shared" si="0"/>
        <v>Included</v>
      </c>
      <c r="K77" s="238">
        <f t="shared" si="1"/>
        <v>0</v>
      </c>
      <c r="L77" s="219">
        <f t="shared" si="2"/>
        <v>0</v>
      </c>
      <c r="M77" s="784" t="e">
        <f t="shared" si="3"/>
        <v>#VALUE!</v>
      </c>
      <c r="N77" s="759"/>
    </row>
    <row r="78" spans="1:14" s="219" customFormat="1" x14ac:dyDescent="0.3">
      <c r="A78" s="57">
        <v>61</v>
      </c>
      <c r="B78" s="539">
        <v>7000029460</v>
      </c>
      <c r="C78" s="539">
        <v>610</v>
      </c>
      <c r="D78" s="787" t="s">
        <v>185</v>
      </c>
      <c r="E78" s="539">
        <v>1000031374</v>
      </c>
      <c r="F78" s="787" t="s">
        <v>188</v>
      </c>
      <c r="G78" s="539" t="s">
        <v>127</v>
      </c>
      <c r="H78" s="539">
        <v>2</v>
      </c>
      <c r="I78" s="60"/>
      <c r="J78" s="757" t="str">
        <f t="shared" si="0"/>
        <v>Included</v>
      </c>
      <c r="K78" s="238">
        <f t="shared" si="1"/>
        <v>0</v>
      </c>
      <c r="L78" s="219">
        <f t="shared" si="2"/>
        <v>0</v>
      </c>
      <c r="M78" s="784" t="e">
        <f t="shared" si="3"/>
        <v>#VALUE!</v>
      </c>
      <c r="N78" s="759"/>
    </row>
    <row r="79" spans="1:14" s="219" customFormat="1" x14ac:dyDescent="0.3">
      <c r="A79" s="57">
        <v>62</v>
      </c>
      <c r="B79" s="539">
        <v>7000029460</v>
      </c>
      <c r="C79" s="539">
        <v>620</v>
      </c>
      <c r="D79" s="787" t="s">
        <v>185</v>
      </c>
      <c r="E79" s="539">
        <v>1000034950</v>
      </c>
      <c r="F79" s="787" t="s">
        <v>189</v>
      </c>
      <c r="G79" s="539" t="s">
        <v>113</v>
      </c>
      <c r="H79" s="539">
        <v>2</v>
      </c>
      <c r="I79" s="60"/>
      <c r="J79" s="757" t="str">
        <f t="shared" si="0"/>
        <v>Included</v>
      </c>
      <c r="K79" s="238">
        <f t="shared" si="1"/>
        <v>0</v>
      </c>
      <c r="L79" s="219">
        <f t="shared" si="2"/>
        <v>0</v>
      </c>
      <c r="M79" s="784" t="e">
        <f t="shared" si="3"/>
        <v>#VALUE!</v>
      </c>
      <c r="N79" s="759"/>
    </row>
    <row r="80" spans="1:14" s="219" customFormat="1" ht="61.5" customHeight="1" x14ac:dyDescent="0.3">
      <c r="A80" s="57">
        <v>63</v>
      </c>
      <c r="B80" s="539">
        <v>7000029460</v>
      </c>
      <c r="C80" s="539">
        <v>630</v>
      </c>
      <c r="D80" s="787" t="s">
        <v>185</v>
      </c>
      <c r="E80" s="539">
        <v>1000031381</v>
      </c>
      <c r="F80" s="789" t="s">
        <v>190</v>
      </c>
      <c r="G80" s="539" t="s">
        <v>127</v>
      </c>
      <c r="H80" s="539">
        <v>1</v>
      </c>
      <c r="I80" s="60"/>
      <c r="J80" s="757" t="str">
        <f t="shared" si="0"/>
        <v>Included</v>
      </c>
      <c r="K80" s="238">
        <f t="shared" si="1"/>
        <v>0</v>
      </c>
      <c r="L80" s="219">
        <f t="shared" si="2"/>
        <v>0</v>
      </c>
      <c r="M80" s="784" t="e">
        <f t="shared" si="3"/>
        <v>#VALUE!</v>
      </c>
      <c r="N80" s="759"/>
    </row>
    <row r="81" spans="1:14" s="219" customFormat="1" ht="39.950000000000003" customHeight="1" x14ac:dyDescent="0.3">
      <c r="A81" s="57">
        <v>64</v>
      </c>
      <c r="B81" s="539">
        <v>7000029460</v>
      </c>
      <c r="C81" s="539">
        <v>640</v>
      </c>
      <c r="D81" s="787" t="s">
        <v>185</v>
      </c>
      <c r="E81" s="539">
        <v>1000026228</v>
      </c>
      <c r="F81" s="789" t="s">
        <v>191</v>
      </c>
      <c r="G81" s="539" t="s">
        <v>113</v>
      </c>
      <c r="H81" s="539">
        <v>1</v>
      </c>
      <c r="I81" s="60"/>
      <c r="J81" s="757" t="str">
        <f t="shared" si="0"/>
        <v>Included</v>
      </c>
      <c r="K81" s="238">
        <f t="shared" si="1"/>
        <v>0</v>
      </c>
      <c r="L81" s="219">
        <f t="shared" si="2"/>
        <v>0</v>
      </c>
      <c r="M81" s="784" t="e">
        <f t="shared" si="3"/>
        <v>#VALUE!</v>
      </c>
      <c r="N81" s="759"/>
    </row>
    <row r="82" spans="1:14" s="219" customFormat="1" ht="39.950000000000003" customHeight="1" x14ac:dyDescent="0.3">
      <c r="A82" s="57">
        <v>65</v>
      </c>
      <c r="B82" s="539">
        <v>7000029460</v>
      </c>
      <c r="C82" s="539">
        <v>650</v>
      </c>
      <c r="D82" s="787" t="s">
        <v>185</v>
      </c>
      <c r="E82" s="539">
        <v>1000037545</v>
      </c>
      <c r="F82" s="789" t="s">
        <v>192</v>
      </c>
      <c r="G82" s="539" t="s">
        <v>179</v>
      </c>
      <c r="H82" s="539">
        <v>1</v>
      </c>
      <c r="I82" s="60"/>
      <c r="J82" s="757" t="str">
        <f t="shared" si="0"/>
        <v>Included</v>
      </c>
      <c r="K82" s="238">
        <f t="shared" si="1"/>
        <v>0</v>
      </c>
      <c r="L82" s="219">
        <f t="shared" si="2"/>
        <v>0</v>
      </c>
      <c r="M82" s="784" t="e">
        <f t="shared" ref="M82:M107" si="6">L82-J82</f>
        <v>#VALUE!</v>
      </c>
      <c r="N82" s="759"/>
    </row>
    <row r="83" spans="1:14" s="219" customFormat="1" ht="39.950000000000003" customHeight="1" x14ac:dyDescent="0.3">
      <c r="A83" s="57">
        <v>66</v>
      </c>
      <c r="B83" s="539">
        <v>7000029460</v>
      </c>
      <c r="C83" s="539">
        <v>660</v>
      </c>
      <c r="D83" s="787" t="s">
        <v>185</v>
      </c>
      <c r="E83" s="539">
        <v>1000066614</v>
      </c>
      <c r="F83" s="789" t="s">
        <v>193</v>
      </c>
      <c r="G83" s="539" t="s">
        <v>179</v>
      </c>
      <c r="H83" s="539">
        <v>1</v>
      </c>
      <c r="I83" s="60"/>
      <c r="J83" s="757" t="str">
        <f t="shared" si="0"/>
        <v>Included</v>
      </c>
      <c r="K83" s="238">
        <f t="shared" si="1"/>
        <v>0</v>
      </c>
      <c r="L83" s="219">
        <f t="shared" si="2"/>
        <v>0</v>
      </c>
      <c r="M83" s="784" t="e">
        <f t="shared" si="6"/>
        <v>#VALUE!</v>
      </c>
      <c r="N83" s="759"/>
    </row>
    <row r="84" spans="1:14" s="219" customFormat="1" x14ac:dyDescent="0.3">
      <c r="A84" s="57">
        <v>67</v>
      </c>
      <c r="B84" s="539">
        <v>7000029460</v>
      </c>
      <c r="C84" s="539">
        <v>670</v>
      </c>
      <c r="D84" s="787" t="s">
        <v>185</v>
      </c>
      <c r="E84" s="539">
        <v>1000066612</v>
      </c>
      <c r="F84" s="787" t="s">
        <v>194</v>
      </c>
      <c r="G84" s="539" t="s">
        <v>113</v>
      </c>
      <c r="H84" s="539">
        <v>100</v>
      </c>
      <c r="I84" s="60"/>
      <c r="J84" s="757" t="str">
        <f t="shared" ref="J84:J107" si="7">IF(I84=0, "Included",IF(ISERROR(H84*I84), I84, H84*I84))</f>
        <v>Included</v>
      </c>
      <c r="K84" s="238">
        <f t="shared" ref="K84:K107" si="8">+H84*I84</f>
        <v>0</v>
      </c>
      <c r="L84" s="219">
        <f t="shared" ref="L84:L107" si="9">I84*H84</f>
        <v>0</v>
      </c>
      <c r="M84" s="784" t="e">
        <f t="shared" si="6"/>
        <v>#VALUE!</v>
      </c>
      <c r="N84" s="759"/>
    </row>
    <row r="85" spans="1:14" s="219" customFormat="1" x14ac:dyDescent="0.3">
      <c r="A85" s="758">
        <v>68</v>
      </c>
      <c r="B85" s="539">
        <v>7000029460</v>
      </c>
      <c r="C85" s="539">
        <v>680</v>
      </c>
      <c r="D85" s="787" t="s">
        <v>185</v>
      </c>
      <c r="E85" s="539">
        <v>1000066613</v>
      </c>
      <c r="F85" s="787" t="s">
        <v>195</v>
      </c>
      <c r="G85" s="539" t="s">
        <v>113</v>
      </c>
      <c r="H85" s="539">
        <v>75</v>
      </c>
      <c r="I85" s="60"/>
      <c r="J85" s="757" t="str">
        <f t="shared" si="7"/>
        <v>Included</v>
      </c>
      <c r="K85" s="238">
        <f t="shared" si="8"/>
        <v>0</v>
      </c>
      <c r="L85" s="219">
        <f t="shared" si="9"/>
        <v>0</v>
      </c>
      <c r="M85" s="784" t="e">
        <f t="shared" si="6"/>
        <v>#VALUE!</v>
      </c>
      <c r="N85" s="759"/>
    </row>
    <row r="86" spans="1:14" s="219" customFormat="1" x14ac:dyDescent="0.3">
      <c r="A86" s="57">
        <v>69</v>
      </c>
      <c r="B86" s="539">
        <v>7000029460</v>
      </c>
      <c r="C86" s="539">
        <v>690</v>
      </c>
      <c r="D86" s="787" t="s">
        <v>185</v>
      </c>
      <c r="E86" s="539">
        <v>1000023471</v>
      </c>
      <c r="F86" s="787" t="s">
        <v>196</v>
      </c>
      <c r="G86" s="539" t="s">
        <v>113</v>
      </c>
      <c r="H86" s="539">
        <v>2</v>
      </c>
      <c r="I86" s="60"/>
      <c r="J86" s="757" t="str">
        <f t="shared" si="7"/>
        <v>Included</v>
      </c>
      <c r="K86" s="238">
        <f t="shared" si="8"/>
        <v>0</v>
      </c>
      <c r="L86" s="219">
        <f t="shared" si="9"/>
        <v>0</v>
      </c>
      <c r="M86" s="784" t="e">
        <f t="shared" si="6"/>
        <v>#VALUE!</v>
      </c>
      <c r="N86" s="759"/>
    </row>
    <row r="87" spans="1:14" s="219" customFormat="1" x14ac:dyDescent="0.3">
      <c r="A87" s="758">
        <v>70</v>
      </c>
      <c r="B87" s="539">
        <v>7000029460</v>
      </c>
      <c r="C87" s="539">
        <v>700</v>
      </c>
      <c r="D87" s="787" t="s">
        <v>197</v>
      </c>
      <c r="E87" s="539">
        <v>1000031369</v>
      </c>
      <c r="F87" s="787" t="s">
        <v>198</v>
      </c>
      <c r="G87" s="539" t="s">
        <v>127</v>
      </c>
      <c r="H87" s="539">
        <v>1</v>
      </c>
      <c r="I87" s="60"/>
      <c r="J87" s="757" t="str">
        <f t="shared" si="7"/>
        <v>Included</v>
      </c>
      <c r="K87" s="238">
        <f t="shared" si="8"/>
        <v>0</v>
      </c>
      <c r="L87" s="219">
        <f t="shared" si="9"/>
        <v>0</v>
      </c>
      <c r="M87" s="784" t="e">
        <f t="shared" si="6"/>
        <v>#VALUE!</v>
      </c>
      <c r="N87" s="759"/>
    </row>
    <row r="88" spans="1:14" s="219" customFormat="1" x14ac:dyDescent="0.3">
      <c r="A88" s="57">
        <v>71</v>
      </c>
      <c r="B88" s="539">
        <v>7000029460</v>
      </c>
      <c r="C88" s="539">
        <v>710</v>
      </c>
      <c r="D88" s="787" t="s">
        <v>197</v>
      </c>
      <c r="E88" s="539">
        <v>1000018706</v>
      </c>
      <c r="F88" s="787" t="s">
        <v>187</v>
      </c>
      <c r="G88" s="539" t="s">
        <v>113</v>
      </c>
      <c r="H88" s="539">
        <v>1</v>
      </c>
      <c r="I88" s="60"/>
      <c r="J88" s="757" t="str">
        <f t="shared" si="7"/>
        <v>Included</v>
      </c>
      <c r="K88" s="238">
        <f t="shared" si="8"/>
        <v>0</v>
      </c>
      <c r="L88" s="219">
        <f t="shared" si="9"/>
        <v>0</v>
      </c>
      <c r="M88" s="784" t="e">
        <f t="shared" si="6"/>
        <v>#VALUE!</v>
      </c>
      <c r="N88" s="759"/>
    </row>
    <row r="89" spans="1:14" s="219" customFormat="1" ht="110.25" customHeight="1" x14ac:dyDescent="0.3">
      <c r="A89" s="758">
        <v>72</v>
      </c>
      <c r="B89" s="539">
        <v>7000029460</v>
      </c>
      <c r="C89" s="539">
        <v>720</v>
      </c>
      <c r="D89" s="787" t="s">
        <v>197</v>
      </c>
      <c r="E89" s="539">
        <v>1000031374</v>
      </c>
      <c r="F89" s="789" t="s">
        <v>188</v>
      </c>
      <c r="G89" s="539" t="s">
        <v>127</v>
      </c>
      <c r="H89" s="539">
        <v>1</v>
      </c>
      <c r="I89" s="60"/>
      <c r="J89" s="757" t="str">
        <f t="shared" si="7"/>
        <v>Included</v>
      </c>
      <c r="K89" s="238">
        <f t="shared" si="8"/>
        <v>0</v>
      </c>
      <c r="L89" s="219">
        <f t="shared" si="9"/>
        <v>0</v>
      </c>
      <c r="M89" s="784" t="e">
        <f t="shared" si="6"/>
        <v>#VALUE!</v>
      </c>
      <c r="N89" s="759"/>
    </row>
    <row r="90" spans="1:14" s="219" customFormat="1" ht="39.950000000000003" customHeight="1" x14ac:dyDescent="0.3">
      <c r="A90" s="57">
        <v>73</v>
      </c>
      <c r="B90" s="539">
        <v>7000029460</v>
      </c>
      <c r="C90" s="539">
        <v>730</v>
      </c>
      <c r="D90" s="787" t="s">
        <v>197</v>
      </c>
      <c r="E90" s="539">
        <v>1000034950</v>
      </c>
      <c r="F90" s="789" t="s">
        <v>189</v>
      </c>
      <c r="G90" s="539" t="s">
        <v>113</v>
      </c>
      <c r="H90" s="539">
        <v>1</v>
      </c>
      <c r="I90" s="60"/>
      <c r="J90" s="757" t="str">
        <f t="shared" si="7"/>
        <v>Included</v>
      </c>
      <c r="K90" s="238">
        <f t="shared" si="8"/>
        <v>0</v>
      </c>
      <c r="L90" s="219">
        <f t="shared" si="9"/>
        <v>0</v>
      </c>
      <c r="M90" s="784" t="e">
        <f t="shared" si="6"/>
        <v>#VALUE!</v>
      </c>
      <c r="N90" s="759"/>
    </row>
    <row r="91" spans="1:14" s="219" customFormat="1" ht="39.950000000000003" customHeight="1" x14ac:dyDescent="0.3">
      <c r="A91" s="758">
        <v>74</v>
      </c>
      <c r="B91" s="539">
        <v>7000029460</v>
      </c>
      <c r="C91" s="539">
        <v>740</v>
      </c>
      <c r="D91" s="787" t="s">
        <v>197</v>
      </c>
      <c r="E91" s="539">
        <v>1000031381</v>
      </c>
      <c r="F91" s="789" t="s">
        <v>190</v>
      </c>
      <c r="G91" s="539" t="s">
        <v>127</v>
      </c>
      <c r="H91" s="539">
        <v>1</v>
      </c>
      <c r="I91" s="60"/>
      <c r="J91" s="757" t="str">
        <f t="shared" si="7"/>
        <v>Included</v>
      </c>
      <c r="K91" s="238">
        <f t="shared" si="8"/>
        <v>0</v>
      </c>
      <c r="L91" s="219">
        <f t="shared" si="9"/>
        <v>0</v>
      </c>
      <c r="M91" s="784" t="e">
        <f t="shared" si="6"/>
        <v>#VALUE!</v>
      </c>
      <c r="N91" s="759"/>
    </row>
    <row r="92" spans="1:14" s="219" customFormat="1" ht="39.950000000000003" customHeight="1" x14ac:dyDescent="0.3">
      <c r="A92" s="57">
        <v>75</v>
      </c>
      <c r="B92" s="539">
        <v>7000029460</v>
      </c>
      <c r="C92" s="539">
        <v>750</v>
      </c>
      <c r="D92" s="787" t="s">
        <v>197</v>
      </c>
      <c r="E92" s="539">
        <v>1000031398</v>
      </c>
      <c r="F92" s="789" t="s">
        <v>199</v>
      </c>
      <c r="G92" s="539" t="s">
        <v>127</v>
      </c>
      <c r="H92" s="539">
        <v>1</v>
      </c>
      <c r="I92" s="60"/>
      <c r="J92" s="757" t="str">
        <f t="shared" si="7"/>
        <v>Included</v>
      </c>
      <c r="K92" s="238">
        <f t="shared" si="8"/>
        <v>0</v>
      </c>
      <c r="L92" s="219">
        <f t="shared" si="9"/>
        <v>0</v>
      </c>
      <c r="M92" s="784" t="e">
        <f t="shared" si="6"/>
        <v>#VALUE!</v>
      </c>
      <c r="N92" s="759"/>
    </row>
    <row r="93" spans="1:14" s="219" customFormat="1" x14ac:dyDescent="0.3">
      <c r="A93" s="758">
        <v>76</v>
      </c>
      <c r="B93" s="539">
        <v>7000029460</v>
      </c>
      <c r="C93" s="539">
        <v>760</v>
      </c>
      <c r="D93" s="787" t="s">
        <v>197</v>
      </c>
      <c r="E93" s="539">
        <v>1000037545</v>
      </c>
      <c r="F93" s="787" t="s">
        <v>192</v>
      </c>
      <c r="G93" s="539" t="s">
        <v>179</v>
      </c>
      <c r="H93" s="539">
        <v>1</v>
      </c>
      <c r="I93" s="60"/>
      <c r="J93" s="757" t="str">
        <f t="shared" si="7"/>
        <v>Included</v>
      </c>
      <c r="K93" s="238">
        <f t="shared" si="8"/>
        <v>0</v>
      </c>
      <c r="L93" s="219">
        <f t="shared" si="9"/>
        <v>0</v>
      </c>
      <c r="M93" s="784" t="e">
        <f t="shared" si="6"/>
        <v>#VALUE!</v>
      </c>
      <c r="N93" s="759"/>
    </row>
    <row r="94" spans="1:14" s="219" customFormat="1" x14ac:dyDescent="0.3">
      <c r="A94" s="57">
        <v>77</v>
      </c>
      <c r="B94" s="539">
        <v>7000029460</v>
      </c>
      <c r="C94" s="539">
        <v>770</v>
      </c>
      <c r="D94" s="787" t="s">
        <v>197</v>
      </c>
      <c r="E94" s="539">
        <v>1000066614</v>
      </c>
      <c r="F94" s="787" t="s">
        <v>193</v>
      </c>
      <c r="G94" s="539" t="s">
        <v>179</v>
      </c>
      <c r="H94" s="539">
        <v>3.5000000000000003E-2</v>
      </c>
      <c r="I94" s="60"/>
      <c r="J94" s="757" t="str">
        <f t="shared" si="7"/>
        <v>Included</v>
      </c>
      <c r="K94" s="238">
        <f t="shared" si="8"/>
        <v>0</v>
      </c>
      <c r="L94" s="219">
        <f t="shared" si="9"/>
        <v>0</v>
      </c>
      <c r="M94" s="784" t="e">
        <f t="shared" si="6"/>
        <v>#VALUE!</v>
      </c>
      <c r="N94" s="759"/>
    </row>
    <row r="95" spans="1:14" s="219" customFormat="1" x14ac:dyDescent="0.3">
      <c r="A95" s="758">
        <v>78</v>
      </c>
      <c r="B95" s="539">
        <v>7000029460</v>
      </c>
      <c r="C95" s="539">
        <v>780</v>
      </c>
      <c r="D95" s="787" t="s">
        <v>197</v>
      </c>
      <c r="E95" s="539">
        <v>1000066612</v>
      </c>
      <c r="F95" s="787" t="s">
        <v>194</v>
      </c>
      <c r="G95" s="539" t="s">
        <v>113</v>
      </c>
      <c r="H95" s="539">
        <v>4</v>
      </c>
      <c r="I95" s="60"/>
      <c r="J95" s="757" t="str">
        <f t="shared" si="7"/>
        <v>Included</v>
      </c>
      <c r="K95" s="238">
        <f t="shared" si="8"/>
        <v>0</v>
      </c>
      <c r="L95" s="219">
        <f t="shared" si="9"/>
        <v>0</v>
      </c>
      <c r="M95" s="784" t="e">
        <f t="shared" si="6"/>
        <v>#VALUE!</v>
      </c>
      <c r="N95" s="759"/>
    </row>
    <row r="96" spans="1:14" s="219" customFormat="1" x14ac:dyDescent="0.3">
      <c r="A96" s="57">
        <v>79</v>
      </c>
      <c r="B96" s="539">
        <v>7000029460</v>
      </c>
      <c r="C96" s="539">
        <v>790</v>
      </c>
      <c r="D96" s="787" t="s">
        <v>197</v>
      </c>
      <c r="E96" s="539">
        <v>1000066613</v>
      </c>
      <c r="F96" s="787" t="s">
        <v>195</v>
      </c>
      <c r="G96" s="539" t="s">
        <v>113</v>
      </c>
      <c r="H96" s="539">
        <v>3</v>
      </c>
      <c r="I96" s="60"/>
      <c r="J96" s="757" t="str">
        <f t="shared" si="7"/>
        <v>Included</v>
      </c>
      <c r="K96" s="238">
        <f t="shared" si="8"/>
        <v>0</v>
      </c>
      <c r="L96" s="219">
        <f t="shared" si="9"/>
        <v>0</v>
      </c>
      <c r="M96" s="784" t="e">
        <f t="shared" si="6"/>
        <v>#VALUE!</v>
      </c>
      <c r="N96" s="759"/>
    </row>
    <row r="97" spans="1:32" s="219" customFormat="1" x14ac:dyDescent="0.3">
      <c r="A97" s="758">
        <v>80</v>
      </c>
      <c r="B97" s="539">
        <v>7000029460</v>
      </c>
      <c r="C97" s="539">
        <v>800</v>
      </c>
      <c r="D97" s="787" t="s">
        <v>200</v>
      </c>
      <c r="E97" s="539">
        <v>1000030433</v>
      </c>
      <c r="F97" s="787" t="s">
        <v>201</v>
      </c>
      <c r="G97" s="539" t="s">
        <v>127</v>
      </c>
      <c r="H97" s="539">
        <v>2</v>
      </c>
      <c r="I97" s="60"/>
      <c r="J97" s="757" t="str">
        <f t="shared" si="7"/>
        <v>Included</v>
      </c>
      <c r="K97" s="238">
        <f t="shared" si="8"/>
        <v>0</v>
      </c>
      <c r="L97" s="219">
        <f t="shared" si="9"/>
        <v>0</v>
      </c>
      <c r="M97" s="784" t="e">
        <f t="shared" si="6"/>
        <v>#VALUE!</v>
      </c>
      <c r="N97" s="759"/>
    </row>
    <row r="98" spans="1:32" s="219" customFormat="1" x14ac:dyDescent="0.3">
      <c r="A98" s="57">
        <v>81</v>
      </c>
      <c r="B98" s="539">
        <v>7000029460</v>
      </c>
      <c r="C98" s="539">
        <v>810</v>
      </c>
      <c r="D98" s="787" t="s">
        <v>202</v>
      </c>
      <c r="E98" s="539">
        <v>1000017518</v>
      </c>
      <c r="F98" s="787" t="s">
        <v>203</v>
      </c>
      <c r="G98" s="539" t="s">
        <v>113</v>
      </c>
      <c r="H98" s="539">
        <v>1</v>
      </c>
      <c r="I98" s="60"/>
      <c r="J98" s="757" t="str">
        <f t="shared" si="7"/>
        <v>Included</v>
      </c>
      <c r="K98" s="238">
        <f t="shared" si="8"/>
        <v>0</v>
      </c>
      <c r="L98" s="219">
        <f t="shared" si="9"/>
        <v>0</v>
      </c>
      <c r="M98" s="784" t="e">
        <f t="shared" si="6"/>
        <v>#VALUE!</v>
      </c>
      <c r="N98" s="759"/>
    </row>
    <row r="99" spans="1:32" s="219" customFormat="1" x14ac:dyDescent="0.3">
      <c r="A99" s="758">
        <v>82</v>
      </c>
      <c r="B99" s="539">
        <v>7000029460</v>
      </c>
      <c r="C99" s="539">
        <v>820</v>
      </c>
      <c r="D99" s="787" t="s">
        <v>202</v>
      </c>
      <c r="E99" s="539">
        <v>1000022512</v>
      </c>
      <c r="F99" s="787" t="s">
        <v>204</v>
      </c>
      <c r="G99" s="539" t="s">
        <v>113</v>
      </c>
      <c r="H99" s="539">
        <v>1</v>
      </c>
      <c r="I99" s="60"/>
      <c r="J99" s="757" t="str">
        <f t="shared" si="7"/>
        <v>Included</v>
      </c>
      <c r="K99" s="238">
        <f t="shared" si="8"/>
        <v>0</v>
      </c>
      <c r="L99" s="219">
        <f t="shared" si="9"/>
        <v>0</v>
      </c>
      <c r="M99" s="784" t="e">
        <f t="shared" si="6"/>
        <v>#VALUE!</v>
      </c>
      <c r="N99" s="759"/>
    </row>
    <row r="100" spans="1:32" s="219" customFormat="1" x14ac:dyDescent="0.3">
      <c r="A100" s="57">
        <v>83</v>
      </c>
      <c r="B100" s="539">
        <v>7000029460</v>
      </c>
      <c r="C100" s="539">
        <v>830</v>
      </c>
      <c r="D100" s="787" t="s">
        <v>202</v>
      </c>
      <c r="E100" s="539">
        <v>1000071061</v>
      </c>
      <c r="F100" s="787" t="s">
        <v>205</v>
      </c>
      <c r="G100" s="539" t="s">
        <v>113</v>
      </c>
      <c r="H100" s="539">
        <v>1</v>
      </c>
      <c r="I100" s="60"/>
      <c r="J100" s="757" t="str">
        <f t="shared" si="7"/>
        <v>Included</v>
      </c>
      <c r="K100" s="238">
        <f t="shared" si="8"/>
        <v>0</v>
      </c>
      <c r="L100" s="219">
        <f t="shared" si="9"/>
        <v>0</v>
      </c>
      <c r="M100" s="784" t="e">
        <f t="shared" si="6"/>
        <v>#VALUE!</v>
      </c>
      <c r="N100" s="759"/>
    </row>
    <row r="101" spans="1:32" s="219" customFormat="1" ht="39.950000000000003" customHeight="1" x14ac:dyDescent="0.3">
      <c r="A101" s="758">
        <v>84</v>
      </c>
      <c r="B101" s="539">
        <v>7000029460</v>
      </c>
      <c r="C101" s="539">
        <v>840</v>
      </c>
      <c r="D101" s="787" t="s">
        <v>202</v>
      </c>
      <c r="E101" s="539">
        <v>1000071062</v>
      </c>
      <c r="F101" s="787" t="s">
        <v>206</v>
      </c>
      <c r="G101" s="539" t="s">
        <v>113</v>
      </c>
      <c r="H101" s="539">
        <v>1</v>
      </c>
      <c r="I101" s="60"/>
      <c r="J101" s="757" t="str">
        <f t="shared" si="7"/>
        <v>Included</v>
      </c>
      <c r="K101" s="238">
        <f t="shared" si="8"/>
        <v>0</v>
      </c>
      <c r="L101" s="219">
        <f t="shared" si="9"/>
        <v>0</v>
      </c>
      <c r="M101" s="784" t="e">
        <f t="shared" si="6"/>
        <v>#VALUE!</v>
      </c>
      <c r="N101" s="759"/>
    </row>
    <row r="102" spans="1:32" s="219" customFormat="1" ht="39.950000000000003" customHeight="1" x14ac:dyDescent="0.3">
      <c r="A102" s="57">
        <v>85</v>
      </c>
      <c r="B102" s="539">
        <v>7000029460</v>
      </c>
      <c r="C102" s="539">
        <v>850</v>
      </c>
      <c r="D102" s="787" t="s">
        <v>202</v>
      </c>
      <c r="E102" s="539">
        <v>1000022487</v>
      </c>
      <c r="F102" s="787" t="s">
        <v>207</v>
      </c>
      <c r="G102" s="539" t="s">
        <v>113</v>
      </c>
      <c r="H102" s="539">
        <v>1</v>
      </c>
      <c r="I102" s="60"/>
      <c r="J102" s="757" t="str">
        <f t="shared" si="7"/>
        <v>Included</v>
      </c>
      <c r="K102" s="238">
        <f t="shared" si="8"/>
        <v>0</v>
      </c>
      <c r="L102" s="219">
        <f t="shared" si="9"/>
        <v>0</v>
      </c>
      <c r="M102" s="784" t="e">
        <f t="shared" si="6"/>
        <v>#VALUE!</v>
      </c>
      <c r="N102" s="759"/>
    </row>
    <row r="103" spans="1:32" s="219" customFormat="1" x14ac:dyDescent="0.3">
      <c r="A103" s="758">
        <v>86</v>
      </c>
      <c r="B103" s="539">
        <v>7000029460</v>
      </c>
      <c r="C103" s="539">
        <v>860</v>
      </c>
      <c r="D103" s="787" t="s">
        <v>202</v>
      </c>
      <c r="E103" s="539">
        <v>1000030641</v>
      </c>
      <c r="F103" s="787" t="s">
        <v>208</v>
      </c>
      <c r="G103" s="539" t="s">
        <v>113</v>
      </c>
      <c r="H103" s="539">
        <v>2</v>
      </c>
      <c r="I103" s="60"/>
      <c r="J103" s="757" t="str">
        <f t="shared" si="7"/>
        <v>Included</v>
      </c>
      <c r="K103" s="238">
        <f t="shared" si="8"/>
        <v>0</v>
      </c>
      <c r="L103" s="219">
        <f t="shared" si="9"/>
        <v>0</v>
      </c>
      <c r="M103" s="784" t="e">
        <f t="shared" si="6"/>
        <v>#VALUE!</v>
      </c>
      <c r="N103" s="759"/>
    </row>
    <row r="104" spans="1:32" s="219" customFormat="1" ht="77.25" customHeight="1" x14ac:dyDescent="0.3">
      <c r="A104" s="57">
        <v>87</v>
      </c>
      <c r="B104" s="539">
        <v>7000029460</v>
      </c>
      <c r="C104" s="539">
        <v>870</v>
      </c>
      <c r="D104" s="787" t="s">
        <v>209</v>
      </c>
      <c r="E104" s="539">
        <v>1000015954</v>
      </c>
      <c r="F104" s="789" t="s">
        <v>210</v>
      </c>
      <c r="G104" s="539" t="s">
        <v>211</v>
      </c>
      <c r="H104" s="539">
        <v>26</v>
      </c>
      <c r="I104" s="60"/>
      <c r="J104" s="757" t="str">
        <f t="shared" si="7"/>
        <v>Included</v>
      </c>
      <c r="K104" s="238">
        <f t="shared" si="8"/>
        <v>0</v>
      </c>
      <c r="L104" s="219">
        <f t="shared" si="9"/>
        <v>0</v>
      </c>
      <c r="M104" s="784" t="e">
        <f t="shared" si="6"/>
        <v>#VALUE!</v>
      </c>
      <c r="N104" s="759"/>
    </row>
    <row r="105" spans="1:32" s="219" customFormat="1" ht="39.950000000000003" customHeight="1" x14ac:dyDescent="0.3">
      <c r="A105" s="758">
        <v>88</v>
      </c>
      <c r="B105" s="539">
        <v>7000029460</v>
      </c>
      <c r="C105" s="539">
        <v>880</v>
      </c>
      <c r="D105" s="787" t="s">
        <v>209</v>
      </c>
      <c r="E105" s="539">
        <v>1000015952</v>
      </c>
      <c r="F105" s="789" t="s">
        <v>212</v>
      </c>
      <c r="G105" s="539" t="s">
        <v>211</v>
      </c>
      <c r="H105" s="539">
        <v>8</v>
      </c>
      <c r="I105" s="60"/>
      <c r="J105" s="757" t="str">
        <f t="shared" si="7"/>
        <v>Included</v>
      </c>
      <c r="K105" s="238">
        <f t="shared" si="8"/>
        <v>0</v>
      </c>
      <c r="L105" s="219">
        <f t="shared" si="9"/>
        <v>0</v>
      </c>
      <c r="M105" s="784" t="e">
        <f t="shared" si="6"/>
        <v>#VALUE!</v>
      </c>
      <c r="N105" s="759"/>
    </row>
    <row r="106" spans="1:32" s="219" customFormat="1" ht="39.950000000000003" customHeight="1" x14ac:dyDescent="0.3">
      <c r="A106" s="57">
        <v>89</v>
      </c>
      <c r="B106" s="539">
        <v>7000029460</v>
      </c>
      <c r="C106" s="539">
        <v>890</v>
      </c>
      <c r="D106" s="787" t="s">
        <v>209</v>
      </c>
      <c r="E106" s="539">
        <v>1000011713</v>
      </c>
      <c r="F106" s="789" t="s">
        <v>213</v>
      </c>
      <c r="G106" s="539" t="s">
        <v>211</v>
      </c>
      <c r="H106" s="539">
        <v>2</v>
      </c>
      <c r="I106" s="60"/>
      <c r="J106" s="757" t="str">
        <f t="shared" si="7"/>
        <v>Included</v>
      </c>
      <c r="K106" s="238">
        <f t="shared" si="8"/>
        <v>0</v>
      </c>
      <c r="L106" s="219">
        <f t="shared" si="9"/>
        <v>0</v>
      </c>
      <c r="M106" s="784" t="e">
        <f t="shared" si="6"/>
        <v>#VALUE!</v>
      </c>
      <c r="N106" s="759"/>
    </row>
    <row r="107" spans="1:32" s="219" customFormat="1" ht="39.950000000000003" customHeight="1" x14ac:dyDescent="0.3">
      <c r="A107" s="758">
        <v>90</v>
      </c>
      <c r="B107" s="539">
        <v>7000029460</v>
      </c>
      <c r="C107" s="539">
        <v>900</v>
      </c>
      <c r="D107" s="787" t="s">
        <v>209</v>
      </c>
      <c r="E107" s="539">
        <v>1000012373</v>
      </c>
      <c r="F107" s="789" t="s">
        <v>214</v>
      </c>
      <c r="G107" s="539" t="s">
        <v>211</v>
      </c>
      <c r="H107" s="539">
        <v>4</v>
      </c>
      <c r="I107" s="60"/>
      <c r="J107" s="757" t="str">
        <f t="shared" si="7"/>
        <v>Included</v>
      </c>
      <c r="K107" s="238">
        <f t="shared" si="8"/>
        <v>0</v>
      </c>
      <c r="L107" s="219">
        <f t="shared" si="9"/>
        <v>0</v>
      </c>
      <c r="M107" s="784" t="e">
        <f t="shared" si="6"/>
        <v>#VALUE!</v>
      </c>
      <c r="N107" s="759"/>
    </row>
    <row r="108" spans="1:32" s="9" customFormat="1" ht="22.5" customHeight="1" x14ac:dyDescent="0.3">
      <c r="A108" s="790"/>
      <c r="B108" s="790"/>
      <c r="C108" s="790"/>
      <c r="D108" s="790"/>
      <c r="E108" s="790"/>
      <c r="F108" s="791" t="s">
        <v>233</v>
      </c>
      <c r="G108" s="792"/>
      <c r="H108" s="792"/>
      <c r="I108" s="793"/>
      <c r="J108" s="69">
        <f>SUM(J18:J107)</f>
        <v>0</v>
      </c>
      <c r="K108" s="69">
        <f>SUM(K18:K107)</f>
        <v>0</v>
      </c>
      <c r="L108" s="9">
        <f>SUM(L18:L107)</f>
        <v>0</v>
      </c>
    </row>
    <row r="109" spans="1:32" ht="18" customHeight="1" x14ac:dyDescent="0.3">
      <c r="A109" s="239"/>
      <c r="B109" s="239"/>
      <c r="C109" s="239"/>
      <c r="D109" s="239"/>
      <c r="E109" s="239"/>
      <c r="F109" s="240"/>
      <c r="G109" s="241"/>
      <c r="H109" s="241"/>
      <c r="I109" s="242"/>
      <c r="J109" s="243"/>
      <c r="N109" s="209"/>
      <c r="O109" s="209"/>
      <c r="P109" s="209"/>
      <c r="Q109" s="209"/>
      <c r="R109" s="209"/>
      <c r="S109" s="209"/>
      <c r="T109" s="209"/>
      <c r="U109" s="209"/>
      <c r="V109" s="209"/>
      <c r="W109" s="209"/>
      <c r="X109" s="209"/>
      <c r="Y109" s="209"/>
      <c r="Z109" s="209"/>
      <c r="AA109" s="209"/>
      <c r="AB109" s="209"/>
      <c r="AC109" s="209"/>
      <c r="AD109" s="209"/>
      <c r="AE109" s="209"/>
      <c r="AF109" s="209"/>
    </row>
    <row r="110" spans="1:32" ht="14.25" customHeight="1" x14ac:dyDescent="0.3">
      <c r="A110" s="239"/>
      <c r="B110" s="239"/>
      <c r="C110" s="239"/>
      <c r="D110" s="239"/>
      <c r="E110" s="239"/>
      <c r="F110" s="240"/>
      <c r="G110" s="241"/>
      <c r="H110" s="241"/>
      <c r="I110" s="242"/>
      <c r="J110" s="243"/>
      <c r="N110" s="209"/>
      <c r="O110" s="209"/>
      <c r="P110" s="209"/>
      <c r="Q110" s="209"/>
      <c r="R110" s="209"/>
      <c r="S110" s="209"/>
      <c r="T110" s="209"/>
      <c r="U110" s="209"/>
      <c r="V110" s="209"/>
      <c r="W110" s="209"/>
      <c r="X110" s="209"/>
      <c r="Y110" s="209"/>
      <c r="Z110" s="209"/>
      <c r="AA110" s="209"/>
      <c r="AB110" s="209"/>
      <c r="AC110" s="209"/>
      <c r="AD110" s="209"/>
      <c r="AE110" s="209"/>
      <c r="AF110" s="209"/>
    </row>
    <row r="111" spans="1:32" ht="22.5" customHeight="1" x14ac:dyDescent="0.3">
      <c r="B111" s="244"/>
      <c r="C111" s="244"/>
      <c r="D111" s="244"/>
      <c r="E111" s="244"/>
      <c r="F111" s="209"/>
      <c r="G111" s="241"/>
      <c r="H111" s="241"/>
      <c r="I111" s="242"/>
      <c r="J111" s="243"/>
      <c r="N111" s="209"/>
      <c r="O111" s="209"/>
      <c r="P111" s="209"/>
      <c r="Q111" s="209"/>
      <c r="R111" s="209"/>
      <c r="S111" s="209"/>
      <c r="T111" s="209"/>
      <c r="U111" s="209"/>
      <c r="V111" s="209"/>
      <c r="W111" s="209"/>
      <c r="X111" s="209"/>
      <c r="Y111" s="209"/>
      <c r="Z111" s="209"/>
      <c r="AA111" s="209"/>
      <c r="AB111" s="209"/>
      <c r="AC111" s="209"/>
      <c r="AD111" s="209"/>
      <c r="AE111" s="209"/>
      <c r="AF111" s="209"/>
    </row>
    <row r="112" spans="1:32" ht="63.75" customHeight="1" x14ac:dyDescent="0.3">
      <c r="A112" s="244" t="s">
        <v>234</v>
      </c>
      <c r="B112" s="875" t="s">
        <v>235</v>
      </c>
      <c r="C112" s="875"/>
      <c r="D112" s="875"/>
      <c r="E112" s="875"/>
      <c r="F112" s="875"/>
      <c r="G112" s="875"/>
      <c r="H112" s="875"/>
      <c r="I112" s="875"/>
      <c r="J112" s="875"/>
      <c r="N112" s="209"/>
      <c r="O112" s="209"/>
      <c r="P112" s="209"/>
      <c r="Q112" s="209"/>
      <c r="R112" s="209"/>
      <c r="S112" s="209"/>
      <c r="T112" s="209"/>
      <c r="U112" s="209"/>
      <c r="V112" s="209"/>
      <c r="W112" s="209"/>
      <c r="X112" s="209"/>
      <c r="Y112" s="209"/>
      <c r="Z112" s="209"/>
      <c r="AA112" s="209"/>
      <c r="AB112" s="209"/>
      <c r="AC112" s="209"/>
      <c r="AD112" s="209"/>
      <c r="AE112" s="209"/>
      <c r="AF112" s="209"/>
    </row>
    <row r="113" spans="1:32" x14ac:dyDescent="0.3">
      <c r="A113" s="245" t="s">
        <v>236</v>
      </c>
      <c r="B113" s="246" t="str">
        <f>'Sch-1'!B114</f>
        <v>--</v>
      </c>
      <c r="C113" s="245"/>
      <c r="D113" s="245"/>
      <c r="E113" s="245"/>
      <c r="F113" s="209"/>
      <c r="G113" s="247"/>
      <c r="H113" s="245"/>
      <c r="I113" s="209"/>
      <c r="J113" s="209"/>
      <c r="N113" s="209"/>
      <c r="O113" s="209"/>
      <c r="P113" s="209"/>
      <c r="Q113" s="209"/>
      <c r="R113" s="209"/>
      <c r="S113" s="209"/>
      <c r="T113" s="209"/>
      <c r="U113" s="209"/>
      <c r="V113" s="209"/>
      <c r="W113" s="209"/>
      <c r="X113" s="209"/>
      <c r="Y113" s="209"/>
      <c r="Z113" s="209"/>
      <c r="AA113" s="209"/>
      <c r="AB113" s="209"/>
      <c r="AC113" s="209"/>
      <c r="AD113" s="209"/>
      <c r="AE113" s="209"/>
      <c r="AF113" s="209"/>
    </row>
    <row r="114" spans="1:32" ht="27.75" customHeight="1" x14ac:dyDescent="0.3">
      <c r="A114" s="245" t="s">
        <v>237</v>
      </c>
      <c r="B114" s="689" t="str">
        <f>'Sch-1'!B115</f>
        <v/>
      </c>
      <c r="C114" s="245"/>
      <c r="D114" s="245"/>
      <c r="E114" s="245"/>
      <c r="F114" s="209"/>
      <c r="G114" s="210"/>
      <c r="H114" s="876" t="s">
        <v>223</v>
      </c>
      <c r="I114" s="876"/>
      <c r="J114" s="248" t="str">
        <f>'Sch-1'!M115</f>
        <v/>
      </c>
      <c r="N114" s="209"/>
      <c r="O114" s="209"/>
      <c r="P114" s="209"/>
      <c r="Q114" s="209"/>
      <c r="R114" s="209"/>
      <c r="S114" s="209"/>
      <c r="T114" s="209"/>
      <c r="U114" s="209"/>
      <c r="V114" s="209"/>
      <c r="W114" s="209"/>
      <c r="X114" s="209"/>
      <c r="Y114" s="209"/>
      <c r="Z114" s="209"/>
      <c r="AA114" s="209"/>
      <c r="AB114" s="209"/>
      <c r="AC114" s="209"/>
      <c r="AD114" s="209"/>
      <c r="AE114" s="209"/>
      <c r="AF114" s="209"/>
    </row>
    <row r="115" spans="1:32" ht="14.25" customHeight="1" x14ac:dyDescent="0.3">
      <c r="A115" s="214"/>
      <c r="B115" s="214"/>
      <c r="C115" s="214"/>
      <c r="D115" s="214"/>
      <c r="E115" s="214"/>
      <c r="F115" s="249"/>
      <c r="G115" s="214"/>
      <c r="H115" s="876" t="s">
        <v>224</v>
      </c>
      <c r="I115" s="876"/>
      <c r="J115" s="248" t="str">
        <f>'Sch-1'!M116</f>
        <v/>
      </c>
      <c r="N115" s="209"/>
      <c r="O115" s="209"/>
      <c r="P115" s="209"/>
      <c r="Q115" s="209"/>
      <c r="R115" s="209"/>
      <c r="S115" s="209"/>
      <c r="T115" s="209"/>
      <c r="U115" s="209"/>
      <c r="V115" s="209"/>
      <c r="W115" s="209"/>
      <c r="X115" s="209"/>
      <c r="Y115" s="209"/>
      <c r="Z115" s="209"/>
      <c r="AA115" s="209"/>
      <c r="AB115" s="209"/>
      <c r="AC115" s="209"/>
      <c r="AD115" s="209"/>
      <c r="AE115" s="209"/>
      <c r="AF115" s="209"/>
    </row>
    <row r="116" spans="1:32" ht="27.95" customHeight="1" x14ac:dyDescent="0.3">
      <c r="A116" s="244"/>
      <c r="B116" s="244"/>
      <c r="C116" s="244"/>
      <c r="D116" s="244"/>
      <c r="E116" s="244"/>
      <c r="F116" s="250"/>
      <c r="G116" s="247"/>
      <c r="H116" s="245"/>
      <c r="I116" s="209"/>
      <c r="J116" s="209"/>
      <c r="N116" s="209"/>
      <c r="O116" s="209"/>
      <c r="P116" s="209"/>
      <c r="Q116" s="209"/>
      <c r="R116" s="209"/>
      <c r="S116" s="209"/>
      <c r="T116" s="209"/>
      <c r="U116" s="209"/>
      <c r="V116" s="209"/>
      <c r="W116" s="209"/>
      <c r="X116" s="209"/>
      <c r="Y116" s="209"/>
      <c r="Z116" s="209"/>
      <c r="AA116" s="209"/>
      <c r="AB116" s="209"/>
      <c r="AC116" s="209"/>
      <c r="AD116" s="209"/>
      <c r="AE116" s="209"/>
      <c r="AF116" s="209"/>
    </row>
    <row r="154" spans="1:32" x14ac:dyDescent="0.3">
      <c r="A154" s="251"/>
      <c r="B154" s="251"/>
      <c r="C154" s="251"/>
      <c r="D154" s="251"/>
      <c r="E154" s="251"/>
      <c r="F154" s="252"/>
      <c r="G154" s="251"/>
      <c r="H154" s="251"/>
      <c r="I154" s="251"/>
      <c r="J154" s="251"/>
      <c r="K154" s="209"/>
      <c r="N154" s="209"/>
      <c r="O154" s="209"/>
      <c r="P154" s="209"/>
      <c r="Q154" s="209"/>
      <c r="R154" s="209"/>
      <c r="S154" s="209"/>
      <c r="T154" s="209"/>
      <c r="U154" s="209"/>
      <c r="V154" s="209"/>
      <c r="W154" s="209"/>
      <c r="X154" s="209"/>
      <c r="Y154" s="209"/>
      <c r="Z154" s="209"/>
      <c r="AA154" s="209"/>
      <c r="AB154" s="209"/>
      <c r="AC154" s="209"/>
      <c r="AD154" s="209"/>
      <c r="AE154" s="209"/>
      <c r="AF154" s="209"/>
    </row>
    <row r="155" spans="1:32" x14ac:dyDescent="0.3">
      <c r="A155" s="251"/>
      <c r="B155" s="251"/>
      <c r="C155" s="251"/>
      <c r="D155" s="251"/>
      <c r="E155" s="251"/>
      <c r="F155" s="252"/>
      <c r="G155" s="251"/>
      <c r="H155" s="251"/>
      <c r="I155" s="251"/>
      <c r="J155" s="251"/>
      <c r="K155" s="209"/>
      <c r="N155" s="209"/>
      <c r="O155" s="209"/>
      <c r="P155" s="209"/>
      <c r="Q155" s="209"/>
      <c r="R155" s="209"/>
      <c r="S155" s="209"/>
      <c r="T155" s="209"/>
      <c r="U155" s="209"/>
      <c r="V155" s="209"/>
      <c r="W155" s="209"/>
      <c r="X155" s="209"/>
      <c r="Y155" s="209"/>
      <c r="Z155" s="209"/>
      <c r="AA155" s="209"/>
      <c r="AB155" s="209"/>
      <c r="AC155" s="209"/>
      <c r="AD155" s="209"/>
      <c r="AE155" s="209"/>
      <c r="AF155" s="209"/>
    </row>
    <row r="156" spans="1:32" x14ac:dyDescent="0.3">
      <c r="A156" s="251"/>
      <c r="B156" s="251"/>
      <c r="C156" s="251"/>
      <c r="D156" s="251"/>
      <c r="E156" s="251"/>
      <c r="F156" s="252"/>
      <c r="G156" s="251"/>
      <c r="H156" s="251"/>
      <c r="I156" s="251"/>
      <c r="J156" s="251"/>
      <c r="K156" s="209"/>
      <c r="N156" s="209"/>
      <c r="O156" s="209"/>
      <c r="P156" s="209"/>
      <c r="Q156" s="209"/>
      <c r="R156" s="209"/>
      <c r="S156" s="209"/>
      <c r="T156" s="209"/>
      <c r="U156" s="209"/>
      <c r="V156" s="209"/>
      <c r="W156" s="209"/>
      <c r="X156" s="209"/>
      <c r="Y156" s="209"/>
      <c r="Z156" s="209"/>
      <c r="AA156" s="209"/>
      <c r="AB156" s="209"/>
      <c r="AC156" s="209"/>
      <c r="AD156" s="209"/>
      <c r="AE156" s="209"/>
      <c r="AF156" s="209"/>
    </row>
    <row r="157" spans="1:32" x14ac:dyDescent="0.3">
      <c r="A157" s="251"/>
      <c r="B157" s="251"/>
      <c r="C157" s="251"/>
      <c r="D157" s="251"/>
      <c r="E157" s="251"/>
      <c r="F157" s="252"/>
      <c r="G157" s="251"/>
      <c r="H157" s="251"/>
      <c r="I157" s="251"/>
      <c r="J157" s="251"/>
      <c r="K157" s="209"/>
      <c r="N157" s="209"/>
      <c r="O157" s="209"/>
      <c r="P157" s="209"/>
      <c r="Q157" s="209"/>
      <c r="R157" s="209"/>
      <c r="S157" s="209"/>
      <c r="T157" s="209"/>
      <c r="U157" s="209"/>
      <c r="V157" s="209"/>
      <c r="W157" s="209"/>
      <c r="X157" s="209"/>
      <c r="Y157" s="209"/>
      <c r="Z157" s="209"/>
      <c r="AA157" s="209"/>
      <c r="AB157" s="209"/>
      <c r="AC157" s="209"/>
      <c r="AD157" s="209"/>
      <c r="AE157" s="209"/>
      <c r="AF157" s="209"/>
    </row>
    <row r="158" spans="1:32" x14ac:dyDescent="0.3">
      <c r="A158" s="251"/>
      <c r="B158" s="251"/>
      <c r="C158" s="251"/>
      <c r="D158" s="251"/>
      <c r="E158" s="251"/>
      <c r="F158" s="252"/>
      <c r="G158" s="251"/>
      <c r="H158" s="251"/>
      <c r="I158" s="251"/>
      <c r="J158" s="251"/>
      <c r="K158" s="209"/>
      <c r="N158" s="209"/>
      <c r="O158" s="209"/>
      <c r="P158" s="209"/>
      <c r="Q158" s="209"/>
      <c r="R158" s="209"/>
      <c r="S158" s="209"/>
      <c r="T158" s="209"/>
      <c r="U158" s="209"/>
      <c r="V158" s="209"/>
      <c r="W158" s="209"/>
      <c r="X158" s="209"/>
      <c r="Y158" s="209"/>
      <c r="Z158" s="209"/>
      <c r="AA158" s="209"/>
      <c r="AB158" s="209"/>
      <c r="AC158" s="209"/>
      <c r="AD158" s="209"/>
      <c r="AE158" s="209"/>
      <c r="AF158" s="209"/>
    </row>
    <row r="159" spans="1:32" x14ac:dyDescent="0.3">
      <c r="A159" s="251"/>
      <c r="B159" s="251"/>
      <c r="C159" s="251"/>
      <c r="D159" s="251"/>
      <c r="E159" s="251"/>
      <c r="F159" s="252"/>
      <c r="G159" s="251"/>
      <c r="H159" s="251"/>
      <c r="I159" s="251"/>
      <c r="J159" s="251"/>
      <c r="K159" s="209"/>
      <c r="N159" s="209"/>
      <c r="O159" s="209"/>
      <c r="P159" s="209"/>
      <c r="Q159" s="209"/>
      <c r="R159" s="209"/>
      <c r="S159" s="209"/>
      <c r="T159" s="209"/>
      <c r="U159" s="209"/>
      <c r="V159" s="209"/>
      <c r="W159" s="209"/>
      <c r="X159" s="209"/>
      <c r="Y159" s="209"/>
      <c r="Z159" s="209"/>
      <c r="AA159" s="209"/>
      <c r="AB159" s="209"/>
      <c r="AC159" s="209"/>
      <c r="AD159" s="209"/>
      <c r="AE159" s="209"/>
      <c r="AF159" s="209"/>
    </row>
    <row r="160" spans="1:32" x14ac:dyDescent="0.3">
      <c r="A160" s="251"/>
      <c r="B160" s="251"/>
      <c r="C160" s="251"/>
      <c r="D160" s="251"/>
      <c r="E160" s="251"/>
      <c r="F160" s="252"/>
      <c r="G160" s="251"/>
      <c r="H160" s="251"/>
      <c r="I160" s="251"/>
      <c r="J160" s="251"/>
      <c r="K160" s="209"/>
      <c r="N160" s="209"/>
      <c r="O160" s="209"/>
      <c r="P160" s="209"/>
      <c r="Q160" s="209"/>
      <c r="R160" s="209"/>
      <c r="S160" s="209"/>
      <c r="T160" s="209"/>
      <c r="U160" s="209"/>
      <c r="V160" s="209"/>
      <c r="W160" s="209"/>
      <c r="X160" s="209"/>
      <c r="Y160" s="209"/>
      <c r="Z160" s="209"/>
      <c r="AA160" s="209"/>
      <c r="AB160" s="209"/>
      <c r="AC160" s="209"/>
      <c r="AD160" s="209"/>
      <c r="AE160" s="209"/>
      <c r="AF160" s="209"/>
    </row>
    <row r="161" spans="1:32" x14ac:dyDescent="0.3">
      <c r="A161" s="251"/>
      <c r="B161" s="251"/>
      <c r="C161" s="251"/>
      <c r="D161" s="251"/>
      <c r="E161" s="251"/>
      <c r="F161" s="252"/>
      <c r="G161" s="251"/>
      <c r="H161" s="251"/>
      <c r="I161" s="251"/>
      <c r="J161" s="251"/>
      <c r="K161" s="209"/>
      <c r="N161" s="209"/>
      <c r="O161" s="209"/>
      <c r="P161" s="209"/>
      <c r="Q161" s="209"/>
      <c r="R161" s="209"/>
      <c r="S161" s="209"/>
      <c r="T161" s="209"/>
      <c r="U161" s="209"/>
      <c r="V161" s="209"/>
      <c r="W161" s="209"/>
      <c r="X161" s="209"/>
      <c r="Y161" s="209"/>
      <c r="Z161" s="209"/>
      <c r="AA161" s="209"/>
      <c r="AB161" s="209"/>
      <c r="AC161" s="209"/>
      <c r="AD161" s="209"/>
      <c r="AE161" s="209"/>
      <c r="AF161" s="209"/>
    </row>
    <row r="162" spans="1:32" x14ac:dyDescent="0.3">
      <c r="A162" s="251"/>
      <c r="B162" s="251"/>
      <c r="C162" s="251"/>
      <c r="D162" s="251"/>
      <c r="E162" s="251"/>
      <c r="F162" s="252"/>
      <c r="G162" s="251"/>
      <c r="H162" s="251"/>
      <c r="I162" s="251"/>
      <c r="J162" s="251"/>
      <c r="K162" s="209"/>
      <c r="N162" s="209"/>
      <c r="O162" s="209"/>
      <c r="P162" s="209"/>
      <c r="Q162" s="209"/>
      <c r="R162" s="209"/>
      <c r="S162" s="209"/>
      <c r="T162" s="209"/>
      <c r="U162" s="209"/>
      <c r="V162" s="209"/>
      <c r="W162" s="209"/>
      <c r="X162" s="209"/>
      <c r="Y162" s="209"/>
      <c r="Z162" s="209"/>
      <c r="AA162" s="209"/>
      <c r="AB162" s="209"/>
      <c r="AC162" s="209"/>
      <c r="AD162" s="209"/>
      <c r="AE162" s="209"/>
      <c r="AF162" s="209"/>
    </row>
    <row r="163" spans="1:32" x14ac:dyDescent="0.3">
      <c r="A163" s="251"/>
      <c r="B163" s="251"/>
      <c r="C163" s="251"/>
      <c r="D163" s="251"/>
      <c r="E163" s="251"/>
      <c r="F163" s="252"/>
      <c r="G163" s="251"/>
      <c r="H163" s="251"/>
      <c r="I163" s="251"/>
      <c r="J163" s="251"/>
      <c r="K163" s="209"/>
      <c r="N163" s="209"/>
      <c r="O163" s="209"/>
      <c r="P163" s="209"/>
      <c r="Q163" s="209"/>
      <c r="R163" s="209"/>
      <c r="S163" s="209"/>
      <c r="T163" s="209"/>
      <c r="U163" s="209"/>
      <c r="V163" s="209"/>
      <c r="W163" s="209"/>
      <c r="X163" s="209"/>
      <c r="Y163" s="209"/>
      <c r="Z163" s="209"/>
      <c r="AA163" s="209"/>
      <c r="AB163" s="209"/>
      <c r="AC163" s="209"/>
      <c r="AD163" s="209"/>
      <c r="AE163" s="209"/>
      <c r="AF163" s="209"/>
    </row>
    <row r="164" spans="1:32" x14ac:dyDescent="0.3">
      <c r="A164" s="251"/>
      <c r="B164" s="251"/>
      <c r="C164" s="251"/>
      <c r="D164" s="251"/>
      <c r="E164" s="251"/>
      <c r="F164" s="252"/>
      <c r="G164" s="251"/>
      <c r="H164" s="251"/>
      <c r="I164" s="251"/>
      <c r="J164" s="251"/>
      <c r="K164" s="209"/>
      <c r="N164" s="209"/>
      <c r="O164" s="209"/>
      <c r="P164" s="209"/>
      <c r="Q164" s="209"/>
      <c r="R164" s="209"/>
      <c r="S164" s="209"/>
      <c r="T164" s="209"/>
      <c r="U164" s="209"/>
      <c r="V164" s="209"/>
      <c r="W164" s="209"/>
      <c r="X164" s="209"/>
      <c r="Y164" s="209"/>
      <c r="Z164" s="209"/>
      <c r="AA164" s="209"/>
      <c r="AB164" s="209"/>
      <c r="AC164" s="209"/>
      <c r="AD164" s="209"/>
      <c r="AE164" s="209"/>
      <c r="AF164" s="209"/>
    </row>
    <row r="165" spans="1:32" x14ac:dyDescent="0.3">
      <c r="A165" s="251"/>
      <c r="B165" s="251"/>
      <c r="C165" s="251"/>
      <c r="D165" s="251"/>
      <c r="E165" s="251"/>
      <c r="F165" s="252"/>
      <c r="G165" s="251"/>
      <c r="H165" s="251"/>
      <c r="I165" s="251"/>
      <c r="J165" s="251"/>
      <c r="K165" s="209"/>
      <c r="N165" s="209"/>
      <c r="O165" s="209"/>
      <c r="P165" s="209"/>
      <c r="Q165" s="209"/>
      <c r="R165" s="209"/>
      <c r="S165" s="209"/>
      <c r="T165" s="209"/>
      <c r="U165" s="209"/>
      <c r="V165" s="209"/>
      <c r="W165" s="209"/>
      <c r="X165" s="209"/>
      <c r="Y165" s="209"/>
      <c r="Z165" s="209"/>
      <c r="AA165" s="209"/>
      <c r="AB165" s="209"/>
      <c r="AC165" s="209"/>
      <c r="AD165" s="209"/>
      <c r="AE165" s="209"/>
      <c r="AF165" s="209"/>
    </row>
    <row r="166" spans="1:32" x14ac:dyDescent="0.3">
      <c r="A166" s="251"/>
      <c r="B166" s="251"/>
      <c r="C166" s="251"/>
      <c r="D166" s="251"/>
      <c r="E166" s="251"/>
      <c r="F166" s="252"/>
      <c r="G166" s="251"/>
      <c r="H166" s="251"/>
      <c r="I166" s="251"/>
      <c r="J166" s="251"/>
      <c r="K166" s="209"/>
      <c r="N166" s="209"/>
      <c r="O166" s="209"/>
      <c r="P166" s="209"/>
      <c r="Q166" s="209"/>
      <c r="R166" s="209"/>
      <c r="S166" s="209"/>
      <c r="T166" s="209"/>
      <c r="U166" s="209"/>
      <c r="V166" s="209"/>
      <c r="W166" s="209"/>
      <c r="X166" s="209"/>
      <c r="Y166" s="209"/>
      <c r="Z166" s="209"/>
      <c r="AA166" s="209"/>
      <c r="AB166" s="209"/>
      <c r="AC166" s="209"/>
      <c r="AD166" s="209"/>
      <c r="AE166" s="209"/>
      <c r="AF166" s="209"/>
    </row>
    <row r="167" spans="1:32" x14ac:dyDescent="0.3">
      <c r="A167" s="251"/>
      <c r="B167" s="251"/>
      <c r="C167" s="251"/>
      <c r="D167" s="251"/>
      <c r="E167" s="251"/>
      <c r="F167" s="252"/>
      <c r="G167" s="251"/>
      <c r="H167" s="251"/>
      <c r="I167" s="251"/>
      <c r="J167" s="251"/>
      <c r="K167" s="209"/>
      <c r="N167" s="209"/>
      <c r="O167" s="209"/>
      <c r="P167" s="209"/>
      <c r="Q167" s="209"/>
      <c r="R167" s="209"/>
      <c r="S167" s="209"/>
      <c r="T167" s="209"/>
      <c r="U167" s="209"/>
      <c r="V167" s="209"/>
      <c r="W167" s="209"/>
      <c r="X167" s="209"/>
      <c r="Y167" s="209"/>
      <c r="Z167" s="209"/>
      <c r="AA167" s="209"/>
      <c r="AB167" s="209"/>
      <c r="AC167" s="209"/>
      <c r="AD167" s="209"/>
      <c r="AE167" s="209"/>
      <c r="AF167" s="209"/>
    </row>
    <row r="168" spans="1:32" x14ac:dyDescent="0.3">
      <c r="A168" s="251"/>
      <c r="B168" s="251"/>
      <c r="C168" s="251"/>
      <c r="D168" s="251"/>
      <c r="E168" s="251"/>
      <c r="F168" s="252"/>
      <c r="G168" s="251"/>
      <c r="H168" s="251"/>
      <c r="I168" s="251"/>
      <c r="J168" s="251"/>
      <c r="K168" s="209"/>
      <c r="N168" s="209"/>
      <c r="O168" s="209"/>
      <c r="P168" s="209"/>
      <c r="Q168" s="209"/>
      <c r="R168" s="209"/>
      <c r="S168" s="209"/>
      <c r="T168" s="209"/>
      <c r="U168" s="209"/>
      <c r="V168" s="209"/>
      <c r="W168" s="209"/>
      <c r="X168" s="209"/>
      <c r="Y168" s="209"/>
      <c r="Z168" s="209"/>
      <c r="AA168" s="209"/>
      <c r="AB168" s="209"/>
      <c r="AC168" s="209"/>
      <c r="AD168" s="209"/>
      <c r="AE168" s="209"/>
      <c r="AF168" s="209"/>
    </row>
    <row r="169" spans="1:32" x14ac:dyDescent="0.3">
      <c r="A169" s="251"/>
      <c r="B169" s="251"/>
      <c r="C169" s="251"/>
      <c r="D169" s="251"/>
      <c r="E169" s="251"/>
      <c r="F169" s="252"/>
      <c r="G169" s="251"/>
      <c r="H169" s="251"/>
      <c r="I169" s="251"/>
      <c r="J169" s="251"/>
      <c r="K169" s="209"/>
      <c r="N169" s="209"/>
      <c r="O169" s="209"/>
      <c r="P169" s="209"/>
      <c r="Q169" s="209"/>
      <c r="R169" s="209"/>
      <c r="S169" s="209"/>
      <c r="T169" s="209"/>
      <c r="U169" s="209"/>
      <c r="V169" s="209"/>
      <c r="W169" s="209"/>
      <c r="X169" s="209"/>
      <c r="Y169" s="209"/>
      <c r="Z169" s="209"/>
      <c r="AA169" s="209"/>
      <c r="AB169" s="209"/>
      <c r="AC169" s="209"/>
      <c r="AD169" s="209"/>
      <c r="AE169" s="209"/>
      <c r="AF169" s="209"/>
    </row>
    <row r="170" spans="1:32" x14ac:dyDescent="0.3">
      <c r="A170" s="251"/>
      <c r="B170" s="251"/>
      <c r="C170" s="251"/>
      <c r="D170" s="251"/>
      <c r="E170" s="251"/>
      <c r="F170" s="252"/>
      <c r="G170" s="251"/>
      <c r="H170" s="251"/>
      <c r="I170" s="251"/>
      <c r="J170" s="251"/>
      <c r="K170" s="209"/>
      <c r="N170" s="209"/>
      <c r="O170" s="209"/>
      <c r="P170" s="209"/>
      <c r="Q170" s="209"/>
      <c r="R170" s="209"/>
      <c r="S170" s="209"/>
      <c r="T170" s="209"/>
      <c r="U170" s="209"/>
      <c r="V170" s="209"/>
      <c r="W170" s="209"/>
      <c r="X170" s="209"/>
      <c r="Y170" s="209"/>
      <c r="Z170" s="209"/>
      <c r="AA170" s="209"/>
      <c r="AB170" s="209"/>
      <c r="AC170" s="209"/>
      <c r="AD170" s="209"/>
      <c r="AE170" s="209"/>
      <c r="AF170" s="209"/>
    </row>
    <row r="171" spans="1:32" x14ac:dyDescent="0.3">
      <c r="A171" s="251"/>
      <c r="B171" s="251"/>
      <c r="C171" s="251"/>
      <c r="D171" s="251"/>
      <c r="E171" s="251"/>
      <c r="F171" s="252"/>
      <c r="G171" s="251"/>
      <c r="H171" s="251"/>
      <c r="I171" s="251"/>
      <c r="J171" s="251"/>
      <c r="K171" s="209"/>
      <c r="N171" s="209"/>
      <c r="O171" s="209"/>
      <c r="P171" s="209"/>
      <c r="Q171" s="209"/>
      <c r="R171" s="209"/>
      <c r="S171" s="209"/>
      <c r="T171" s="209"/>
      <c r="U171" s="209"/>
      <c r="V171" s="209"/>
      <c r="W171" s="209"/>
      <c r="X171" s="209"/>
      <c r="Y171" s="209"/>
      <c r="Z171" s="209"/>
      <c r="AA171" s="209"/>
      <c r="AB171" s="209"/>
      <c r="AC171" s="209"/>
      <c r="AD171" s="209"/>
      <c r="AE171" s="209"/>
      <c r="AF171" s="209"/>
    </row>
    <row r="172" spans="1:32" x14ac:dyDescent="0.3">
      <c r="A172" s="251"/>
      <c r="B172" s="251"/>
      <c r="C172" s="251"/>
      <c r="D172" s="251"/>
      <c r="E172" s="251"/>
      <c r="F172" s="252"/>
      <c r="G172" s="251"/>
      <c r="H172" s="251"/>
      <c r="I172" s="251"/>
      <c r="J172" s="251"/>
      <c r="K172" s="209"/>
      <c r="N172" s="209"/>
      <c r="O172" s="209"/>
      <c r="P172" s="209"/>
      <c r="Q172" s="209"/>
      <c r="R172" s="209"/>
      <c r="S172" s="209"/>
      <c r="T172" s="209"/>
      <c r="U172" s="209"/>
      <c r="V172" s="209"/>
      <c r="W172" s="209"/>
      <c r="X172" s="209"/>
      <c r="Y172" s="209"/>
      <c r="Z172" s="209"/>
      <c r="AA172" s="209"/>
      <c r="AB172" s="209"/>
      <c r="AC172" s="209"/>
      <c r="AD172" s="209"/>
      <c r="AE172" s="209"/>
      <c r="AF172" s="209"/>
    </row>
    <row r="173" spans="1:32" x14ac:dyDescent="0.3">
      <c r="A173" s="251"/>
      <c r="B173" s="251"/>
      <c r="C173" s="251"/>
      <c r="D173" s="251"/>
      <c r="E173" s="251"/>
      <c r="F173" s="252"/>
      <c r="G173" s="251"/>
      <c r="H173" s="251"/>
      <c r="I173" s="251"/>
      <c r="J173" s="251"/>
      <c r="K173" s="209"/>
      <c r="N173" s="209"/>
      <c r="O173" s="209"/>
      <c r="P173" s="209"/>
      <c r="Q173" s="209"/>
      <c r="R173" s="209"/>
      <c r="S173" s="209"/>
      <c r="T173" s="209"/>
      <c r="U173" s="209"/>
      <c r="V173" s="209"/>
      <c r="W173" s="209"/>
      <c r="X173" s="209"/>
      <c r="Y173" s="209"/>
      <c r="Z173" s="209"/>
      <c r="AA173" s="209"/>
      <c r="AB173" s="209"/>
      <c r="AC173" s="209"/>
      <c r="AD173" s="209"/>
      <c r="AE173" s="209"/>
      <c r="AF173" s="209"/>
    </row>
    <row r="174" spans="1:32" x14ac:dyDescent="0.3">
      <c r="A174" s="251"/>
      <c r="B174" s="251"/>
      <c r="C174" s="251"/>
      <c r="D174" s="251"/>
      <c r="E174" s="251"/>
      <c r="F174" s="252"/>
      <c r="G174" s="251"/>
      <c r="H174" s="251"/>
      <c r="I174" s="251"/>
      <c r="J174" s="251"/>
      <c r="K174" s="209"/>
      <c r="N174" s="209"/>
      <c r="O174" s="209"/>
      <c r="P174" s="209"/>
      <c r="Q174" s="209"/>
      <c r="R174" s="209"/>
      <c r="S174" s="209"/>
      <c r="T174" s="209"/>
      <c r="U174" s="209"/>
      <c r="V174" s="209"/>
      <c r="W174" s="209"/>
      <c r="X174" s="209"/>
      <c r="Y174" s="209"/>
      <c r="Z174" s="209"/>
      <c r="AA174" s="209"/>
      <c r="AB174" s="209"/>
      <c r="AC174" s="209"/>
      <c r="AD174" s="209"/>
      <c r="AE174" s="209"/>
      <c r="AF174" s="209"/>
    </row>
    <row r="175" spans="1:32" x14ac:dyDescent="0.3">
      <c r="A175" s="251"/>
      <c r="B175" s="251"/>
      <c r="C175" s="251"/>
      <c r="D175" s="251"/>
      <c r="E175" s="251"/>
      <c r="F175" s="252"/>
      <c r="G175" s="251"/>
      <c r="H175" s="251"/>
      <c r="I175" s="251"/>
      <c r="J175" s="251"/>
      <c r="K175" s="209"/>
      <c r="N175" s="209"/>
      <c r="O175" s="209"/>
      <c r="P175" s="209"/>
      <c r="Q175" s="209"/>
      <c r="R175" s="209"/>
      <c r="S175" s="209"/>
      <c r="T175" s="209"/>
      <c r="U175" s="209"/>
      <c r="V175" s="209"/>
      <c r="W175" s="209"/>
      <c r="X175" s="209"/>
      <c r="Y175" s="209"/>
      <c r="Z175" s="209"/>
      <c r="AA175" s="209"/>
      <c r="AB175" s="209"/>
      <c r="AC175" s="209"/>
      <c r="AD175" s="209"/>
      <c r="AE175" s="209"/>
      <c r="AF175" s="209"/>
    </row>
    <row r="176" spans="1:32" x14ac:dyDescent="0.3">
      <c r="A176" s="251"/>
      <c r="B176" s="251"/>
      <c r="C176" s="251"/>
      <c r="D176" s="251"/>
      <c r="E176" s="251"/>
      <c r="F176" s="252"/>
      <c r="G176" s="251"/>
      <c r="H176" s="251"/>
      <c r="I176" s="251"/>
      <c r="J176" s="251"/>
      <c r="K176" s="209"/>
      <c r="N176" s="209"/>
      <c r="O176" s="209"/>
      <c r="P176" s="209"/>
      <c r="Q176" s="209"/>
      <c r="R176" s="209"/>
      <c r="S176" s="209"/>
      <c r="T176" s="209"/>
      <c r="U176" s="209"/>
      <c r="V176" s="209"/>
      <c r="W176" s="209"/>
      <c r="X176" s="209"/>
      <c r="Y176" s="209"/>
      <c r="Z176" s="209"/>
      <c r="AA176" s="209"/>
      <c r="AB176" s="209"/>
      <c r="AC176" s="209"/>
      <c r="AD176" s="209"/>
      <c r="AE176" s="209"/>
      <c r="AF176" s="209"/>
    </row>
    <row r="177" spans="1:32" x14ac:dyDescent="0.3">
      <c r="A177" s="251"/>
      <c r="B177" s="251"/>
      <c r="C177" s="251"/>
      <c r="D177" s="251"/>
      <c r="E177" s="251"/>
      <c r="F177" s="253"/>
      <c r="G177" s="251"/>
      <c r="H177" s="251"/>
      <c r="I177" s="254"/>
      <c r="J177" s="254"/>
      <c r="K177" s="209"/>
      <c r="N177" s="209"/>
      <c r="O177" s="209"/>
      <c r="P177" s="209"/>
      <c r="Q177" s="209"/>
      <c r="R177" s="209"/>
      <c r="S177" s="209"/>
      <c r="T177" s="209"/>
      <c r="U177" s="209"/>
      <c r="V177" s="209"/>
      <c r="W177" s="209"/>
      <c r="X177" s="209"/>
      <c r="Y177" s="209"/>
      <c r="Z177" s="209"/>
      <c r="AA177" s="209"/>
      <c r="AB177" s="209"/>
      <c r="AC177" s="209"/>
      <c r="AD177" s="209"/>
      <c r="AE177" s="209"/>
      <c r="AF177" s="209"/>
    </row>
    <row r="178" spans="1:32" x14ac:dyDescent="0.3">
      <c r="A178" s="251"/>
      <c r="B178" s="251"/>
      <c r="C178" s="251"/>
      <c r="D178" s="251"/>
      <c r="E178" s="251"/>
      <c r="F178" s="253"/>
      <c r="G178" s="251"/>
      <c r="H178" s="251"/>
      <c r="I178" s="254"/>
      <c r="J178" s="254"/>
      <c r="K178" s="209"/>
      <c r="N178" s="209"/>
      <c r="O178" s="209"/>
      <c r="P178" s="209"/>
      <c r="Q178" s="209"/>
      <c r="R178" s="209"/>
      <c r="S178" s="209"/>
      <c r="T178" s="209"/>
      <c r="U178" s="209"/>
      <c r="V178" s="209"/>
      <c r="W178" s="209"/>
      <c r="X178" s="209"/>
      <c r="Y178" s="209"/>
      <c r="Z178" s="209"/>
      <c r="AA178" s="209"/>
      <c r="AB178" s="209"/>
      <c r="AC178" s="209"/>
      <c r="AD178" s="209"/>
      <c r="AE178" s="209"/>
      <c r="AF178" s="209"/>
    </row>
    <row r="179" spans="1:32" x14ac:dyDescent="0.3">
      <c r="A179" s="251"/>
      <c r="B179" s="251"/>
      <c r="C179" s="251"/>
      <c r="D179" s="251"/>
      <c r="E179" s="251"/>
      <c r="F179" s="253"/>
      <c r="G179" s="251"/>
      <c r="H179" s="251"/>
      <c r="I179" s="254"/>
      <c r="J179" s="254"/>
      <c r="K179" s="209"/>
      <c r="N179" s="209"/>
      <c r="O179" s="209"/>
      <c r="P179" s="209"/>
      <c r="Q179" s="209"/>
      <c r="R179" s="209"/>
      <c r="S179" s="209"/>
      <c r="T179" s="209"/>
      <c r="U179" s="209"/>
      <c r="V179" s="209"/>
      <c r="W179" s="209"/>
      <c r="X179" s="209"/>
      <c r="Y179" s="209"/>
      <c r="Z179" s="209"/>
      <c r="AA179" s="209"/>
      <c r="AB179" s="209"/>
      <c r="AC179" s="209"/>
      <c r="AD179" s="209"/>
      <c r="AE179" s="209"/>
      <c r="AF179" s="209"/>
    </row>
    <row r="180" spans="1:32" x14ac:dyDescent="0.3">
      <c r="A180" s="251"/>
      <c r="B180" s="251"/>
      <c r="C180" s="251"/>
      <c r="D180" s="251"/>
      <c r="E180" s="251"/>
      <c r="F180" s="253"/>
      <c r="G180" s="251"/>
      <c r="H180" s="251"/>
      <c r="I180" s="254"/>
      <c r="J180" s="254"/>
      <c r="K180" s="209"/>
      <c r="N180" s="209"/>
      <c r="O180" s="209"/>
      <c r="P180" s="209"/>
      <c r="Q180" s="209"/>
      <c r="R180" s="209"/>
      <c r="S180" s="209"/>
      <c r="T180" s="209"/>
      <c r="U180" s="209"/>
      <c r="V180" s="209"/>
      <c r="W180" s="209"/>
      <c r="X180" s="209"/>
      <c r="Y180" s="209"/>
      <c r="Z180" s="209"/>
      <c r="AA180" s="209"/>
      <c r="AB180" s="209"/>
      <c r="AC180" s="209"/>
      <c r="AD180" s="209"/>
      <c r="AE180" s="209"/>
      <c r="AF180" s="209"/>
    </row>
    <row r="181" spans="1:32" x14ac:dyDescent="0.3">
      <c r="A181" s="251"/>
      <c r="B181" s="251"/>
      <c r="C181" s="251"/>
      <c r="D181" s="251"/>
      <c r="E181" s="251"/>
      <c r="F181" s="253"/>
      <c r="G181" s="251"/>
      <c r="H181" s="251"/>
      <c r="I181" s="254"/>
      <c r="J181" s="254"/>
      <c r="K181" s="209"/>
      <c r="N181" s="209"/>
      <c r="O181" s="209"/>
      <c r="P181" s="209"/>
      <c r="Q181" s="209"/>
      <c r="R181" s="209"/>
      <c r="S181" s="209"/>
      <c r="T181" s="209"/>
      <c r="U181" s="209"/>
      <c r="V181" s="209"/>
      <c r="W181" s="209"/>
      <c r="X181" s="209"/>
      <c r="Y181" s="209"/>
      <c r="Z181" s="209"/>
      <c r="AA181" s="209"/>
      <c r="AB181" s="209"/>
      <c r="AC181" s="209"/>
      <c r="AD181" s="209"/>
      <c r="AE181" s="209"/>
      <c r="AF181" s="209"/>
    </row>
    <row r="182" spans="1:32" x14ac:dyDescent="0.3">
      <c r="A182" s="251"/>
      <c r="B182" s="251"/>
      <c r="C182" s="251"/>
      <c r="D182" s="251"/>
      <c r="E182" s="251"/>
      <c r="F182" s="253"/>
      <c r="G182" s="251"/>
      <c r="H182" s="251"/>
      <c r="I182" s="254"/>
      <c r="J182" s="254"/>
      <c r="K182" s="209"/>
      <c r="N182" s="209"/>
      <c r="O182" s="209"/>
      <c r="P182" s="209"/>
      <c r="Q182" s="209"/>
      <c r="R182" s="209"/>
      <c r="S182" s="209"/>
      <c r="T182" s="209"/>
      <c r="U182" s="209"/>
      <c r="V182" s="209"/>
      <c r="W182" s="209"/>
      <c r="X182" s="209"/>
      <c r="Y182" s="209"/>
      <c r="Z182" s="209"/>
      <c r="AA182" s="209"/>
      <c r="AB182" s="209"/>
      <c r="AC182" s="209"/>
      <c r="AD182" s="209"/>
      <c r="AE182" s="209"/>
      <c r="AF182" s="209"/>
    </row>
    <row r="183" spans="1:32" x14ac:dyDescent="0.3">
      <c r="A183" s="251"/>
      <c r="B183" s="251"/>
      <c r="C183" s="251"/>
      <c r="D183" s="251"/>
      <c r="E183" s="251"/>
      <c r="F183" s="253"/>
      <c r="G183" s="251"/>
      <c r="H183" s="251"/>
      <c r="I183" s="254"/>
      <c r="J183" s="254"/>
      <c r="K183" s="209"/>
      <c r="N183" s="209"/>
      <c r="O183" s="209"/>
      <c r="P183" s="209"/>
      <c r="Q183" s="209"/>
      <c r="R183" s="209"/>
      <c r="S183" s="209"/>
      <c r="T183" s="209"/>
      <c r="U183" s="209"/>
      <c r="V183" s="209"/>
      <c r="W183" s="209"/>
      <c r="X183" s="209"/>
      <c r="Y183" s="209"/>
      <c r="Z183" s="209"/>
      <c r="AA183" s="209"/>
      <c r="AB183" s="209"/>
      <c r="AC183" s="209"/>
      <c r="AD183" s="209"/>
      <c r="AE183" s="209"/>
      <c r="AF183" s="209"/>
    </row>
    <row r="184" spans="1:32" x14ac:dyDescent="0.3">
      <c r="A184" s="251"/>
      <c r="B184" s="251"/>
      <c r="C184" s="251"/>
      <c r="D184" s="251"/>
      <c r="E184" s="251"/>
      <c r="F184" s="253"/>
      <c r="G184" s="251"/>
      <c r="H184" s="251"/>
      <c r="I184" s="254"/>
      <c r="J184" s="254"/>
      <c r="K184" s="209"/>
      <c r="N184" s="209"/>
      <c r="O184" s="209"/>
      <c r="P184" s="209"/>
      <c r="Q184" s="209"/>
      <c r="R184" s="209"/>
      <c r="S184" s="209"/>
      <c r="T184" s="209"/>
      <c r="U184" s="209"/>
      <c r="V184" s="209"/>
      <c r="W184" s="209"/>
      <c r="X184" s="209"/>
      <c r="Y184" s="209"/>
      <c r="Z184" s="209"/>
      <c r="AA184" s="209"/>
      <c r="AB184" s="209"/>
      <c r="AC184" s="209"/>
      <c r="AD184" s="209"/>
      <c r="AE184" s="209"/>
      <c r="AF184" s="209"/>
    </row>
    <row r="185" spans="1:32" x14ac:dyDescent="0.3">
      <c r="A185" s="251"/>
      <c r="B185" s="251"/>
      <c r="C185" s="251"/>
      <c r="D185" s="251"/>
      <c r="E185" s="251"/>
      <c r="F185" s="253"/>
      <c r="G185" s="251"/>
      <c r="H185" s="251"/>
      <c r="I185" s="254"/>
      <c r="J185" s="254"/>
      <c r="K185" s="209"/>
      <c r="N185" s="209"/>
      <c r="O185" s="209"/>
      <c r="P185" s="209"/>
      <c r="Q185" s="209"/>
      <c r="R185" s="209"/>
      <c r="S185" s="209"/>
      <c r="T185" s="209"/>
      <c r="U185" s="209"/>
      <c r="V185" s="209"/>
      <c r="W185" s="209"/>
      <c r="X185" s="209"/>
      <c r="Y185" s="209"/>
      <c r="Z185" s="209"/>
      <c r="AA185" s="209"/>
      <c r="AB185" s="209"/>
      <c r="AC185" s="209"/>
      <c r="AD185" s="209"/>
      <c r="AE185" s="209"/>
      <c r="AF185" s="209"/>
    </row>
    <row r="186" spans="1:32" x14ac:dyDescent="0.3">
      <c r="A186" s="251"/>
      <c r="B186" s="251"/>
      <c r="C186" s="251"/>
      <c r="D186" s="251"/>
      <c r="E186" s="251"/>
      <c r="F186" s="253"/>
      <c r="G186" s="251"/>
      <c r="H186" s="251"/>
      <c r="I186" s="254"/>
      <c r="J186" s="254"/>
      <c r="K186" s="209"/>
      <c r="N186" s="209"/>
      <c r="O186" s="209"/>
      <c r="P186" s="209"/>
      <c r="Q186" s="209"/>
      <c r="R186" s="209"/>
      <c r="S186" s="209"/>
      <c r="T186" s="209"/>
      <c r="U186" s="209"/>
      <c r="V186" s="209"/>
      <c r="W186" s="209"/>
      <c r="X186" s="209"/>
      <c r="Y186" s="209"/>
      <c r="Z186" s="209"/>
      <c r="AA186" s="209"/>
      <c r="AB186" s="209"/>
      <c r="AC186" s="209"/>
      <c r="AD186" s="209"/>
      <c r="AE186" s="209"/>
      <c r="AF186" s="209"/>
    </row>
    <row r="187" spans="1:32" x14ac:dyDescent="0.3">
      <c r="A187" s="251"/>
      <c r="B187" s="251"/>
      <c r="C187" s="251"/>
      <c r="D187" s="251"/>
      <c r="E187" s="251"/>
      <c r="F187" s="253"/>
      <c r="G187" s="251"/>
      <c r="H187" s="251"/>
      <c r="I187" s="254"/>
      <c r="J187" s="254"/>
      <c r="K187" s="209"/>
      <c r="N187" s="209"/>
      <c r="O187" s="209"/>
      <c r="P187" s="209"/>
      <c r="Q187" s="209"/>
      <c r="R187" s="209"/>
      <c r="S187" s="209"/>
      <c r="T187" s="209"/>
      <c r="U187" s="209"/>
      <c r="V187" s="209"/>
      <c r="W187" s="209"/>
      <c r="X187" s="209"/>
      <c r="Y187" s="209"/>
      <c r="Z187" s="209"/>
      <c r="AA187" s="209"/>
      <c r="AB187" s="209"/>
      <c r="AC187" s="209"/>
      <c r="AD187" s="209"/>
      <c r="AE187" s="209"/>
      <c r="AF187" s="209"/>
    </row>
    <row r="188" spans="1:32" x14ac:dyDescent="0.3">
      <c r="A188" s="251"/>
      <c r="B188" s="251"/>
      <c r="C188" s="251"/>
      <c r="D188" s="251"/>
      <c r="E188" s="251"/>
      <c r="F188" s="253"/>
      <c r="G188" s="251"/>
      <c r="H188" s="251"/>
      <c r="I188" s="254"/>
      <c r="J188" s="254"/>
      <c r="K188" s="209"/>
      <c r="N188" s="209"/>
      <c r="O188" s="209"/>
      <c r="P188" s="209"/>
      <c r="Q188" s="209"/>
      <c r="R188" s="209"/>
      <c r="S188" s="209"/>
      <c r="T188" s="209"/>
      <c r="U188" s="209"/>
      <c r="V188" s="209"/>
      <c r="W188" s="209"/>
      <c r="X188" s="209"/>
      <c r="Y188" s="209"/>
      <c r="Z188" s="209"/>
      <c r="AA188" s="209"/>
      <c r="AB188" s="209"/>
      <c r="AC188" s="209"/>
      <c r="AD188" s="209"/>
      <c r="AE188" s="209"/>
      <c r="AF188" s="209"/>
    </row>
    <row r="189" spans="1:32" x14ac:dyDescent="0.3">
      <c r="A189" s="251"/>
      <c r="B189" s="251"/>
      <c r="C189" s="251"/>
      <c r="D189" s="251"/>
      <c r="E189" s="251"/>
      <c r="F189" s="253"/>
      <c r="G189" s="251"/>
      <c r="H189" s="251"/>
      <c r="I189" s="254"/>
      <c r="J189" s="254"/>
      <c r="K189" s="209"/>
      <c r="N189" s="209"/>
      <c r="O189" s="209"/>
      <c r="P189" s="209"/>
      <c r="Q189" s="209"/>
      <c r="R189" s="209"/>
      <c r="S189" s="209"/>
      <c r="T189" s="209"/>
      <c r="U189" s="209"/>
      <c r="V189" s="209"/>
      <c r="W189" s="209"/>
      <c r="X189" s="209"/>
      <c r="Y189" s="209"/>
      <c r="Z189" s="209"/>
      <c r="AA189" s="209"/>
      <c r="AB189" s="209"/>
      <c r="AC189" s="209"/>
      <c r="AD189" s="209"/>
      <c r="AE189" s="209"/>
      <c r="AF189" s="209"/>
    </row>
    <row r="190" spans="1:32" x14ac:dyDescent="0.3">
      <c r="A190" s="251"/>
      <c r="B190" s="251"/>
      <c r="C190" s="251"/>
      <c r="D190" s="251"/>
      <c r="E190" s="251"/>
      <c r="F190" s="253"/>
      <c r="G190" s="251"/>
      <c r="H190" s="251"/>
      <c r="I190" s="254"/>
      <c r="J190" s="254"/>
      <c r="K190" s="209"/>
      <c r="N190" s="209"/>
      <c r="O190" s="209"/>
      <c r="P190" s="209"/>
      <c r="Q190" s="209"/>
      <c r="R190" s="209"/>
      <c r="S190" s="209"/>
      <c r="T190" s="209"/>
      <c r="U190" s="209"/>
      <c r="V190" s="209"/>
      <c r="W190" s="209"/>
      <c r="X190" s="209"/>
      <c r="Y190" s="209"/>
      <c r="Z190" s="209"/>
      <c r="AA190" s="209"/>
      <c r="AB190" s="209"/>
      <c r="AC190" s="209"/>
      <c r="AD190" s="209"/>
      <c r="AE190" s="209"/>
      <c r="AF190" s="209"/>
    </row>
    <row r="191" spans="1:32" x14ac:dyDescent="0.3">
      <c r="A191" s="251"/>
      <c r="B191" s="251"/>
      <c r="C191" s="251"/>
      <c r="D191" s="251"/>
      <c r="E191" s="251"/>
      <c r="F191" s="253"/>
      <c r="G191" s="251"/>
      <c r="H191" s="251"/>
      <c r="I191" s="254"/>
      <c r="J191" s="254"/>
      <c r="K191" s="209"/>
      <c r="N191" s="209"/>
      <c r="O191" s="209"/>
      <c r="P191" s="209"/>
      <c r="Q191" s="209"/>
      <c r="R191" s="209"/>
      <c r="S191" s="209"/>
      <c r="T191" s="209"/>
      <c r="U191" s="209"/>
      <c r="V191" s="209"/>
      <c r="W191" s="209"/>
      <c r="X191" s="209"/>
      <c r="Y191" s="209"/>
      <c r="Z191" s="209"/>
      <c r="AA191" s="209"/>
      <c r="AB191" s="209"/>
      <c r="AC191" s="209"/>
      <c r="AD191" s="209"/>
      <c r="AE191" s="209"/>
      <c r="AF191" s="209"/>
    </row>
    <row r="192" spans="1:32" x14ac:dyDescent="0.3">
      <c r="A192" s="251"/>
      <c r="B192" s="251"/>
      <c r="C192" s="251"/>
      <c r="D192" s="251"/>
      <c r="E192" s="251"/>
      <c r="F192" s="253"/>
      <c r="G192" s="251"/>
      <c r="H192" s="251"/>
      <c r="I192" s="254"/>
      <c r="J192" s="254"/>
      <c r="K192" s="209"/>
      <c r="N192" s="209"/>
      <c r="O192" s="209"/>
      <c r="P192" s="209"/>
      <c r="Q192" s="209"/>
      <c r="R192" s="209"/>
      <c r="S192" s="209"/>
      <c r="T192" s="209"/>
      <c r="U192" s="209"/>
      <c r="V192" s="209"/>
      <c r="W192" s="209"/>
      <c r="X192" s="209"/>
      <c r="Y192" s="209"/>
      <c r="Z192" s="209"/>
      <c r="AA192" s="209"/>
      <c r="AB192" s="209"/>
      <c r="AC192" s="209"/>
      <c r="AD192" s="209"/>
      <c r="AE192" s="209"/>
      <c r="AF192" s="209"/>
    </row>
    <row r="193" spans="1:32" x14ac:dyDescent="0.3">
      <c r="A193" s="251"/>
      <c r="B193" s="251"/>
      <c r="C193" s="251"/>
      <c r="D193" s="251"/>
      <c r="E193" s="251"/>
      <c r="F193" s="253"/>
      <c r="G193" s="251"/>
      <c r="H193" s="251"/>
      <c r="I193" s="254"/>
      <c r="J193" s="254"/>
      <c r="K193" s="209"/>
      <c r="N193" s="209"/>
      <c r="O193" s="209"/>
      <c r="P193" s="209"/>
      <c r="Q193" s="209"/>
      <c r="R193" s="209"/>
      <c r="S193" s="209"/>
      <c r="T193" s="209"/>
      <c r="U193" s="209"/>
      <c r="V193" s="209"/>
      <c r="W193" s="209"/>
      <c r="X193" s="209"/>
      <c r="Y193" s="209"/>
      <c r="Z193" s="209"/>
      <c r="AA193" s="209"/>
      <c r="AB193" s="209"/>
      <c r="AC193" s="209"/>
      <c r="AD193" s="209"/>
      <c r="AE193" s="209"/>
      <c r="AF193" s="209"/>
    </row>
    <row r="194" spans="1:32" x14ac:dyDescent="0.3">
      <c r="A194" s="251"/>
      <c r="B194" s="251"/>
      <c r="C194" s="251"/>
      <c r="D194" s="251"/>
      <c r="E194" s="251"/>
      <c r="F194" s="253"/>
      <c r="G194" s="251"/>
      <c r="H194" s="251"/>
      <c r="I194" s="254"/>
      <c r="J194" s="254"/>
      <c r="K194" s="209"/>
      <c r="N194" s="209"/>
      <c r="O194" s="209"/>
      <c r="P194" s="209"/>
      <c r="Q194" s="209"/>
      <c r="R194" s="209"/>
      <c r="S194" s="209"/>
      <c r="T194" s="209"/>
      <c r="U194" s="209"/>
      <c r="V194" s="209"/>
      <c r="W194" s="209"/>
      <c r="X194" s="209"/>
      <c r="Y194" s="209"/>
      <c r="Z194" s="209"/>
      <c r="AA194" s="209"/>
      <c r="AB194" s="209"/>
      <c r="AC194" s="209"/>
      <c r="AD194" s="209"/>
      <c r="AE194" s="209"/>
      <c r="AF194" s="209"/>
    </row>
  </sheetData>
  <sheetProtection algorithmName="SHA-512" hashValue="Us3J2w4ZPyHyqJNmCMNtQWs3bNEUZaZ44AlWiEOrIGGPbUBgwL12HYveZK1MWLyxcUBeqz1Ot8Ca44li+jRXyg==" saltValue="ZjnoR8t5GEEwnaLjLj38wg==" spinCount="100000" sheet="1" formatColumns="0" formatRows="0" selectLockedCells="1"/>
  <customSheetViews>
    <customSheetView guid="{C6A7FFED-91EB-41DF-A944-2BFB2D792481}" scale="115" fitToPage="1" printArea="1" hiddenColumns="1" view="pageBreakPreview" topLeftCell="A174">
      <selection activeCell="I177" sqref="I177"/>
      <pageMargins left="0" right="0" top="0" bottom="0" header="0" footer="0"/>
      <printOptions horizontalCentered="1"/>
      <pageSetup paperSize="9" scale="75" fitToHeight="0" orientation="landscape" r:id="rId1"/>
      <headerFooter alignWithMargins="0">
        <oddFooter>&amp;R&amp;"Book Antiqua,Bold"&amp;10Schedule-2/ Page &amp;P of &amp;N</oddFooter>
      </headerFooter>
    </customSheetView>
    <customSheetView guid="{302D9D75-0757-45DA-AFBF-614F08F1401B}" scale="115" fitToPage="1" printArea="1" hiddenColumns="1" view="pageBreakPreview" topLeftCell="A174">
      <selection activeCell="I177" sqref="I177"/>
      <pageMargins left="0" right="0" top="0" bottom="0" header="0" footer="0"/>
      <printOptions horizontalCentered="1"/>
      <pageSetup paperSize="9" scale="75" fitToHeight="0" orientation="landscape" r:id="rId2"/>
      <headerFooter alignWithMargins="0">
        <oddFooter>&amp;R&amp;"Book Antiqua,Bold"&amp;10Schedule-2/ Page &amp;P of &amp;N</oddFooter>
      </headerFooter>
    </customSheetView>
    <customSheetView guid="{0D897A0D-14C5-4BD1-B11A-C8754685A103}" fitToPage="1" printArea="1" hiddenRows="1" hiddenColumns="1" view="pageBreakPreview" topLeftCell="A25">
      <selection activeCell="I19" sqref="I19"/>
      <rowBreaks count="1" manualBreakCount="1">
        <brk id="98" max="10" man="1"/>
      </rowBreaks>
      <pageMargins left="0" right="0" top="0" bottom="0" header="0" footer="0"/>
      <printOptions horizontalCentered="1"/>
      <pageSetup paperSize="9" scale="87" fitToHeight="0" orientation="landscape" r:id="rId3"/>
      <headerFooter alignWithMargins="0">
        <oddFooter>&amp;R&amp;"Book Antiqua,Bold"&amp;10Schedule-2/ Page &amp;P of &amp;N</oddFooter>
      </headerFooter>
    </customSheetView>
    <customSheetView guid="{7B2C193D-327B-40D6-809F-9A3DFB75744C}" fitToPage="1" printArea="1" hiddenRows="1" hiddenColumns="1" view="pageBreakPreview">
      <selection activeCell="I20" sqref="I20"/>
      <rowBreaks count="1" manualBreakCount="1">
        <brk id="287" max="10" man="1"/>
      </rowBreaks>
      <pageMargins left="0" right="0" top="0" bottom="0" header="0" footer="0"/>
      <printOptions horizontalCentered="1"/>
      <pageSetup paperSize="9" scale="86" fitToHeight="0" orientation="landscape" r:id="rId4"/>
      <headerFooter alignWithMargins="0">
        <oddFooter>&amp;R&amp;"Book Antiqua,Bold"&amp;10Schedule-2/ Page &amp;P of &amp;N</oddFooter>
      </headerFooter>
    </customSheetView>
  </customSheetViews>
  <mergeCells count="15">
    <mergeCell ref="B112:J112"/>
    <mergeCell ref="H114:I114"/>
    <mergeCell ref="H115:I115"/>
    <mergeCell ref="A9:B9"/>
    <mergeCell ref="C9:E9"/>
    <mergeCell ref="C10:E10"/>
    <mergeCell ref="C11:E11"/>
    <mergeCell ref="A14:J14"/>
    <mergeCell ref="I15:J15"/>
    <mergeCell ref="A3:J3"/>
    <mergeCell ref="R3:S3"/>
    <mergeCell ref="A4:J4"/>
    <mergeCell ref="A7:H7"/>
    <mergeCell ref="A8:B8"/>
    <mergeCell ref="C8:E8"/>
  </mergeCells>
  <conditionalFormatting sqref="I18:I107">
    <cfRule type="cellIs" dxfId="93" priority="55" stopIfTrue="1" operator="equal">
      <formula>"a"</formula>
    </cfRule>
    <cfRule type="expression" dxfId="92" priority="58" stopIfTrue="1">
      <formula>F18&gt;0</formula>
    </cfRule>
  </conditionalFormatting>
  <dataValidations count="1">
    <dataValidation type="decimal" operator="greaterThan" allowBlank="1" showInputMessage="1" showErrorMessage="1" sqref="I18:I107" xr:uid="{00000000-0002-0000-0500-000000000000}">
      <formula1>0</formula1>
    </dataValidation>
  </dataValidations>
  <printOptions horizontalCentered="1"/>
  <pageMargins left="0.24" right="0.23" top="0.53" bottom="0.44" header="0.41" footer="0.24"/>
  <pageSetup paperSize="9" scale="70" fitToHeight="0" orientation="landscape" r:id="rId5"/>
  <headerFooter alignWithMargins="0">
    <oddFooter>&amp;R&amp;"Book Antiqua,Bold"&amp;10Schedule-2/ Page &amp;P of &amp;N</oddFooter>
  </headerFooter>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0"/>
    <pageSetUpPr fitToPage="1"/>
  </sheetPr>
  <dimension ref="A1:BB123"/>
  <sheetViews>
    <sheetView view="pageBreakPreview" topLeftCell="I3" zoomScale="70" zoomScaleNormal="100" zoomScaleSheetLayoutView="70" workbookViewId="0">
      <selection activeCell="O18" sqref="O18:O92"/>
    </sheetView>
  </sheetViews>
  <sheetFormatPr defaultRowHeight="15.75" x14ac:dyDescent="0.3"/>
  <cols>
    <col min="1" max="1" width="7.625" style="264" customWidth="1"/>
    <col min="2" max="2" width="18.5" style="265" hidden="1" customWidth="1"/>
    <col min="3" max="3" width="9" style="265" customWidth="1"/>
    <col min="4" max="4" width="9.625" style="265" hidden="1" customWidth="1"/>
    <col min="5" max="5" width="9.375" style="265" hidden="1" customWidth="1"/>
    <col min="6" max="6" width="49.375" style="265" customWidth="1"/>
    <col min="7" max="7" width="13.75" style="265" customWidth="1"/>
    <col min="8" max="8" width="14" style="266" customWidth="1"/>
    <col min="9" max="9" width="12" style="267" bestFit="1" customWidth="1"/>
    <col min="10" max="10" width="9.5" style="265" customWidth="1"/>
    <col min="11" max="11" width="13.875" style="265" bestFit="1" customWidth="1"/>
    <col min="12" max="12" width="105.125" style="268" customWidth="1"/>
    <col min="13" max="13" width="6.5" style="267" customWidth="1"/>
    <col min="14" max="14" width="9.25" style="267" customWidth="1"/>
    <col min="15" max="15" width="13.5" style="269" customWidth="1"/>
    <col min="16" max="16" width="14.875" style="269" customWidth="1"/>
    <col min="17" max="17" width="13.375" style="8" customWidth="1"/>
    <col min="18" max="18" width="13.125" style="8" hidden="1" customWidth="1"/>
    <col min="19" max="19" width="13.5" style="8" hidden="1" customWidth="1"/>
    <col min="20" max="21" width="9" style="8" hidden="1" customWidth="1"/>
    <col min="22" max="28" width="9" style="8" customWidth="1"/>
    <col min="29" max="29" width="16.5" style="8" customWidth="1"/>
    <col min="30" max="31" width="9" style="8" customWidth="1"/>
    <col min="32" max="36" width="9" style="8"/>
    <col min="37" max="37" width="9" style="8" hidden="1" customWidth="1"/>
    <col min="38" max="39" width="17.625" style="8" hidden="1" customWidth="1"/>
    <col min="40" max="40" width="9" style="8" hidden="1" customWidth="1"/>
    <col min="41" max="41" width="15.5" style="8" hidden="1" customWidth="1"/>
    <col min="42" max="42" width="15.375" style="8" hidden="1" customWidth="1"/>
    <col min="43" max="54" width="9" style="8"/>
    <col min="55" max="16384" width="9" style="9"/>
  </cols>
  <sheetData>
    <row r="1" spans="1:54" ht="16.5" x14ac:dyDescent="0.3">
      <c r="A1" s="255" t="str">
        <f>Cover!B3</f>
        <v>Specification No: SR2/NT/W-AIS/DOM/C00/25/06026</v>
      </c>
      <c r="B1" s="256"/>
      <c r="C1" s="256"/>
      <c r="D1" s="256"/>
      <c r="E1" s="256"/>
      <c r="F1" s="256"/>
      <c r="G1" s="256"/>
      <c r="H1" s="257"/>
      <c r="I1" s="1"/>
      <c r="J1" s="256"/>
      <c r="K1" s="256"/>
      <c r="L1" s="258"/>
      <c r="M1" s="4"/>
      <c r="N1" s="4"/>
      <c r="O1" s="5"/>
      <c r="P1" s="259" t="s">
        <v>238</v>
      </c>
    </row>
    <row r="2" spans="1:54" x14ac:dyDescent="0.3">
      <c r="A2" s="260"/>
      <c r="B2" s="261"/>
      <c r="C2" s="261"/>
      <c r="D2" s="261"/>
      <c r="E2" s="261"/>
      <c r="F2" s="261"/>
      <c r="G2" s="261"/>
      <c r="H2" s="262"/>
      <c r="I2" s="10"/>
      <c r="J2" s="261"/>
      <c r="K2" s="261"/>
      <c r="L2" s="263"/>
      <c r="M2" s="10"/>
      <c r="N2" s="10"/>
      <c r="O2" s="9"/>
      <c r="P2" s="9"/>
    </row>
    <row r="3" spans="1:54" ht="62.25" customHeight="1" x14ac:dyDescent="0.3">
      <c r="A3" s="849" t="str">
        <f>Cover!$B$2</f>
        <v>CONSTRUCTION OF 1 NO. OF 230KV LINE BAY AT PUGALUR (EXISTING) 400/230KV SUB-STATION FOR INTEGRATION OF RE GENERATION PROJECT</v>
      </c>
      <c r="B3" s="849"/>
      <c r="C3" s="849"/>
      <c r="D3" s="849"/>
      <c r="E3" s="849"/>
      <c r="F3" s="849"/>
      <c r="G3" s="849"/>
      <c r="H3" s="849"/>
      <c r="I3" s="849"/>
      <c r="J3" s="849"/>
      <c r="K3" s="849"/>
      <c r="L3" s="849"/>
      <c r="M3" s="849"/>
      <c r="N3" s="849"/>
      <c r="O3" s="849"/>
      <c r="P3" s="849"/>
      <c r="Q3" s="849"/>
      <c r="AK3" s="17" t="s">
        <v>239</v>
      </c>
      <c r="AM3" s="81">
        <f>IF(ISERROR(#REF!/('[1]Sch-6'!D14+'[1]Sch-6'!D16+'[1]Sch-6'!D18)),0,#REF!/( '[1]Sch-6'!D14+'[1]Sch-6'!D16+'[1]Sch-6'!D18))</f>
        <v>0</v>
      </c>
    </row>
    <row r="4" spans="1:54" ht="16.5" x14ac:dyDescent="0.3">
      <c r="A4" s="850" t="s">
        <v>240</v>
      </c>
      <c r="B4" s="850"/>
      <c r="C4" s="850"/>
      <c r="D4" s="850"/>
      <c r="E4" s="850"/>
      <c r="F4" s="850"/>
      <c r="G4" s="850"/>
      <c r="H4" s="850"/>
      <c r="I4" s="850"/>
      <c r="J4" s="850"/>
      <c r="K4" s="850"/>
      <c r="L4" s="850"/>
      <c r="M4" s="850"/>
      <c r="N4" s="850"/>
      <c r="O4" s="850"/>
      <c r="P4" s="850"/>
      <c r="Q4" s="850"/>
      <c r="AK4" s="17" t="s">
        <v>241</v>
      </c>
      <c r="AM4" s="81" t="e">
        <f>#REF!</f>
        <v>#REF!</v>
      </c>
    </row>
    <row r="5" spans="1:54" x14ac:dyDescent="0.3">
      <c r="AK5" s="17" t="s">
        <v>242</v>
      </c>
      <c r="AM5" s="81">
        <f>IF(ISERROR(#REF!/#REF!),0,#REF! /#REF!)</f>
        <v>0</v>
      </c>
    </row>
    <row r="6" spans="1:54" ht="16.5" x14ac:dyDescent="0.3">
      <c r="A6" s="270" t="str">
        <f>'Sch-1'!A6</f>
        <v>Bidder’s Name and Address (Sole Bidder) :</v>
      </c>
      <c r="B6" s="271"/>
      <c r="C6" s="271"/>
      <c r="D6" s="271"/>
      <c r="E6" s="271"/>
      <c r="F6" s="271"/>
      <c r="G6" s="271"/>
      <c r="H6" s="272"/>
      <c r="I6" s="273"/>
      <c r="J6" s="271"/>
      <c r="K6" s="271"/>
      <c r="L6" s="274"/>
      <c r="M6" s="105" t="s">
        <v>83</v>
      </c>
      <c r="P6" s="9"/>
      <c r="AK6" s="17" t="s">
        <v>243</v>
      </c>
      <c r="AM6" s="81" t="e">
        <f>#REF!</f>
        <v>#REF!</v>
      </c>
    </row>
    <row r="7" spans="1:54" ht="18.600000000000001" customHeight="1" x14ac:dyDescent="0.3">
      <c r="A7" s="879">
        <f>'Sch-1'!A7</f>
        <v>0</v>
      </c>
      <c r="B7" s="879"/>
      <c r="C7" s="879"/>
      <c r="D7" s="879"/>
      <c r="E7" s="879"/>
      <c r="F7" s="879"/>
      <c r="G7" s="275"/>
      <c r="H7" s="276"/>
      <c r="I7" s="275"/>
      <c r="J7" s="275"/>
      <c r="K7" s="275"/>
      <c r="L7" s="275"/>
      <c r="M7" s="852" t="str">
        <f>'[1]Sch-1'!M7</f>
        <v>Contracts Services, 3rd Floor</v>
      </c>
      <c r="N7" s="852"/>
      <c r="O7" s="852"/>
      <c r="P7" s="852"/>
      <c r="AK7" s="17" t="s">
        <v>244</v>
      </c>
      <c r="AM7" s="81" t="e">
        <f>SUM(AM3:AM6)</f>
        <v>#REF!</v>
      </c>
    </row>
    <row r="8" spans="1:54" ht="16.5" x14ac:dyDescent="0.3">
      <c r="A8" s="270" t="s">
        <v>85</v>
      </c>
      <c r="B8" s="271"/>
      <c r="C8" s="277" t="str">
        <f>'Sch-2'!C9:E9</f>
        <v/>
      </c>
      <c r="D8" s="271"/>
      <c r="E8" s="271"/>
      <c r="F8" s="271"/>
      <c r="G8" s="271"/>
      <c r="H8" s="272"/>
      <c r="I8" s="273"/>
      <c r="J8" s="271"/>
      <c r="K8" s="271"/>
      <c r="M8" s="852" t="str">
        <f>'[1]Sch-1'!M8</f>
        <v>Power Grid Corporation of India Ltd.,</v>
      </c>
      <c r="N8" s="852"/>
      <c r="O8" s="852"/>
      <c r="P8" s="852"/>
    </row>
    <row r="9" spans="1:54" ht="16.5" x14ac:dyDescent="0.3">
      <c r="A9" s="270" t="s">
        <v>87</v>
      </c>
      <c r="B9" s="271"/>
      <c r="C9" s="277" t="str">
        <f>'Sch-2'!C10:E10</f>
        <v/>
      </c>
      <c r="D9" s="271"/>
      <c r="E9" s="271"/>
      <c r="F9" s="271"/>
      <c r="G9" s="271"/>
      <c r="H9" s="272"/>
      <c r="I9" s="273"/>
      <c r="J9" s="271"/>
      <c r="K9" s="271"/>
      <c r="M9" s="852" t="str">
        <f>'[1]Sch-1'!M9</f>
        <v>"Saudamini", Plot No.-2</v>
      </c>
      <c r="N9" s="852"/>
      <c r="O9" s="852"/>
      <c r="P9" s="852"/>
    </row>
    <row r="10" spans="1:54" ht="16.5" customHeight="1" x14ac:dyDescent="0.3">
      <c r="A10" s="278"/>
      <c r="B10" s="279"/>
      <c r="C10" s="277" t="str">
        <f>'Sch-2'!C11:E11</f>
        <v/>
      </c>
      <c r="D10" s="279"/>
      <c r="E10" s="280"/>
      <c r="F10" s="279"/>
      <c r="G10" s="279"/>
      <c r="H10" s="281"/>
      <c r="I10" s="25"/>
      <c r="J10" s="279"/>
      <c r="K10" s="279"/>
      <c r="M10" s="22" t="str">
        <f>'[1]Sch-1'!M10</f>
        <v xml:space="preserve">Sector-29, </v>
      </c>
      <c r="N10" s="22"/>
      <c r="O10" s="22"/>
      <c r="P10" s="22"/>
      <c r="AK10" s="17" t="s">
        <v>245</v>
      </c>
      <c r="AM10" s="81" t="e">
        <f>'[1]Sch-1'!AA10</f>
        <v>#REF!</v>
      </c>
    </row>
    <row r="11" spans="1:54" ht="16.5" customHeight="1" x14ac:dyDescent="0.3">
      <c r="A11" s="278"/>
      <c r="B11" s="279"/>
      <c r="C11" s="277" t="str">
        <f>'Sch-2'!C12</f>
        <v/>
      </c>
      <c r="D11" s="279"/>
      <c r="E11" s="279"/>
      <c r="F11" s="279"/>
      <c r="G11" s="279"/>
      <c r="H11" s="281"/>
      <c r="I11" s="25"/>
      <c r="J11" s="279"/>
      <c r="K11" s="279"/>
      <c r="M11" s="852" t="str">
        <f>'[1]Sch-1'!M11</f>
        <v>Gurugram (Haryana) - 122001</v>
      </c>
      <c r="N11" s="852"/>
      <c r="O11" s="852"/>
      <c r="P11" s="852"/>
      <c r="AK11" s="17"/>
      <c r="AM11" s="81"/>
    </row>
    <row r="12" spans="1:54" x14ac:dyDescent="0.3">
      <c r="A12" s="282"/>
      <c r="B12" s="283"/>
      <c r="C12" s="283"/>
      <c r="D12" s="283"/>
      <c r="E12" s="283"/>
      <c r="F12" s="283"/>
      <c r="G12" s="283"/>
      <c r="H12" s="281"/>
      <c r="I12" s="31"/>
      <c r="J12" s="283"/>
      <c r="K12" s="283"/>
      <c r="L12" s="284"/>
      <c r="M12" s="285"/>
      <c r="N12" s="285"/>
      <c r="O12" s="25"/>
      <c r="P12" s="9"/>
      <c r="AK12" s="17"/>
      <c r="AM12" s="81"/>
    </row>
    <row r="13" spans="1:54" s="38" customFormat="1" ht="33" customHeight="1" x14ac:dyDescent="0.3">
      <c r="A13" s="885" t="s">
        <v>246</v>
      </c>
      <c r="B13" s="885"/>
      <c r="C13" s="885"/>
      <c r="D13" s="885"/>
      <c r="E13" s="885"/>
      <c r="F13" s="885"/>
      <c r="G13" s="885"/>
      <c r="H13" s="885"/>
      <c r="I13" s="885"/>
      <c r="J13" s="885"/>
      <c r="K13" s="885"/>
      <c r="L13" s="885"/>
      <c r="M13" s="885"/>
      <c r="N13" s="885"/>
      <c r="O13" s="885"/>
      <c r="P13" s="885"/>
      <c r="Q13" s="885"/>
      <c r="R13" s="286"/>
      <c r="S13" s="286"/>
      <c r="T13" s="286"/>
      <c r="U13" s="286"/>
      <c r="V13" s="37"/>
      <c r="W13" s="37"/>
      <c r="X13" s="37"/>
      <c r="Y13" s="37"/>
      <c r="Z13" s="37"/>
      <c r="AA13" s="37"/>
      <c r="AB13" s="37"/>
      <c r="AC13" s="37"/>
      <c r="AD13" s="37"/>
      <c r="AE13" s="37"/>
      <c r="AF13" s="37"/>
      <c r="AG13" s="37"/>
      <c r="AH13" s="37"/>
      <c r="AI13" s="37"/>
      <c r="AJ13" s="37"/>
      <c r="AK13" s="37"/>
      <c r="AL13" s="880" t="s">
        <v>247</v>
      </c>
      <c r="AM13" s="880"/>
      <c r="AN13" s="287" t="s">
        <v>248</v>
      </c>
      <c r="AO13" s="880" t="s">
        <v>249</v>
      </c>
      <c r="AP13" s="880"/>
      <c r="AQ13" s="37"/>
      <c r="AR13" s="37"/>
      <c r="AS13" s="37"/>
      <c r="AT13" s="37"/>
      <c r="AU13" s="37"/>
      <c r="AV13" s="37"/>
      <c r="AW13" s="37"/>
      <c r="AX13" s="37"/>
      <c r="AY13" s="37"/>
      <c r="AZ13" s="37"/>
      <c r="BA13" s="37"/>
      <c r="BB13" s="37"/>
    </row>
    <row r="14" spans="1:54" ht="16.5" x14ac:dyDescent="0.3">
      <c r="A14" s="278"/>
      <c r="B14" s="279"/>
      <c r="C14" s="279"/>
      <c r="D14" s="279"/>
      <c r="E14" s="279"/>
      <c r="F14" s="279"/>
      <c r="G14" s="279"/>
      <c r="H14" s="281"/>
      <c r="I14" s="25"/>
      <c r="J14" s="279"/>
      <c r="K14" s="279"/>
      <c r="L14" s="279"/>
      <c r="M14" s="279"/>
      <c r="N14" s="283"/>
      <c r="O14" s="279"/>
      <c r="P14" s="279"/>
      <c r="R14" s="288"/>
      <c r="S14" s="288"/>
      <c r="T14" s="288"/>
      <c r="U14" s="288"/>
      <c r="AL14" s="289"/>
      <c r="AM14" s="289"/>
      <c r="AN14" s="7"/>
      <c r="AO14" s="289"/>
      <c r="AP14" s="289"/>
    </row>
    <row r="15" spans="1:54" ht="16.5" x14ac:dyDescent="0.3">
      <c r="A15" s="278"/>
      <c r="B15" s="279"/>
      <c r="C15" s="279"/>
      <c r="D15" s="279"/>
      <c r="E15" s="279"/>
      <c r="F15" s="279"/>
      <c r="G15" s="279"/>
      <c r="H15" s="281"/>
      <c r="I15" s="25"/>
      <c r="J15" s="279"/>
      <c r="K15" s="279"/>
      <c r="L15" s="279"/>
      <c r="M15" s="279"/>
      <c r="N15" s="881" t="s">
        <v>93</v>
      </c>
      <c r="O15" s="881"/>
      <c r="P15" s="881"/>
      <c r="R15" s="288"/>
      <c r="S15" s="288"/>
      <c r="T15" s="288"/>
      <c r="U15" s="288"/>
      <c r="AL15" s="289"/>
      <c r="AM15" s="289"/>
      <c r="AN15" s="7"/>
      <c r="AO15" s="289"/>
      <c r="AP15" s="289"/>
    </row>
    <row r="16" spans="1:54" ht="104.25" customHeight="1" x14ac:dyDescent="0.3">
      <c r="A16" s="290" t="s">
        <v>95</v>
      </c>
      <c r="B16" s="291" t="s">
        <v>96</v>
      </c>
      <c r="C16" s="291" t="s">
        <v>227</v>
      </c>
      <c r="D16" s="291" t="s">
        <v>250</v>
      </c>
      <c r="E16" s="291" t="s">
        <v>251</v>
      </c>
      <c r="F16" s="291" t="s">
        <v>98</v>
      </c>
      <c r="G16" s="292" t="s">
        <v>252</v>
      </c>
      <c r="H16" s="293" t="s">
        <v>253</v>
      </c>
      <c r="I16" s="294" t="s">
        <v>254</v>
      </c>
      <c r="J16" s="294" t="s">
        <v>102</v>
      </c>
      <c r="K16" s="294" t="s">
        <v>103</v>
      </c>
      <c r="L16" s="291" t="s">
        <v>228</v>
      </c>
      <c r="M16" s="295" t="s">
        <v>105</v>
      </c>
      <c r="N16" s="295" t="s">
        <v>229</v>
      </c>
      <c r="O16" s="291" t="s">
        <v>255</v>
      </c>
      <c r="P16" s="291" t="s">
        <v>256</v>
      </c>
      <c r="Q16" s="50" t="s">
        <v>257</v>
      </c>
      <c r="R16" s="288"/>
      <c r="S16" s="288"/>
      <c r="T16" s="288"/>
      <c r="U16" s="288"/>
      <c r="AL16" s="296" t="s">
        <v>255</v>
      </c>
      <c r="AM16" s="296" t="s">
        <v>256</v>
      </c>
      <c r="AN16" s="7"/>
      <c r="AO16" s="296" t="s">
        <v>255</v>
      </c>
      <c r="AP16" s="296" t="s">
        <v>256</v>
      </c>
    </row>
    <row r="17" spans="1:54" s="307" customFormat="1" ht="30" hidden="1" customHeight="1" x14ac:dyDescent="0.3">
      <c r="A17" s="297">
        <v>1</v>
      </c>
      <c r="B17" s="298">
        <v>2</v>
      </c>
      <c r="C17" s="298">
        <v>3</v>
      </c>
      <c r="D17" s="298">
        <v>4</v>
      </c>
      <c r="E17" s="298">
        <v>5</v>
      </c>
      <c r="F17" s="299">
        <v>6</v>
      </c>
      <c r="G17" s="298">
        <v>7</v>
      </c>
      <c r="H17" s="300">
        <v>8</v>
      </c>
      <c r="I17" s="301">
        <v>9</v>
      </c>
      <c r="J17" s="301">
        <v>10</v>
      </c>
      <c r="K17" s="301">
        <v>11</v>
      </c>
      <c r="L17" s="302">
        <v>12</v>
      </c>
      <c r="M17" s="302">
        <v>13</v>
      </c>
      <c r="N17" s="302">
        <v>14</v>
      </c>
      <c r="O17" s="302">
        <v>15</v>
      </c>
      <c r="P17" s="302" t="s">
        <v>258</v>
      </c>
      <c r="Q17" s="302">
        <v>17</v>
      </c>
      <c r="R17" s="303"/>
      <c r="S17" s="303"/>
      <c r="T17" s="303"/>
      <c r="U17" s="303"/>
      <c r="V17" s="304"/>
      <c r="W17" s="304"/>
      <c r="X17" s="304"/>
      <c r="Y17" s="304"/>
      <c r="Z17" s="304"/>
      <c r="AA17" s="304"/>
      <c r="AB17" s="304"/>
      <c r="AC17" s="304"/>
      <c r="AD17" s="304"/>
      <c r="AE17" s="304"/>
      <c r="AF17" s="304"/>
      <c r="AG17" s="304"/>
      <c r="AH17" s="304"/>
      <c r="AI17" s="304"/>
      <c r="AJ17" s="304"/>
      <c r="AK17" s="304"/>
      <c r="AL17" s="305">
        <v>5</v>
      </c>
      <c r="AM17" s="305" t="s">
        <v>259</v>
      </c>
      <c r="AN17" s="306"/>
      <c r="AO17" s="305">
        <v>5</v>
      </c>
      <c r="AP17" s="305" t="s">
        <v>259</v>
      </c>
      <c r="AQ17" s="304"/>
      <c r="AR17" s="304"/>
      <c r="AS17" s="304"/>
      <c r="AT17" s="304"/>
      <c r="AU17" s="304"/>
      <c r="AV17" s="304"/>
      <c r="AW17" s="304"/>
      <c r="AX17" s="304"/>
      <c r="AY17" s="304"/>
      <c r="AZ17" s="304"/>
      <c r="BA17" s="304"/>
      <c r="BB17" s="304"/>
    </row>
    <row r="18" spans="1:54" s="269" customFormat="1" ht="23.25" customHeight="1" x14ac:dyDescent="0.3">
      <c r="A18" s="760">
        <v>1</v>
      </c>
      <c r="B18" s="775">
        <v>7000029460</v>
      </c>
      <c r="C18" s="775">
        <v>10</v>
      </c>
      <c r="D18" s="775">
        <v>70</v>
      </c>
      <c r="E18" s="775">
        <v>10</v>
      </c>
      <c r="F18" s="776" t="s">
        <v>111</v>
      </c>
      <c r="G18" s="775">
        <v>100003634</v>
      </c>
      <c r="H18" s="775">
        <v>998736</v>
      </c>
      <c r="I18" s="761"/>
      <c r="J18" s="762">
        <v>0.18</v>
      </c>
      <c r="K18" s="763"/>
      <c r="L18" s="776" t="s">
        <v>260</v>
      </c>
      <c r="M18" s="775" t="s">
        <v>113</v>
      </c>
      <c r="N18" s="775">
        <v>1</v>
      </c>
      <c r="O18" s="785"/>
      <c r="P18" s="786" t="str">
        <f t="shared" ref="P18:P71" si="0">IF(O18=0, "Included", IF(ISERROR(N18*O18), O18, N18*O18))</f>
        <v>Included</v>
      </c>
      <c r="Q18" s="786">
        <f t="shared" ref="Q18:Q71" si="1">S18</f>
        <v>0</v>
      </c>
      <c r="R18" s="269">
        <f t="shared" ref="R18" si="2">IF(P18="Included",0,P18)</f>
        <v>0</v>
      </c>
      <c r="S18" s="269">
        <f t="shared" ref="S18" si="3">IF(K18="",(R18*J18),(R18*K18))</f>
        <v>0</v>
      </c>
      <c r="T18" s="315">
        <f t="shared" ref="T18" si="4">+N18*O18</f>
        <v>0</v>
      </c>
      <c r="U18" s="315"/>
      <c r="Y18" s="767"/>
      <c r="AD18" s="316"/>
    </row>
    <row r="19" spans="1:54" s="269" customFormat="1" ht="27.75" customHeight="1" x14ac:dyDescent="0.3">
      <c r="A19" s="760">
        <v>2</v>
      </c>
      <c r="B19" s="775">
        <v>7000029460</v>
      </c>
      <c r="C19" s="775">
        <v>20</v>
      </c>
      <c r="D19" s="775">
        <v>70</v>
      </c>
      <c r="E19" s="775">
        <v>20</v>
      </c>
      <c r="F19" s="776" t="s">
        <v>111</v>
      </c>
      <c r="G19" s="775">
        <v>100001989</v>
      </c>
      <c r="H19" s="775">
        <v>998736</v>
      </c>
      <c r="I19" s="761"/>
      <c r="J19" s="762">
        <v>0.18</v>
      </c>
      <c r="K19" s="763"/>
      <c r="L19" s="776" t="s">
        <v>114</v>
      </c>
      <c r="M19" s="775" t="s">
        <v>113</v>
      </c>
      <c r="N19" s="775">
        <v>3</v>
      </c>
      <c r="O19" s="785"/>
      <c r="P19" s="786" t="str">
        <f t="shared" si="0"/>
        <v>Included</v>
      </c>
      <c r="Q19" s="786">
        <f t="shared" si="1"/>
        <v>0</v>
      </c>
      <c r="R19" s="269">
        <f t="shared" ref="R19:R78" si="5">IF(P19="Included",0,P19)</f>
        <v>0</v>
      </c>
      <c r="S19" s="269">
        <f t="shared" ref="S19:S78" si="6">IF(K19="",(R19*J19),(R19*K19))</f>
        <v>0</v>
      </c>
      <c r="T19" s="315">
        <f t="shared" ref="T19:T78" si="7">+N19*O19</f>
        <v>0</v>
      </c>
      <c r="U19" s="315"/>
      <c r="Y19" s="767"/>
      <c r="AD19" s="316"/>
    </row>
    <row r="20" spans="1:54" s="269" customFormat="1" ht="18.75" x14ac:dyDescent="0.3">
      <c r="A20" s="760">
        <v>3</v>
      </c>
      <c r="B20" s="775">
        <v>7000029460</v>
      </c>
      <c r="C20" s="775">
        <v>30</v>
      </c>
      <c r="D20" s="775">
        <v>100</v>
      </c>
      <c r="E20" s="775">
        <v>10</v>
      </c>
      <c r="F20" s="776" t="s">
        <v>111</v>
      </c>
      <c r="G20" s="775">
        <v>100002014</v>
      </c>
      <c r="H20" s="775">
        <v>998736</v>
      </c>
      <c r="I20" s="761"/>
      <c r="J20" s="762">
        <v>0.18</v>
      </c>
      <c r="K20" s="763"/>
      <c r="L20" s="776" t="s">
        <v>115</v>
      </c>
      <c r="M20" s="775" t="s">
        <v>113</v>
      </c>
      <c r="N20" s="775">
        <v>1</v>
      </c>
      <c r="O20" s="785"/>
      <c r="P20" s="786" t="str">
        <f t="shared" si="0"/>
        <v>Included</v>
      </c>
      <c r="Q20" s="786">
        <f t="shared" si="1"/>
        <v>0</v>
      </c>
      <c r="R20" s="269">
        <f t="shared" si="5"/>
        <v>0</v>
      </c>
      <c r="S20" s="269">
        <f t="shared" si="6"/>
        <v>0</v>
      </c>
      <c r="T20" s="315">
        <f t="shared" si="7"/>
        <v>0</v>
      </c>
      <c r="U20" s="315"/>
      <c r="Y20" s="767"/>
      <c r="AD20" s="316"/>
    </row>
    <row r="21" spans="1:54" s="269" customFormat="1" ht="18.75" x14ac:dyDescent="0.3">
      <c r="A21" s="760">
        <v>4</v>
      </c>
      <c r="B21" s="775">
        <v>7000029460</v>
      </c>
      <c r="C21" s="775">
        <v>40</v>
      </c>
      <c r="D21" s="775">
        <v>100</v>
      </c>
      <c r="E21" s="775">
        <v>20</v>
      </c>
      <c r="F21" s="776" t="s">
        <v>111</v>
      </c>
      <c r="G21" s="775">
        <v>100002013</v>
      </c>
      <c r="H21" s="775">
        <v>998736</v>
      </c>
      <c r="I21" s="761"/>
      <c r="J21" s="762">
        <v>0.18</v>
      </c>
      <c r="K21" s="763"/>
      <c r="L21" s="776" t="s">
        <v>116</v>
      </c>
      <c r="M21" s="775" t="s">
        <v>113</v>
      </c>
      <c r="N21" s="775">
        <v>1</v>
      </c>
      <c r="O21" s="785"/>
      <c r="P21" s="786" t="str">
        <f t="shared" ref="P21:P68" si="8">IF(O21=0, "Included", IF(ISERROR(N21*O21), O21, N21*O21))</f>
        <v>Included</v>
      </c>
      <c r="Q21" s="786">
        <f t="shared" ref="Q21:Q68" si="9">S21</f>
        <v>0</v>
      </c>
      <c r="R21" s="269">
        <f t="shared" ref="R21:R68" si="10">IF(P21="Included",0,P21)</f>
        <v>0</v>
      </c>
      <c r="S21" s="269">
        <f t="shared" ref="S21:S68" si="11">IF(K21="",(R21*J21),(R21*K21))</f>
        <v>0</v>
      </c>
      <c r="T21" s="315">
        <f t="shared" ref="T21:T68" si="12">+N21*O21</f>
        <v>0</v>
      </c>
      <c r="U21" s="315"/>
      <c r="Y21" s="767"/>
      <c r="AD21" s="316"/>
    </row>
    <row r="22" spans="1:54" s="269" customFormat="1" ht="18.75" x14ac:dyDescent="0.3">
      <c r="A22" s="760">
        <v>5</v>
      </c>
      <c r="B22" s="775">
        <v>7000029460</v>
      </c>
      <c r="C22" s="775">
        <v>50</v>
      </c>
      <c r="D22" s="775">
        <v>100</v>
      </c>
      <c r="E22" s="775">
        <v>30</v>
      </c>
      <c r="F22" s="776" t="s">
        <v>111</v>
      </c>
      <c r="G22" s="775">
        <v>100002016</v>
      </c>
      <c r="H22" s="775">
        <v>998736</v>
      </c>
      <c r="I22" s="761"/>
      <c r="J22" s="762">
        <v>0.18</v>
      </c>
      <c r="K22" s="763"/>
      <c r="L22" s="776" t="s">
        <v>261</v>
      </c>
      <c r="M22" s="775" t="s">
        <v>113</v>
      </c>
      <c r="N22" s="775">
        <v>2</v>
      </c>
      <c r="O22" s="785"/>
      <c r="P22" s="786" t="str">
        <f t="shared" si="8"/>
        <v>Included</v>
      </c>
      <c r="Q22" s="786">
        <f t="shared" si="9"/>
        <v>0</v>
      </c>
      <c r="R22" s="269">
        <f t="shared" si="10"/>
        <v>0</v>
      </c>
      <c r="S22" s="269">
        <f t="shared" si="11"/>
        <v>0</v>
      </c>
      <c r="T22" s="315">
        <f t="shared" si="12"/>
        <v>0</v>
      </c>
      <c r="U22" s="315"/>
      <c r="Y22" s="767"/>
      <c r="AD22" s="316"/>
    </row>
    <row r="23" spans="1:54" s="269" customFormat="1" ht="18.75" x14ac:dyDescent="0.3">
      <c r="A23" s="760">
        <v>6</v>
      </c>
      <c r="B23" s="775">
        <v>7000029460</v>
      </c>
      <c r="C23" s="775">
        <v>60</v>
      </c>
      <c r="D23" s="775">
        <v>100</v>
      </c>
      <c r="E23" s="775">
        <v>40</v>
      </c>
      <c r="F23" s="776" t="s">
        <v>111</v>
      </c>
      <c r="G23" s="775">
        <v>100000484</v>
      </c>
      <c r="H23" s="775">
        <v>998734</v>
      </c>
      <c r="I23" s="761"/>
      <c r="J23" s="762">
        <v>0.18</v>
      </c>
      <c r="K23" s="763"/>
      <c r="L23" s="776" t="s">
        <v>118</v>
      </c>
      <c r="M23" s="775" t="s">
        <v>113</v>
      </c>
      <c r="N23" s="775">
        <v>3</v>
      </c>
      <c r="O23" s="785"/>
      <c r="P23" s="786" t="str">
        <f t="shared" si="8"/>
        <v>Included</v>
      </c>
      <c r="Q23" s="786">
        <f t="shared" si="9"/>
        <v>0</v>
      </c>
      <c r="R23" s="269">
        <f t="shared" si="10"/>
        <v>0</v>
      </c>
      <c r="S23" s="269">
        <f t="shared" si="11"/>
        <v>0</v>
      </c>
      <c r="T23" s="315">
        <f t="shared" si="12"/>
        <v>0</v>
      </c>
      <c r="U23" s="315"/>
      <c r="Y23" s="767"/>
      <c r="AD23" s="316"/>
    </row>
    <row r="24" spans="1:54" s="269" customFormat="1" ht="18.75" x14ac:dyDescent="0.3">
      <c r="A24" s="760">
        <v>7</v>
      </c>
      <c r="B24" s="775">
        <v>7000029460</v>
      </c>
      <c r="C24" s="775">
        <v>70</v>
      </c>
      <c r="D24" s="775">
        <v>100</v>
      </c>
      <c r="E24" s="775">
        <v>50</v>
      </c>
      <c r="F24" s="776" t="s">
        <v>111</v>
      </c>
      <c r="G24" s="775">
        <v>100000498</v>
      </c>
      <c r="H24" s="775">
        <v>998734</v>
      </c>
      <c r="I24" s="761"/>
      <c r="J24" s="762">
        <v>0.18</v>
      </c>
      <c r="K24" s="763"/>
      <c r="L24" s="776" t="s">
        <v>262</v>
      </c>
      <c r="M24" s="775" t="s">
        <v>113</v>
      </c>
      <c r="N24" s="775">
        <v>12</v>
      </c>
      <c r="O24" s="785"/>
      <c r="P24" s="786" t="str">
        <f t="shared" si="8"/>
        <v>Included</v>
      </c>
      <c r="Q24" s="786">
        <f t="shared" si="9"/>
        <v>0</v>
      </c>
      <c r="R24" s="269">
        <f t="shared" si="10"/>
        <v>0</v>
      </c>
      <c r="S24" s="269">
        <f t="shared" si="11"/>
        <v>0</v>
      </c>
      <c r="T24" s="315">
        <f t="shared" si="12"/>
        <v>0</v>
      </c>
      <c r="U24" s="315"/>
      <c r="Y24" s="767"/>
      <c r="AD24" s="316"/>
    </row>
    <row r="25" spans="1:54" s="269" customFormat="1" ht="18.75" x14ac:dyDescent="0.3">
      <c r="A25" s="760">
        <v>8</v>
      </c>
      <c r="B25" s="775">
        <v>7000029460</v>
      </c>
      <c r="C25" s="775">
        <v>80</v>
      </c>
      <c r="D25" s="775">
        <v>110</v>
      </c>
      <c r="E25" s="775">
        <v>10</v>
      </c>
      <c r="F25" s="776" t="s">
        <v>111</v>
      </c>
      <c r="G25" s="775">
        <v>100000884</v>
      </c>
      <c r="H25" s="775">
        <v>998731</v>
      </c>
      <c r="I25" s="761"/>
      <c r="J25" s="762">
        <v>0.18</v>
      </c>
      <c r="K25" s="763"/>
      <c r="L25" s="776" t="s">
        <v>120</v>
      </c>
      <c r="M25" s="775" t="s">
        <v>113</v>
      </c>
      <c r="N25" s="775">
        <v>6</v>
      </c>
      <c r="O25" s="785"/>
      <c r="P25" s="786" t="str">
        <f t="shared" si="8"/>
        <v>Included</v>
      </c>
      <c r="Q25" s="786">
        <f t="shared" si="9"/>
        <v>0</v>
      </c>
      <c r="R25" s="269">
        <f t="shared" si="10"/>
        <v>0</v>
      </c>
      <c r="S25" s="269">
        <f t="shared" si="11"/>
        <v>0</v>
      </c>
      <c r="T25" s="315">
        <f t="shared" si="12"/>
        <v>0</v>
      </c>
      <c r="U25" s="315"/>
      <c r="Y25" s="767"/>
      <c r="AD25" s="316"/>
    </row>
    <row r="26" spans="1:54" s="269" customFormat="1" ht="18.75" x14ac:dyDescent="0.3">
      <c r="A26" s="760">
        <v>9</v>
      </c>
      <c r="B26" s="775">
        <v>7000029460</v>
      </c>
      <c r="C26" s="775">
        <v>90</v>
      </c>
      <c r="D26" s="775">
        <v>110</v>
      </c>
      <c r="E26" s="775">
        <v>20</v>
      </c>
      <c r="F26" s="776" t="s">
        <v>111</v>
      </c>
      <c r="G26" s="775">
        <v>100000448</v>
      </c>
      <c r="H26" s="775">
        <v>998731</v>
      </c>
      <c r="I26" s="761"/>
      <c r="J26" s="762">
        <v>0.18</v>
      </c>
      <c r="K26" s="763"/>
      <c r="L26" s="776" t="s">
        <v>121</v>
      </c>
      <c r="M26" s="775" t="s">
        <v>113</v>
      </c>
      <c r="N26" s="775">
        <v>3</v>
      </c>
      <c r="O26" s="785"/>
      <c r="P26" s="786" t="str">
        <f t="shared" si="8"/>
        <v>Included</v>
      </c>
      <c r="Q26" s="786">
        <f t="shared" si="9"/>
        <v>0</v>
      </c>
      <c r="R26" s="269">
        <f t="shared" si="10"/>
        <v>0</v>
      </c>
      <c r="S26" s="269">
        <f t="shared" si="11"/>
        <v>0</v>
      </c>
      <c r="T26" s="315">
        <f t="shared" si="12"/>
        <v>0</v>
      </c>
      <c r="U26" s="315"/>
      <c r="Y26" s="767"/>
      <c r="AD26" s="316"/>
    </row>
    <row r="27" spans="1:54" s="269" customFormat="1" ht="36.75" customHeight="1" x14ac:dyDescent="0.3">
      <c r="A27" s="760">
        <v>10</v>
      </c>
      <c r="B27" s="775">
        <v>7000029460</v>
      </c>
      <c r="C27" s="775">
        <v>100</v>
      </c>
      <c r="D27" s="775">
        <v>115</v>
      </c>
      <c r="E27" s="775">
        <v>10</v>
      </c>
      <c r="F27" s="776" t="s">
        <v>111</v>
      </c>
      <c r="G27" s="775">
        <v>100002048</v>
      </c>
      <c r="H27" s="775">
        <v>998731</v>
      </c>
      <c r="I27" s="761"/>
      <c r="J27" s="762">
        <v>0.18</v>
      </c>
      <c r="K27" s="763"/>
      <c r="L27" s="777" t="s">
        <v>122</v>
      </c>
      <c r="M27" s="775" t="s">
        <v>113</v>
      </c>
      <c r="N27" s="775">
        <v>2</v>
      </c>
      <c r="O27" s="785"/>
      <c r="P27" s="786" t="str">
        <f t="shared" si="8"/>
        <v>Included</v>
      </c>
      <c r="Q27" s="786">
        <f t="shared" si="9"/>
        <v>0</v>
      </c>
      <c r="R27" s="269">
        <f t="shared" si="10"/>
        <v>0</v>
      </c>
      <c r="S27" s="269">
        <f t="shared" si="11"/>
        <v>0</v>
      </c>
      <c r="T27" s="315">
        <f t="shared" si="12"/>
        <v>0</v>
      </c>
      <c r="U27" s="315"/>
      <c r="Y27" s="767"/>
      <c r="AD27" s="316"/>
    </row>
    <row r="28" spans="1:54" s="269" customFormat="1" ht="36" customHeight="1" x14ac:dyDescent="0.3">
      <c r="A28" s="760">
        <v>11</v>
      </c>
      <c r="B28" s="775">
        <v>7000029460</v>
      </c>
      <c r="C28" s="775">
        <v>110</v>
      </c>
      <c r="D28" s="775">
        <v>115</v>
      </c>
      <c r="E28" s="775">
        <v>20</v>
      </c>
      <c r="F28" s="776" t="s">
        <v>125</v>
      </c>
      <c r="G28" s="775">
        <v>100000485</v>
      </c>
      <c r="H28" s="775">
        <v>998731</v>
      </c>
      <c r="I28" s="761"/>
      <c r="J28" s="762">
        <v>0.18</v>
      </c>
      <c r="K28" s="763"/>
      <c r="L28" s="777" t="s">
        <v>263</v>
      </c>
      <c r="M28" s="775" t="s">
        <v>127</v>
      </c>
      <c r="N28" s="775">
        <v>1</v>
      </c>
      <c r="O28" s="785"/>
      <c r="P28" s="786" t="str">
        <f t="shared" si="8"/>
        <v>Included</v>
      </c>
      <c r="Q28" s="786">
        <f t="shared" si="9"/>
        <v>0</v>
      </c>
      <c r="R28" s="269">
        <f t="shared" si="10"/>
        <v>0</v>
      </c>
      <c r="S28" s="269">
        <f t="shared" si="11"/>
        <v>0</v>
      </c>
      <c r="T28" s="315">
        <f t="shared" si="12"/>
        <v>0</v>
      </c>
      <c r="U28" s="315"/>
      <c r="Y28" s="767"/>
      <c r="AD28" s="316"/>
    </row>
    <row r="29" spans="1:54" s="269" customFormat="1" ht="36" customHeight="1" x14ac:dyDescent="0.3">
      <c r="A29" s="760">
        <v>12</v>
      </c>
      <c r="B29" s="775">
        <v>7000029460</v>
      </c>
      <c r="C29" s="775">
        <v>120</v>
      </c>
      <c r="D29" s="775">
        <v>115</v>
      </c>
      <c r="E29" s="775">
        <v>30</v>
      </c>
      <c r="F29" s="776" t="s">
        <v>125</v>
      </c>
      <c r="G29" s="775">
        <v>100000490</v>
      </c>
      <c r="H29" s="775">
        <v>998731</v>
      </c>
      <c r="I29" s="761"/>
      <c r="J29" s="762">
        <v>0.18</v>
      </c>
      <c r="K29" s="763"/>
      <c r="L29" s="777" t="s">
        <v>128</v>
      </c>
      <c r="M29" s="775" t="s">
        <v>127</v>
      </c>
      <c r="N29" s="775">
        <v>1</v>
      </c>
      <c r="O29" s="785"/>
      <c r="P29" s="786" t="str">
        <f t="shared" si="8"/>
        <v>Included</v>
      </c>
      <c r="Q29" s="786">
        <f t="shared" si="9"/>
        <v>0</v>
      </c>
      <c r="R29" s="269">
        <f t="shared" si="10"/>
        <v>0</v>
      </c>
      <c r="S29" s="269">
        <f t="shared" si="11"/>
        <v>0</v>
      </c>
      <c r="T29" s="315">
        <f t="shared" si="12"/>
        <v>0</v>
      </c>
      <c r="U29" s="315"/>
      <c r="Y29" s="767"/>
      <c r="AD29" s="316"/>
    </row>
    <row r="30" spans="1:54" s="269" customFormat="1" ht="66.75" customHeight="1" x14ac:dyDescent="0.3">
      <c r="A30" s="760">
        <v>13</v>
      </c>
      <c r="B30" s="775">
        <v>7000029460</v>
      </c>
      <c r="C30" s="775">
        <v>130</v>
      </c>
      <c r="D30" s="775">
        <v>130</v>
      </c>
      <c r="E30" s="775">
        <v>10</v>
      </c>
      <c r="F30" s="776" t="s">
        <v>129</v>
      </c>
      <c r="G30" s="775">
        <v>100017122</v>
      </c>
      <c r="H30" s="775">
        <v>995433</v>
      </c>
      <c r="I30" s="761"/>
      <c r="J30" s="762">
        <v>0.18</v>
      </c>
      <c r="K30" s="763"/>
      <c r="L30" s="777" t="s">
        <v>264</v>
      </c>
      <c r="M30" s="775" t="s">
        <v>113</v>
      </c>
      <c r="N30" s="775">
        <v>3</v>
      </c>
      <c r="O30" s="785"/>
      <c r="P30" s="786" t="str">
        <f t="shared" si="8"/>
        <v>Included</v>
      </c>
      <c r="Q30" s="786">
        <f t="shared" si="9"/>
        <v>0</v>
      </c>
      <c r="R30" s="269">
        <f t="shared" si="10"/>
        <v>0</v>
      </c>
      <c r="S30" s="269">
        <f t="shared" si="11"/>
        <v>0</v>
      </c>
      <c r="T30" s="315">
        <f t="shared" si="12"/>
        <v>0</v>
      </c>
      <c r="U30" s="315"/>
      <c r="Y30" s="767"/>
      <c r="AD30" s="316"/>
    </row>
    <row r="31" spans="1:54" s="269" customFormat="1" ht="76.5" customHeight="1" x14ac:dyDescent="0.3">
      <c r="A31" s="760">
        <v>14</v>
      </c>
      <c r="B31" s="775">
        <v>7000029460</v>
      </c>
      <c r="C31" s="775">
        <v>140</v>
      </c>
      <c r="D31" s="775">
        <v>130</v>
      </c>
      <c r="E31" s="775">
        <v>20</v>
      </c>
      <c r="F31" s="776" t="s">
        <v>129</v>
      </c>
      <c r="G31" s="775">
        <v>100017119</v>
      </c>
      <c r="H31" s="775">
        <v>995433</v>
      </c>
      <c r="I31" s="761"/>
      <c r="J31" s="762">
        <v>0.18</v>
      </c>
      <c r="K31" s="763"/>
      <c r="L31" s="777" t="s">
        <v>265</v>
      </c>
      <c r="M31" s="775" t="s">
        <v>113</v>
      </c>
      <c r="N31" s="775">
        <v>3</v>
      </c>
      <c r="O31" s="785"/>
      <c r="P31" s="786" t="str">
        <f t="shared" si="8"/>
        <v>Included</v>
      </c>
      <c r="Q31" s="786">
        <f t="shared" si="9"/>
        <v>0</v>
      </c>
      <c r="R31" s="269">
        <f t="shared" si="10"/>
        <v>0</v>
      </c>
      <c r="S31" s="269">
        <f t="shared" si="11"/>
        <v>0</v>
      </c>
      <c r="T31" s="315">
        <f t="shared" si="12"/>
        <v>0</v>
      </c>
      <c r="U31" s="315"/>
      <c r="Y31" s="767"/>
      <c r="AD31" s="316"/>
    </row>
    <row r="32" spans="1:54" s="269" customFormat="1" ht="18.75" x14ac:dyDescent="0.3">
      <c r="A32" s="760">
        <v>15</v>
      </c>
      <c r="B32" s="775">
        <v>7000029460</v>
      </c>
      <c r="C32" s="775">
        <v>150</v>
      </c>
      <c r="D32" s="775">
        <v>130</v>
      </c>
      <c r="E32" s="775">
        <v>30</v>
      </c>
      <c r="F32" s="776" t="s">
        <v>132</v>
      </c>
      <c r="G32" s="775">
        <v>100000736</v>
      </c>
      <c r="H32" s="775">
        <v>995454</v>
      </c>
      <c r="I32" s="761"/>
      <c r="J32" s="762">
        <v>0.18</v>
      </c>
      <c r="K32" s="763"/>
      <c r="L32" s="776" t="s">
        <v>133</v>
      </c>
      <c r="M32" s="775" t="s">
        <v>113</v>
      </c>
      <c r="N32" s="775">
        <v>1</v>
      </c>
      <c r="O32" s="785"/>
      <c r="P32" s="786" t="str">
        <f t="shared" si="8"/>
        <v>Included</v>
      </c>
      <c r="Q32" s="786">
        <f t="shared" si="9"/>
        <v>0</v>
      </c>
      <c r="R32" s="269">
        <f t="shared" si="10"/>
        <v>0</v>
      </c>
      <c r="S32" s="269">
        <f t="shared" si="11"/>
        <v>0</v>
      </c>
      <c r="T32" s="315">
        <f t="shared" si="12"/>
        <v>0</v>
      </c>
      <c r="U32" s="315"/>
      <c r="Y32" s="767"/>
      <c r="AD32" s="316"/>
    </row>
    <row r="33" spans="1:30" s="269" customFormat="1" ht="18.75" x14ac:dyDescent="0.3">
      <c r="A33" s="760">
        <v>16</v>
      </c>
      <c r="B33" s="775">
        <v>7000029460</v>
      </c>
      <c r="C33" s="775">
        <v>160</v>
      </c>
      <c r="D33" s="775">
        <v>130</v>
      </c>
      <c r="E33" s="775">
        <v>40</v>
      </c>
      <c r="F33" s="776" t="s">
        <v>132</v>
      </c>
      <c r="G33" s="775">
        <v>100000738</v>
      </c>
      <c r="H33" s="775">
        <v>995454</v>
      </c>
      <c r="I33" s="761"/>
      <c r="J33" s="762">
        <v>0.18</v>
      </c>
      <c r="K33" s="763"/>
      <c r="L33" s="776" t="s">
        <v>134</v>
      </c>
      <c r="M33" s="775" t="s">
        <v>113</v>
      </c>
      <c r="N33" s="775">
        <v>1</v>
      </c>
      <c r="O33" s="785"/>
      <c r="P33" s="786" t="str">
        <f t="shared" si="8"/>
        <v>Included</v>
      </c>
      <c r="Q33" s="786">
        <f t="shared" si="9"/>
        <v>0</v>
      </c>
      <c r="R33" s="269">
        <f t="shared" si="10"/>
        <v>0</v>
      </c>
      <c r="S33" s="269">
        <f t="shared" si="11"/>
        <v>0</v>
      </c>
      <c r="T33" s="315">
        <f t="shared" si="12"/>
        <v>0</v>
      </c>
      <c r="U33" s="315"/>
      <c r="Y33" s="767"/>
      <c r="AD33" s="316"/>
    </row>
    <row r="34" spans="1:30" s="269" customFormat="1" ht="39.950000000000003" customHeight="1" x14ac:dyDescent="0.3">
      <c r="A34" s="760">
        <v>17</v>
      </c>
      <c r="B34" s="775">
        <v>7000029460</v>
      </c>
      <c r="C34" s="775">
        <v>170</v>
      </c>
      <c r="D34" s="775">
        <v>130</v>
      </c>
      <c r="E34" s="775">
        <v>50</v>
      </c>
      <c r="F34" s="776" t="s">
        <v>132</v>
      </c>
      <c r="G34" s="775">
        <v>100000743</v>
      </c>
      <c r="H34" s="775">
        <v>995454</v>
      </c>
      <c r="I34" s="761"/>
      <c r="J34" s="762">
        <v>0.18</v>
      </c>
      <c r="K34" s="763"/>
      <c r="L34" s="777" t="s">
        <v>266</v>
      </c>
      <c r="M34" s="775" t="s">
        <v>127</v>
      </c>
      <c r="N34" s="775">
        <v>1</v>
      </c>
      <c r="O34" s="785"/>
      <c r="P34" s="786" t="str">
        <f t="shared" si="8"/>
        <v>Included</v>
      </c>
      <c r="Q34" s="786">
        <f t="shared" si="9"/>
        <v>0</v>
      </c>
      <c r="R34" s="269">
        <f t="shared" si="10"/>
        <v>0</v>
      </c>
      <c r="S34" s="269">
        <f t="shared" si="11"/>
        <v>0</v>
      </c>
      <c r="T34" s="315">
        <f t="shared" si="12"/>
        <v>0</v>
      </c>
      <c r="U34" s="315"/>
      <c r="Y34" s="767"/>
      <c r="AD34" s="316"/>
    </row>
    <row r="35" spans="1:30" s="269" customFormat="1" ht="24" customHeight="1" x14ac:dyDescent="0.3">
      <c r="A35" s="760">
        <v>18</v>
      </c>
      <c r="B35" s="775">
        <v>7000029460</v>
      </c>
      <c r="C35" s="775">
        <v>180</v>
      </c>
      <c r="D35" s="775">
        <v>130</v>
      </c>
      <c r="E35" s="775">
        <v>60</v>
      </c>
      <c r="F35" s="776" t="s">
        <v>136</v>
      </c>
      <c r="G35" s="775">
        <v>100002070</v>
      </c>
      <c r="H35" s="775">
        <v>995454</v>
      </c>
      <c r="I35" s="761"/>
      <c r="J35" s="762">
        <v>0.18</v>
      </c>
      <c r="K35" s="763"/>
      <c r="L35" s="776" t="s">
        <v>267</v>
      </c>
      <c r="M35" s="775" t="s">
        <v>113</v>
      </c>
      <c r="N35" s="775">
        <v>1</v>
      </c>
      <c r="O35" s="785"/>
      <c r="P35" s="786" t="str">
        <f t="shared" si="8"/>
        <v>Included</v>
      </c>
      <c r="Q35" s="786">
        <f t="shared" si="9"/>
        <v>0</v>
      </c>
      <c r="R35" s="269">
        <f t="shared" si="10"/>
        <v>0</v>
      </c>
      <c r="S35" s="269">
        <f t="shared" si="11"/>
        <v>0</v>
      </c>
      <c r="T35" s="315">
        <f t="shared" si="12"/>
        <v>0</v>
      </c>
      <c r="U35" s="315"/>
      <c r="Y35" s="767"/>
      <c r="AD35" s="316"/>
    </row>
    <row r="36" spans="1:30" s="269" customFormat="1" ht="18.75" x14ac:dyDescent="0.3">
      <c r="A36" s="760">
        <v>19</v>
      </c>
      <c r="B36" s="775">
        <v>7000029460</v>
      </c>
      <c r="C36" s="775">
        <v>190</v>
      </c>
      <c r="D36" s="775">
        <v>130</v>
      </c>
      <c r="E36" s="775">
        <v>70</v>
      </c>
      <c r="F36" s="776" t="s">
        <v>173</v>
      </c>
      <c r="G36" s="775">
        <v>100001021</v>
      </c>
      <c r="H36" s="775">
        <v>995428</v>
      </c>
      <c r="I36" s="761"/>
      <c r="J36" s="762">
        <v>0.18</v>
      </c>
      <c r="K36" s="763"/>
      <c r="L36" s="776" t="s">
        <v>174</v>
      </c>
      <c r="M36" s="775" t="s">
        <v>113</v>
      </c>
      <c r="N36" s="775">
        <v>1</v>
      </c>
      <c r="O36" s="785"/>
      <c r="P36" s="786" t="str">
        <f t="shared" si="8"/>
        <v>Included</v>
      </c>
      <c r="Q36" s="786">
        <f t="shared" si="9"/>
        <v>0</v>
      </c>
      <c r="R36" s="269">
        <f t="shared" si="10"/>
        <v>0</v>
      </c>
      <c r="S36" s="269">
        <f t="shared" si="11"/>
        <v>0</v>
      </c>
      <c r="T36" s="315">
        <f t="shared" si="12"/>
        <v>0</v>
      </c>
      <c r="U36" s="315"/>
      <c r="Y36" s="767"/>
      <c r="AD36" s="316"/>
    </row>
    <row r="37" spans="1:30" s="269" customFormat="1" ht="24.75" customHeight="1" x14ac:dyDescent="0.3">
      <c r="A37" s="760">
        <v>20</v>
      </c>
      <c r="B37" s="775">
        <v>7000029460</v>
      </c>
      <c r="C37" s="775">
        <v>200</v>
      </c>
      <c r="D37" s="775">
        <v>130</v>
      </c>
      <c r="E37" s="775">
        <v>80</v>
      </c>
      <c r="F37" s="776" t="s">
        <v>173</v>
      </c>
      <c r="G37" s="775">
        <v>100001024</v>
      </c>
      <c r="H37" s="775">
        <v>995424</v>
      </c>
      <c r="I37" s="761"/>
      <c r="J37" s="762">
        <v>0.18</v>
      </c>
      <c r="K37" s="763"/>
      <c r="L37" s="776" t="s">
        <v>175</v>
      </c>
      <c r="M37" s="775" t="s">
        <v>113</v>
      </c>
      <c r="N37" s="775">
        <v>1</v>
      </c>
      <c r="O37" s="785"/>
      <c r="P37" s="786" t="str">
        <f t="shared" si="8"/>
        <v>Included</v>
      </c>
      <c r="Q37" s="786">
        <f t="shared" si="9"/>
        <v>0</v>
      </c>
      <c r="R37" s="269">
        <f t="shared" si="10"/>
        <v>0</v>
      </c>
      <c r="S37" s="269">
        <f t="shared" si="11"/>
        <v>0</v>
      </c>
      <c r="T37" s="315">
        <f t="shared" si="12"/>
        <v>0</v>
      </c>
      <c r="U37" s="315"/>
      <c r="Y37" s="767"/>
      <c r="AD37" s="316"/>
    </row>
    <row r="38" spans="1:30" s="269" customFormat="1" ht="54" customHeight="1" x14ac:dyDescent="0.3">
      <c r="A38" s="760">
        <v>21</v>
      </c>
      <c r="B38" s="775">
        <v>7000029460</v>
      </c>
      <c r="C38" s="775">
        <v>210</v>
      </c>
      <c r="D38" s="775">
        <v>130</v>
      </c>
      <c r="E38" s="775">
        <v>90</v>
      </c>
      <c r="F38" s="776" t="s">
        <v>173</v>
      </c>
      <c r="G38" s="775">
        <v>100001030</v>
      </c>
      <c r="H38" s="775">
        <v>995428</v>
      </c>
      <c r="I38" s="761"/>
      <c r="J38" s="762">
        <v>0.18</v>
      </c>
      <c r="K38" s="763"/>
      <c r="L38" s="777" t="s">
        <v>268</v>
      </c>
      <c r="M38" s="775" t="s">
        <v>113</v>
      </c>
      <c r="N38" s="775">
        <v>5</v>
      </c>
      <c r="O38" s="785"/>
      <c r="P38" s="786" t="str">
        <f t="shared" si="8"/>
        <v>Included</v>
      </c>
      <c r="Q38" s="786">
        <f t="shared" si="9"/>
        <v>0</v>
      </c>
      <c r="R38" s="269">
        <f t="shared" si="10"/>
        <v>0</v>
      </c>
      <c r="S38" s="269">
        <f t="shared" si="11"/>
        <v>0</v>
      </c>
      <c r="T38" s="315">
        <f t="shared" si="12"/>
        <v>0</v>
      </c>
      <c r="U38" s="315"/>
      <c r="Y38" s="767"/>
      <c r="AD38" s="316"/>
    </row>
    <row r="39" spans="1:30" s="269" customFormat="1" ht="69" customHeight="1" x14ac:dyDescent="0.3">
      <c r="A39" s="760">
        <v>22</v>
      </c>
      <c r="B39" s="775">
        <v>7000029460</v>
      </c>
      <c r="C39" s="775">
        <v>220</v>
      </c>
      <c r="D39" s="775">
        <v>130</v>
      </c>
      <c r="E39" s="775">
        <v>100</v>
      </c>
      <c r="F39" s="776" t="s">
        <v>177</v>
      </c>
      <c r="G39" s="775">
        <v>1000032055</v>
      </c>
      <c r="H39" s="775">
        <v>995429</v>
      </c>
      <c r="I39" s="761"/>
      <c r="J39" s="762">
        <v>0.18</v>
      </c>
      <c r="K39" s="763"/>
      <c r="L39" s="777" t="s">
        <v>178</v>
      </c>
      <c r="M39" s="775" t="s">
        <v>179</v>
      </c>
      <c r="N39" s="775">
        <v>2</v>
      </c>
      <c r="O39" s="785"/>
      <c r="P39" s="786" t="str">
        <f t="shared" ref="P39:P41" si="13">IF(O39=0, "Included", IF(ISERROR(N39*O39), O39, N39*O39))</f>
        <v>Included</v>
      </c>
      <c r="Q39" s="786">
        <f t="shared" ref="Q39:Q41" si="14">S39</f>
        <v>0</v>
      </c>
      <c r="R39" s="269">
        <f t="shared" ref="R39:R41" si="15">IF(P39="Included",0,P39)</f>
        <v>0</v>
      </c>
      <c r="S39" s="269">
        <f t="shared" ref="S39:S41" si="16">IF(K39="",(R39*J39),(R39*K39))</f>
        <v>0</v>
      </c>
      <c r="T39" s="315">
        <f t="shared" ref="T39:T41" si="17">+N39*O39</f>
        <v>0</v>
      </c>
      <c r="U39" s="315"/>
      <c r="Y39" s="767"/>
      <c r="AD39" s="316"/>
    </row>
    <row r="40" spans="1:30" s="269" customFormat="1" ht="62.25" customHeight="1" x14ac:dyDescent="0.3">
      <c r="A40" s="760">
        <v>23</v>
      </c>
      <c r="B40" s="775">
        <v>7000029460</v>
      </c>
      <c r="C40" s="775">
        <v>230</v>
      </c>
      <c r="D40" s="775">
        <v>130</v>
      </c>
      <c r="E40" s="775">
        <v>110</v>
      </c>
      <c r="F40" s="776" t="s">
        <v>180</v>
      </c>
      <c r="G40" s="775">
        <v>1000013795</v>
      </c>
      <c r="H40" s="775">
        <v>995428</v>
      </c>
      <c r="I40" s="761"/>
      <c r="J40" s="762">
        <v>0.18</v>
      </c>
      <c r="K40" s="763"/>
      <c r="L40" s="777" t="s">
        <v>181</v>
      </c>
      <c r="M40" s="775" t="s">
        <v>182</v>
      </c>
      <c r="N40" s="775">
        <v>1</v>
      </c>
      <c r="O40" s="785"/>
      <c r="P40" s="786" t="str">
        <f t="shared" si="13"/>
        <v>Included</v>
      </c>
      <c r="Q40" s="786">
        <f t="shared" si="14"/>
        <v>0</v>
      </c>
      <c r="R40" s="269">
        <f t="shared" si="15"/>
        <v>0</v>
      </c>
      <c r="S40" s="269">
        <f t="shared" si="16"/>
        <v>0</v>
      </c>
      <c r="T40" s="315">
        <f t="shared" si="17"/>
        <v>0</v>
      </c>
      <c r="U40" s="315"/>
      <c r="Y40" s="767"/>
      <c r="AD40" s="316"/>
    </row>
    <row r="41" spans="1:30" s="269" customFormat="1" ht="39.950000000000003" customHeight="1" x14ac:dyDescent="0.3">
      <c r="A41" s="760">
        <v>24</v>
      </c>
      <c r="B41" s="775">
        <v>7000029460</v>
      </c>
      <c r="C41" s="775">
        <v>240</v>
      </c>
      <c r="D41" s="775">
        <v>130</v>
      </c>
      <c r="E41" s="775">
        <v>120</v>
      </c>
      <c r="F41" s="776" t="s">
        <v>180</v>
      </c>
      <c r="G41" s="775">
        <v>1000012018</v>
      </c>
      <c r="H41" s="775">
        <v>995454</v>
      </c>
      <c r="I41" s="761"/>
      <c r="J41" s="762">
        <v>0.18</v>
      </c>
      <c r="K41" s="763"/>
      <c r="L41" s="777" t="s">
        <v>183</v>
      </c>
      <c r="M41" s="775" t="s">
        <v>127</v>
      </c>
      <c r="N41" s="775">
        <v>1</v>
      </c>
      <c r="O41" s="785"/>
      <c r="P41" s="786" t="str">
        <f t="shared" si="13"/>
        <v>Included</v>
      </c>
      <c r="Q41" s="786">
        <f t="shared" si="14"/>
        <v>0</v>
      </c>
      <c r="R41" s="269">
        <f t="shared" si="15"/>
        <v>0</v>
      </c>
      <c r="S41" s="269">
        <f t="shared" si="16"/>
        <v>0</v>
      </c>
      <c r="T41" s="315">
        <f t="shared" si="17"/>
        <v>0</v>
      </c>
      <c r="U41" s="315"/>
      <c r="Y41" s="767"/>
      <c r="AD41" s="316"/>
    </row>
    <row r="42" spans="1:30" s="269" customFormat="1" ht="39.950000000000003" customHeight="1" x14ac:dyDescent="0.3">
      <c r="A42" s="760">
        <v>25</v>
      </c>
      <c r="B42" s="775">
        <v>7000029460</v>
      </c>
      <c r="C42" s="775">
        <v>250</v>
      </c>
      <c r="D42" s="775">
        <v>130</v>
      </c>
      <c r="E42" s="775">
        <v>130</v>
      </c>
      <c r="F42" s="776" t="s">
        <v>180</v>
      </c>
      <c r="G42" s="775">
        <v>1000006284</v>
      </c>
      <c r="H42" s="775">
        <v>995454</v>
      </c>
      <c r="I42" s="761"/>
      <c r="J42" s="762">
        <v>0.18</v>
      </c>
      <c r="K42" s="763"/>
      <c r="L42" s="777" t="s">
        <v>184</v>
      </c>
      <c r="M42" s="775" t="s">
        <v>127</v>
      </c>
      <c r="N42" s="775">
        <v>1</v>
      </c>
      <c r="O42" s="785"/>
      <c r="P42" s="786" t="str">
        <f t="shared" si="8"/>
        <v>Included</v>
      </c>
      <c r="Q42" s="786">
        <f t="shared" si="9"/>
        <v>0</v>
      </c>
      <c r="R42" s="269">
        <f t="shared" si="10"/>
        <v>0</v>
      </c>
      <c r="S42" s="269">
        <f t="shared" si="11"/>
        <v>0</v>
      </c>
      <c r="T42" s="315">
        <f t="shared" si="12"/>
        <v>0</v>
      </c>
      <c r="U42" s="315"/>
      <c r="Y42" s="767"/>
      <c r="AD42" s="316"/>
    </row>
    <row r="43" spans="1:30" s="269" customFormat="1" ht="39.950000000000003" customHeight="1" x14ac:dyDescent="0.3">
      <c r="A43" s="760">
        <v>26</v>
      </c>
      <c r="B43" s="775">
        <v>7000029460</v>
      </c>
      <c r="C43" s="775">
        <v>260</v>
      </c>
      <c r="D43" s="775">
        <v>130</v>
      </c>
      <c r="E43" s="775">
        <v>140</v>
      </c>
      <c r="F43" s="776" t="s">
        <v>269</v>
      </c>
      <c r="G43" s="775">
        <v>100002812</v>
      </c>
      <c r="H43" s="775">
        <v>995454</v>
      </c>
      <c r="I43" s="761"/>
      <c r="J43" s="762">
        <v>0.18</v>
      </c>
      <c r="K43" s="763"/>
      <c r="L43" s="777" t="s">
        <v>270</v>
      </c>
      <c r="M43" s="775" t="s">
        <v>113</v>
      </c>
      <c r="N43" s="775">
        <v>1</v>
      </c>
      <c r="O43" s="785"/>
      <c r="P43" s="786" t="str">
        <f t="shared" si="8"/>
        <v>Included</v>
      </c>
      <c r="Q43" s="786">
        <f t="shared" si="9"/>
        <v>0</v>
      </c>
      <c r="R43" s="269">
        <f t="shared" si="10"/>
        <v>0</v>
      </c>
      <c r="S43" s="269">
        <f t="shared" si="11"/>
        <v>0</v>
      </c>
      <c r="T43" s="315">
        <f t="shared" si="12"/>
        <v>0</v>
      </c>
      <c r="U43" s="315"/>
      <c r="Y43" s="767"/>
      <c r="AD43" s="316"/>
    </row>
    <row r="44" spans="1:30" s="269" customFormat="1" ht="68.25" customHeight="1" x14ac:dyDescent="0.3">
      <c r="A44" s="760">
        <v>27</v>
      </c>
      <c r="B44" s="775">
        <v>7000029460</v>
      </c>
      <c r="C44" s="775">
        <v>270</v>
      </c>
      <c r="D44" s="775">
        <v>130</v>
      </c>
      <c r="E44" s="775">
        <v>150</v>
      </c>
      <c r="F44" s="776" t="s">
        <v>269</v>
      </c>
      <c r="G44" s="775">
        <v>170000433</v>
      </c>
      <c r="H44" s="775">
        <v>995455</v>
      </c>
      <c r="I44" s="761"/>
      <c r="J44" s="762">
        <v>0.18</v>
      </c>
      <c r="K44" s="763"/>
      <c r="L44" s="777" t="s">
        <v>271</v>
      </c>
      <c r="M44" s="775" t="s">
        <v>113</v>
      </c>
      <c r="N44" s="775">
        <v>4</v>
      </c>
      <c r="O44" s="785"/>
      <c r="P44" s="786" t="str">
        <f t="shared" si="8"/>
        <v>Included</v>
      </c>
      <c r="Q44" s="786">
        <f t="shared" si="9"/>
        <v>0</v>
      </c>
      <c r="R44" s="269">
        <f t="shared" si="10"/>
        <v>0</v>
      </c>
      <c r="S44" s="269">
        <f t="shared" si="11"/>
        <v>0</v>
      </c>
      <c r="T44" s="315">
        <f t="shared" si="12"/>
        <v>0</v>
      </c>
      <c r="U44" s="315"/>
      <c r="Y44" s="767"/>
      <c r="AD44" s="316"/>
    </row>
    <row r="45" spans="1:30" s="269" customFormat="1" ht="72.75" customHeight="1" x14ac:dyDescent="0.3">
      <c r="A45" s="760">
        <v>28</v>
      </c>
      <c r="B45" s="775">
        <v>7000029460</v>
      </c>
      <c r="C45" s="775">
        <v>280</v>
      </c>
      <c r="D45" s="775">
        <v>140</v>
      </c>
      <c r="E45" s="775">
        <v>10</v>
      </c>
      <c r="F45" s="776" t="s">
        <v>269</v>
      </c>
      <c r="G45" s="775">
        <v>100002825</v>
      </c>
      <c r="H45" s="775">
        <v>995455</v>
      </c>
      <c r="I45" s="761"/>
      <c r="J45" s="762">
        <v>0.18</v>
      </c>
      <c r="K45" s="763"/>
      <c r="L45" s="777" t="s">
        <v>272</v>
      </c>
      <c r="M45" s="775" t="s">
        <v>127</v>
      </c>
      <c r="N45" s="775">
        <v>2</v>
      </c>
      <c r="O45" s="785"/>
      <c r="P45" s="786" t="str">
        <f t="shared" si="8"/>
        <v>Included</v>
      </c>
      <c r="Q45" s="786">
        <f t="shared" si="9"/>
        <v>0</v>
      </c>
      <c r="R45" s="269">
        <f t="shared" si="10"/>
        <v>0</v>
      </c>
      <c r="S45" s="269">
        <f t="shared" si="11"/>
        <v>0</v>
      </c>
      <c r="T45" s="315">
        <f t="shared" si="12"/>
        <v>0</v>
      </c>
      <c r="U45" s="315"/>
      <c r="Y45" s="767"/>
      <c r="AD45" s="316"/>
    </row>
    <row r="46" spans="1:30" s="269" customFormat="1" ht="54.75" customHeight="1" x14ac:dyDescent="0.3">
      <c r="A46" s="760">
        <v>29</v>
      </c>
      <c r="B46" s="775">
        <v>7000029460</v>
      </c>
      <c r="C46" s="775">
        <v>290</v>
      </c>
      <c r="D46" s="775">
        <v>140</v>
      </c>
      <c r="E46" s="775">
        <v>20</v>
      </c>
      <c r="F46" s="776" t="s">
        <v>269</v>
      </c>
      <c r="G46" s="775">
        <v>170000550</v>
      </c>
      <c r="H46" s="775">
        <v>995455</v>
      </c>
      <c r="I46" s="761"/>
      <c r="J46" s="762">
        <v>0.18</v>
      </c>
      <c r="K46" s="763"/>
      <c r="L46" s="777" t="s">
        <v>273</v>
      </c>
      <c r="M46" s="775" t="s">
        <v>113</v>
      </c>
      <c r="N46" s="775">
        <v>2</v>
      </c>
      <c r="O46" s="785"/>
      <c r="P46" s="786" t="str">
        <f t="shared" si="8"/>
        <v>Included</v>
      </c>
      <c r="Q46" s="786">
        <f t="shared" si="9"/>
        <v>0</v>
      </c>
      <c r="R46" s="269">
        <f t="shared" si="10"/>
        <v>0</v>
      </c>
      <c r="S46" s="269">
        <f t="shared" si="11"/>
        <v>0</v>
      </c>
      <c r="T46" s="315">
        <f t="shared" si="12"/>
        <v>0</v>
      </c>
      <c r="U46" s="315"/>
      <c r="Y46" s="767"/>
      <c r="AD46" s="316"/>
    </row>
    <row r="47" spans="1:30" s="269" customFormat="1" ht="39.950000000000003" customHeight="1" x14ac:dyDescent="0.3">
      <c r="A47" s="760">
        <v>30</v>
      </c>
      <c r="B47" s="775">
        <v>7000029460</v>
      </c>
      <c r="C47" s="775">
        <v>300</v>
      </c>
      <c r="D47" s="775">
        <v>140</v>
      </c>
      <c r="E47" s="775">
        <v>30</v>
      </c>
      <c r="F47" s="776" t="s">
        <v>269</v>
      </c>
      <c r="G47" s="775">
        <v>100002829</v>
      </c>
      <c r="H47" s="775">
        <v>995455</v>
      </c>
      <c r="I47" s="761"/>
      <c r="J47" s="762">
        <v>0.18</v>
      </c>
      <c r="K47" s="763"/>
      <c r="L47" s="777" t="s">
        <v>274</v>
      </c>
      <c r="M47" s="775" t="s">
        <v>127</v>
      </c>
      <c r="N47" s="775">
        <v>1</v>
      </c>
      <c r="O47" s="785"/>
      <c r="P47" s="786" t="str">
        <f t="shared" si="8"/>
        <v>Included</v>
      </c>
      <c r="Q47" s="786">
        <f t="shared" si="9"/>
        <v>0</v>
      </c>
      <c r="R47" s="269">
        <f t="shared" si="10"/>
        <v>0</v>
      </c>
      <c r="S47" s="269">
        <f t="shared" si="11"/>
        <v>0</v>
      </c>
      <c r="T47" s="315">
        <f t="shared" si="12"/>
        <v>0</v>
      </c>
      <c r="U47" s="315"/>
      <c r="Y47" s="767"/>
      <c r="AD47" s="316"/>
    </row>
    <row r="48" spans="1:30" s="269" customFormat="1" ht="48" customHeight="1" x14ac:dyDescent="0.3">
      <c r="A48" s="760">
        <v>31</v>
      </c>
      <c r="B48" s="775">
        <v>7000029460</v>
      </c>
      <c r="C48" s="775">
        <v>310</v>
      </c>
      <c r="D48" s="775">
        <v>140</v>
      </c>
      <c r="E48" s="775">
        <v>40</v>
      </c>
      <c r="F48" s="776" t="s">
        <v>269</v>
      </c>
      <c r="G48" s="775">
        <v>170000375</v>
      </c>
      <c r="H48" s="775">
        <v>995455</v>
      </c>
      <c r="I48" s="761"/>
      <c r="J48" s="762">
        <v>0.18</v>
      </c>
      <c r="K48" s="763"/>
      <c r="L48" s="777" t="s">
        <v>275</v>
      </c>
      <c r="M48" s="775" t="s">
        <v>113</v>
      </c>
      <c r="N48" s="775">
        <v>1</v>
      </c>
      <c r="O48" s="785"/>
      <c r="P48" s="786" t="str">
        <f t="shared" si="8"/>
        <v>Included</v>
      </c>
      <c r="Q48" s="786">
        <f t="shared" si="9"/>
        <v>0</v>
      </c>
      <c r="R48" s="269">
        <f t="shared" si="10"/>
        <v>0</v>
      </c>
      <c r="S48" s="269">
        <f t="shared" si="11"/>
        <v>0</v>
      </c>
      <c r="T48" s="315">
        <f t="shared" si="12"/>
        <v>0</v>
      </c>
      <c r="U48" s="315"/>
      <c r="Y48" s="767"/>
      <c r="AD48" s="316"/>
    </row>
    <row r="49" spans="1:30" s="269" customFormat="1" ht="25.5" customHeight="1" x14ac:dyDescent="0.3">
      <c r="A49" s="760">
        <v>32</v>
      </c>
      <c r="B49" s="775">
        <v>7000029460</v>
      </c>
      <c r="C49" s="775">
        <v>320</v>
      </c>
      <c r="D49" s="775">
        <v>70</v>
      </c>
      <c r="E49" s="775">
        <v>10</v>
      </c>
      <c r="F49" s="776" t="s">
        <v>269</v>
      </c>
      <c r="G49" s="775"/>
      <c r="H49" s="775">
        <v>998736</v>
      </c>
      <c r="I49" s="761"/>
      <c r="J49" s="762">
        <v>0.18</v>
      </c>
      <c r="K49" s="763"/>
      <c r="L49" s="776" t="s">
        <v>276</v>
      </c>
      <c r="M49" s="775" t="s">
        <v>179</v>
      </c>
      <c r="N49" s="775">
        <v>1</v>
      </c>
      <c r="O49" s="785"/>
      <c r="P49" s="786" t="str">
        <f t="shared" si="8"/>
        <v>Included</v>
      </c>
      <c r="Q49" s="786">
        <f t="shared" si="9"/>
        <v>0</v>
      </c>
      <c r="R49" s="269">
        <f t="shared" si="10"/>
        <v>0</v>
      </c>
      <c r="S49" s="269">
        <f t="shared" si="11"/>
        <v>0</v>
      </c>
      <c r="T49" s="315">
        <f t="shared" si="12"/>
        <v>0</v>
      </c>
      <c r="U49" s="315"/>
      <c r="Y49" s="767"/>
      <c r="AD49" s="316"/>
    </row>
    <row r="50" spans="1:30" s="269" customFormat="1" ht="18.75" x14ac:dyDescent="0.3">
      <c r="A50" s="760">
        <v>33</v>
      </c>
      <c r="B50" s="775">
        <v>7000029460</v>
      </c>
      <c r="C50" s="775">
        <v>330</v>
      </c>
      <c r="D50" s="775">
        <v>70</v>
      </c>
      <c r="E50" s="775">
        <v>20</v>
      </c>
      <c r="F50" s="776" t="s">
        <v>269</v>
      </c>
      <c r="G50" s="775">
        <v>170000356</v>
      </c>
      <c r="H50" s="775">
        <v>998736</v>
      </c>
      <c r="I50" s="761"/>
      <c r="J50" s="762">
        <v>0.18</v>
      </c>
      <c r="K50" s="763"/>
      <c r="L50" s="776" t="s">
        <v>277</v>
      </c>
      <c r="M50" s="775" t="s">
        <v>113</v>
      </c>
      <c r="N50" s="775">
        <v>2</v>
      </c>
      <c r="O50" s="785"/>
      <c r="P50" s="786" t="str">
        <f t="shared" si="8"/>
        <v>Included</v>
      </c>
      <c r="Q50" s="786">
        <f t="shared" si="9"/>
        <v>0</v>
      </c>
      <c r="R50" s="269">
        <f t="shared" si="10"/>
        <v>0</v>
      </c>
      <c r="S50" s="269">
        <f t="shared" si="11"/>
        <v>0</v>
      </c>
      <c r="T50" s="315">
        <f t="shared" si="12"/>
        <v>0</v>
      </c>
      <c r="U50" s="315"/>
      <c r="Y50" s="767"/>
      <c r="AD50" s="316"/>
    </row>
    <row r="51" spans="1:30" s="269" customFormat="1" ht="18.75" x14ac:dyDescent="0.3">
      <c r="A51" s="760">
        <v>34</v>
      </c>
      <c r="B51" s="775">
        <v>7000029460</v>
      </c>
      <c r="C51" s="775">
        <v>340</v>
      </c>
      <c r="D51" s="775">
        <v>100</v>
      </c>
      <c r="E51" s="775">
        <v>10</v>
      </c>
      <c r="F51" s="776" t="s">
        <v>278</v>
      </c>
      <c r="G51" s="775">
        <v>100004518</v>
      </c>
      <c r="H51" s="775">
        <v>998736</v>
      </c>
      <c r="I51" s="761"/>
      <c r="J51" s="762">
        <v>0.18</v>
      </c>
      <c r="K51" s="763"/>
      <c r="L51" s="776" t="s">
        <v>279</v>
      </c>
      <c r="M51" s="775" t="s">
        <v>280</v>
      </c>
      <c r="N51" s="775">
        <v>1190</v>
      </c>
      <c r="O51" s="785"/>
      <c r="P51" s="786" t="str">
        <f t="shared" si="8"/>
        <v>Included</v>
      </c>
      <c r="Q51" s="786">
        <f t="shared" si="9"/>
        <v>0</v>
      </c>
      <c r="R51" s="269">
        <f t="shared" si="10"/>
        <v>0</v>
      </c>
      <c r="S51" s="269">
        <f t="shared" si="11"/>
        <v>0</v>
      </c>
      <c r="T51" s="315">
        <f t="shared" si="12"/>
        <v>0</v>
      </c>
      <c r="U51" s="315"/>
      <c r="Y51" s="767"/>
      <c r="AD51" s="316"/>
    </row>
    <row r="52" spans="1:30" s="269" customFormat="1" ht="18.75" x14ac:dyDescent="0.3">
      <c r="A52" s="760">
        <v>35</v>
      </c>
      <c r="B52" s="775">
        <v>7000029460</v>
      </c>
      <c r="C52" s="775">
        <v>350</v>
      </c>
      <c r="D52" s="775">
        <v>100</v>
      </c>
      <c r="E52" s="775">
        <v>20</v>
      </c>
      <c r="F52" s="776" t="s">
        <v>278</v>
      </c>
      <c r="G52" s="775">
        <v>100011662</v>
      </c>
      <c r="H52" s="775">
        <v>998736</v>
      </c>
      <c r="I52" s="761"/>
      <c r="J52" s="762">
        <v>0.18</v>
      </c>
      <c r="K52" s="763"/>
      <c r="L52" s="776" t="s">
        <v>281</v>
      </c>
      <c r="M52" s="775" t="s">
        <v>280</v>
      </c>
      <c r="N52" s="775">
        <v>221</v>
      </c>
      <c r="O52" s="785"/>
      <c r="P52" s="786" t="str">
        <f t="shared" si="8"/>
        <v>Included</v>
      </c>
      <c r="Q52" s="786">
        <f t="shared" si="9"/>
        <v>0</v>
      </c>
      <c r="R52" s="269">
        <f t="shared" si="10"/>
        <v>0</v>
      </c>
      <c r="S52" s="269">
        <f t="shared" si="11"/>
        <v>0</v>
      </c>
      <c r="T52" s="315">
        <f t="shared" si="12"/>
        <v>0</v>
      </c>
      <c r="U52" s="315"/>
      <c r="Y52" s="767"/>
      <c r="AD52" s="316"/>
    </row>
    <row r="53" spans="1:30" s="269" customFormat="1" ht="18.75" x14ac:dyDescent="0.3">
      <c r="A53" s="760">
        <v>36</v>
      </c>
      <c r="B53" s="775">
        <v>7000029460</v>
      </c>
      <c r="C53" s="775">
        <v>360</v>
      </c>
      <c r="D53" s="775">
        <v>100</v>
      </c>
      <c r="E53" s="775">
        <v>30</v>
      </c>
      <c r="F53" s="776" t="s">
        <v>278</v>
      </c>
      <c r="G53" s="775">
        <v>100001467</v>
      </c>
      <c r="H53" s="775">
        <v>998734</v>
      </c>
      <c r="I53" s="761"/>
      <c r="J53" s="762">
        <v>0.18</v>
      </c>
      <c r="K53" s="763"/>
      <c r="L53" s="776" t="s">
        <v>282</v>
      </c>
      <c r="M53" s="775" t="s">
        <v>280</v>
      </c>
      <c r="N53" s="775">
        <v>100</v>
      </c>
      <c r="O53" s="785"/>
      <c r="P53" s="786" t="str">
        <f t="shared" si="8"/>
        <v>Included</v>
      </c>
      <c r="Q53" s="786">
        <f t="shared" si="9"/>
        <v>0</v>
      </c>
      <c r="R53" s="269">
        <f t="shared" si="10"/>
        <v>0</v>
      </c>
      <c r="S53" s="269">
        <f t="shared" si="11"/>
        <v>0</v>
      </c>
      <c r="T53" s="315">
        <f t="shared" si="12"/>
        <v>0</v>
      </c>
      <c r="U53" s="315"/>
      <c r="Y53" s="767"/>
      <c r="AD53" s="316"/>
    </row>
    <row r="54" spans="1:30" s="269" customFormat="1" ht="18.75" x14ac:dyDescent="0.3">
      <c r="A54" s="760">
        <v>37</v>
      </c>
      <c r="B54" s="775">
        <v>7000029460</v>
      </c>
      <c r="C54" s="775">
        <v>370</v>
      </c>
      <c r="D54" s="775">
        <v>100</v>
      </c>
      <c r="E54" s="775">
        <v>40</v>
      </c>
      <c r="F54" s="776" t="s">
        <v>278</v>
      </c>
      <c r="G54" s="775">
        <v>100001325</v>
      </c>
      <c r="H54" s="775">
        <v>998734</v>
      </c>
      <c r="I54" s="761"/>
      <c r="J54" s="762">
        <v>0.18</v>
      </c>
      <c r="K54" s="763"/>
      <c r="L54" s="776" t="s">
        <v>283</v>
      </c>
      <c r="M54" s="775" t="s">
        <v>280</v>
      </c>
      <c r="N54" s="775">
        <v>120</v>
      </c>
      <c r="O54" s="785"/>
      <c r="P54" s="786" t="str">
        <f t="shared" si="8"/>
        <v>Included</v>
      </c>
      <c r="Q54" s="786">
        <f t="shared" si="9"/>
        <v>0</v>
      </c>
      <c r="R54" s="269">
        <f t="shared" si="10"/>
        <v>0</v>
      </c>
      <c r="S54" s="269">
        <f t="shared" si="11"/>
        <v>0</v>
      </c>
      <c r="T54" s="315">
        <f t="shared" si="12"/>
        <v>0</v>
      </c>
      <c r="U54" s="315"/>
      <c r="Y54" s="767"/>
      <c r="AD54" s="316"/>
    </row>
    <row r="55" spans="1:30" s="269" customFormat="1" ht="18.75" x14ac:dyDescent="0.3">
      <c r="A55" s="760">
        <v>38</v>
      </c>
      <c r="B55" s="775">
        <v>7000029460</v>
      </c>
      <c r="C55" s="775">
        <v>380</v>
      </c>
      <c r="D55" s="775">
        <v>110</v>
      </c>
      <c r="E55" s="775">
        <v>10</v>
      </c>
      <c r="F55" s="776" t="s">
        <v>278</v>
      </c>
      <c r="G55" s="775">
        <v>100001326</v>
      </c>
      <c r="H55" s="775">
        <v>998731</v>
      </c>
      <c r="I55" s="761"/>
      <c r="J55" s="762">
        <v>0.18</v>
      </c>
      <c r="K55" s="763"/>
      <c r="L55" s="776" t="s">
        <v>284</v>
      </c>
      <c r="M55" s="775" t="s">
        <v>280</v>
      </c>
      <c r="N55" s="775">
        <v>1</v>
      </c>
      <c r="O55" s="785"/>
      <c r="P55" s="786" t="str">
        <f t="shared" si="8"/>
        <v>Included</v>
      </c>
      <c r="Q55" s="786">
        <f t="shared" si="9"/>
        <v>0</v>
      </c>
      <c r="R55" s="269">
        <f t="shared" si="10"/>
        <v>0</v>
      </c>
      <c r="S55" s="269">
        <f t="shared" si="11"/>
        <v>0</v>
      </c>
      <c r="T55" s="315">
        <f t="shared" si="12"/>
        <v>0</v>
      </c>
      <c r="U55" s="315"/>
      <c r="Y55" s="767"/>
      <c r="AD55" s="316"/>
    </row>
    <row r="56" spans="1:30" s="269" customFormat="1" ht="18.75" x14ac:dyDescent="0.3">
      <c r="A56" s="760">
        <v>39</v>
      </c>
      <c r="B56" s="775">
        <v>7000029460</v>
      </c>
      <c r="C56" s="775">
        <v>390</v>
      </c>
      <c r="D56" s="775">
        <v>110</v>
      </c>
      <c r="E56" s="775">
        <v>20</v>
      </c>
      <c r="F56" s="776" t="s">
        <v>278</v>
      </c>
      <c r="G56" s="775">
        <v>100001328</v>
      </c>
      <c r="H56" s="775">
        <v>998731</v>
      </c>
      <c r="I56" s="761"/>
      <c r="J56" s="762">
        <v>0.18</v>
      </c>
      <c r="K56" s="763"/>
      <c r="L56" s="776" t="s">
        <v>285</v>
      </c>
      <c r="M56" s="775" t="s">
        <v>280</v>
      </c>
      <c r="N56" s="775">
        <v>162</v>
      </c>
      <c r="O56" s="785"/>
      <c r="P56" s="786" t="str">
        <f t="shared" si="8"/>
        <v>Included</v>
      </c>
      <c r="Q56" s="786">
        <f t="shared" si="9"/>
        <v>0</v>
      </c>
      <c r="R56" s="269">
        <f t="shared" si="10"/>
        <v>0</v>
      </c>
      <c r="S56" s="269">
        <f t="shared" si="11"/>
        <v>0</v>
      </c>
      <c r="T56" s="315">
        <f t="shared" si="12"/>
        <v>0</v>
      </c>
      <c r="U56" s="315"/>
      <c r="Y56" s="767"/>
      <c r="AD56" s="316"/>
    </row>
    <row r="57" spans="1:30" s="269" customFormat="1" ht="39.950000000000003" customHeight="1" x14ac:dyDescent="0.3">
      <c r="A57" s="760">
        <v>40</v>
      </c>
      <c r="B57" s="775">
        <v>7000029460</v>
      </c>
      <c r="C57" s="775">
        <v>400</v>
      </c>
      <c r="D57" s="775">
        <v>115</v>
      </c>
      <c r="E57" s="775">
        <v>10</v>
      </c>
      <c r="F57" s="776" t="s">
        <v>278</v>
      </c>
      <c r="G57" s="775">
        <v>100001327</v>
      </c>
      <c r="H57" s="775">
        <v>998731</v>
      </c>
      <c r="I57" s="761"/>
      <c r="J57" s="762">
        <v>0.18</v>
      </c>
      <c r="K57" s="763"/>
      <c r="L57" s="777" t="s">
        <v>286</v>
      </c>
      <c r="M57" s="775" t="s">
        <v>280</v>
      </c>
      <c r="N57" s="775">
        <v>402</v>
      </c>
      <c r="O57" s="785"/>
      <c r="P57" s="786" t="str">
        <f t="shared" si="8"/>
        <v>Included</v>
      </c>
      <c r="Q57" s="786">
        <f t="shared" si="9"/>
        <v>0</v>
      </c>
      <c r="R57" s="269">
        <f t="shared" si="10"/>
        <v>0</v>
      </c>
      <c r="S57" s="269">
        <f t="shared" si="11"/>
        <v>0</v>
      </c>
      <c r="T57" s="315">
        <f t="shared" si="12"/>
        <v>0</v>
      </c>
      <c r="U57" s="315"/>
      <c r="Y57" s="767"/>
      <c r="AD57" s="316"/>
    </row>
    <row r="58" spans="1:30" s="269" customFormat="1" ht="39.950000000000003" customHeight="1" x14ac:dyDescent="0.3">
      <c r="A58" s="760">
        <v>41</v>
      </c>
      <c r="B58" s="775">
        <v>7000029460</v>
      </c>
      <c r="C58" s="775">
        <v>410</v>
      </c>
      <c r="D58" s="775">
        <v>115</v>
      </c>
      <c r="E58" s="775">
        <v>20</v>
      </c>
      <c r="F58" s="776" t="s">
        <v>278</v>
      </c>
      <c r="G58" s="775">
        <v>100001329</v>
      </c>
      <c r="H58" s="775">
        <v>998731</v>
      </c>
      <c r="I58" s="761"/>
      <c r="J58" s="762">
        <v>0.18</v>
      </c>
      <c r="K58" s="763"/>
      <c r="L58" s="777" t="s">
        <v>287</v>
      </c>
      <c r="M58" s="775" t="s">
        <v>211</v>
      </c>
      <c r="N58" s="775">
        <v>52</v>
      </c>
      <c r="O58" s="785"/>
      <c r="P58" s="786" t="str">
        <f t="shared" si="8"/>
        <v>Included</v>
      </c>
      <c r="Q58" s="786">
        <f t="shared" si="9"/>
        <v>0</v>
      </c>
      <c r="R58" s="269">
        <f t="shared" si="10"/>
        <v>0</v>
      </c>
      <c r="S58" s="269">
        <f t="shared" si="11"/>
        <v>0</v>
      </c>
      <c r="T58" s="315">
        <f t="shared" si="12"/>
        <v>0</v>
      </c>
      <c r="U58" s="315"/>
      <c r="Y58" s="767"/>
      <c r="AD58" s="316"/>
    </row>
    <row r="59" spans="1:30" s="269" customFormat="1" ht="39.950000000000003" customHeight="1" x14ac:dyDescent="0.3">
      <c r="A59" s="760">
        <v>42</v>
      </c>
      <c r="B59" s="775">
        <v>7000029460</v>
      </c>
      <c r="C59" s="775">
        <v>420</v>
      </c>
      <c r="D59" s="775">
        <v>115</v>
      </c>
      <c r="E59" s="775">
        <v>30</v>
      </c>
      <c r="F59" s="776" t="s">
        <v>278</v>
      </c>
      <c r="G59" s="775">
        <v>100001331</v>
      </c>
      <c r="H59" s="775">
        <v>998731</v>
      </c>
      <c r="I59" s="761"/>
      <c r="J59" s="762">
        <v>0.18</v>
      </c>
      <c r="K59" s="763"/>
      <c r="L59" s="777" t="s">
        <v>288</v>
      </c>
      <c r="M59" s="775" t="s">
        <v>211</v>
      </c>
      <c r="N59" s="775">
        <v>15</v>
      </c>
      <c r="O59" s="785"/>
      <c r="P59" s="786" t="str">
        <f t="shared" si="8"/>
        <v>Included</v>
      </c>
      <c r="Q59" s="786">
        <f t="shared" si="9"/>
        <v>0</v>
      </c>
      <c r="R59" s="269">
        <f t="shared" si="10"/>
        <v>0</v>
      </c>
      <c r="S59" s="269">
        <f t="shared" si="11"/>
        <v>0</v>
      </c>
      <c r="T59" s="315">
        <f t="shared" si="12"/>
        <v>0</v>
      </c>
      <c r="U59" s="315"/>
      <c r="Y59" s="767"/>
      <c r="AD59" s="316"/>
    </row>
    <row r="60" spans="1:30" s="269" customFormat="1" ht="97.5" customHeight="1" x14ac:dyDescent="0.3">
      <c r="A60" s="760">
        <v>43</v>
      </c>
      <c r="B60" s="775">
        <v>7000029460</v>
      </c>
      <c r="C60" s="775">
        <v>430</v>
      </c>
      <c r="D60" s="775">
        <v>140</v>
      </c>
      <c r="E60" s="775">
        <v>10</v>
      </c>
      <c r="F60" s="776" t="s">
        <v>278</v>
      </c>
      <c r="G60" s="775">
        <v>100001714</v>
      </c>
      <c r="H60" s="775">
        <v>995433</v>
      </c>
      <c r="I60" s="761"/>
      <c r="J60" s="762">
        <v>0.18</v>
      </c>
      <c r="K60" s="763"/>
      <c r="L60" s="777" t="s">
        <v>289</v>
      </c>
      <c r="M60" s="775" t="s">
        <v>290</v>
      </c>
      <c r="N60" s="775">
        <v>2160</v>
      </c>
      <c r="O60" s="785"/>
      <c r="P60" s="786" t="str">
        <f t="shared" ref="P60:P65" si="18">IF(O60=0, "Included", IF(ISERROR(N60*O60), O60, N60*O60))</f>
        <v>Included</v>
      </c>
      <c r="Q60" s="786">
        <f t="shared" ref="Q60:Q65" si="19">S60</f>
        <v>0</v>
      </c>
      <c r="R60" s="269">
        <f t="shared" ref="R60:R65" si="20">IF(P60="Included",0,P60)</f>
        <v>0</v>
      </c>
      <c r="S60" s="269">
        <f t="shared" ref="S60:S65" si="21">IF(K60="",(R60*J60),(R60*K60))</f>
        <v>0</v>
      </c>
      <c r="T60" s="315">
        <f t="shared" ref="T60:T65" si="22">+N60*O60</f>
        <v>0</v>
      </c>
      <c r="U60" s="315"/>
      <c r="Y60" s="767"/>
      <c r="AD60" s="316"/>
    </row>
    <row r="61" spans="1:30" s="269" customFormat="1" ht="92.25" customHeight="1" x14ac:dyDescent="0.3">
      <c r="A61" s="760">
        <v>44</v>
      </c>
      <c r="B61" s="775">
        <v>7000029460</v>
      </c>
      <c r="C61" s="775">
        <v>440</v>
      </c>
      <c r="D61" s="775">
        <v>140</v>
      </c>
      <c r="E61" s="775">
        <v>20</v>
      </c>
      <c r="F61" s="776" t="s">
        <v>278</v>
      </c>
      <c r="G61" s="775">
        <v>100001713</v>
      </c>
      <c r="H61" s="775">
        <v>995433</v>
      </c>
      <c r="I61" s="761"/>
      <c r="J61" s="762">
        <v>0.18</v>
      </c>
      <c r="K61" s="763"/>
      <c r="L61" s="777" t="s">
        <v>291</v>
      </c>
      <c r="M61" s="775" t="s">
        <v>290</v>
      </c>
      <c r="N61" s="775">
        <v>2160</v>
      </c>
      <c r="O61" s="785"/>
      <c r="P61" s="786" t="str">
        <f t="shared" si="18"/>
        <v>Included</v>
      </c>
      <c r="Q61" s="786">
        <f t="shared" si="19"/>
        <v>0</v>
      </c>
      <c r="R61" s="269">
        <f t="shared" si="20"/>
        <v>0</v>
      </c>
      <c r="S61" s="269">
        <f t="shared" si="21"/>
        <v>0</v>
      </c>
      <c r="T61" s="315">
        <f t="shared" si="22"/>
        <v>0</v>
      </c>
      <c r="U61" s="315"/>
      <c r="Y61" s="767"/>
      <c r="AD61" s="316"/>
    </row>
    <row r="62" spans="1:30" s="269" customFormat="1" ht="39.950000000000003" customHeight="1" x14ac:dyDescent="0.3">
      <c r="A62" s="760">
        <v>45</v>
      </c>
      <c r="B62" s="775">
        <v>7000029460</v>
      </c>
      <c r="C62" s="775">
        <v>450</v>
      </c>
      <c r="D62" s="775">
        <v>140</v>
      </c>
      <c r="E62" s="775">
        <v>30</v>
      </c>
      <c r="F62" s="776" t="s">
        <v>278</v>
      </c>
      <c r="G62" s="775">
        <v>100001712</v>
      </c>
      <c r="H62" s="775">
        <v>995454</v>
      </c>
      <c r="I62" s="761"/>
      <c r="J62" s="762">
        <v>0.18</v>
      </c>
      <c r="K62" s="763"/>
      <c r="L62" s="776" t="s">
        <v>292</v>
      </c>
      <c r="M62" s="775" t="s">
        <v>290</v>
      </c>
      <c r="N62" s="775">
        <v>200</v>
      </c>
      <c r="O62" s="785"/>
      <c r="P62" s="786" t="str">
        <f t="shared" si="18"/>
        <v>Included</v>
      </c>
      <c r="Q62" s="786">
        <f t="shared" si="19"/>
        <v>0</v>
      </c>
      <c r="R62" s="269">
        <f t="shared" si="20"/>
        <v>0</v>
      </c>
      <c r="S62" s="269">
        <f t="shared" si="21"/>
        <v>0</v>
      </c>
      <c r="T62" s="315">
        <f t="shared" si="22"/>
        <v>0</v>
      </c>
      <c r="U62" s="315"/>
      <c r="Y62" s="767"/>
      <c r="AD62" s="316"/>
    </row>
    <row r="63" spans="1:30" s="269" customFormat="1" ht="39.950000000000003" customHeight="1" x14ac:dyDescent="0.3">
      <c r="A63" s="760">
        <v>46</v>
      </c>
      <c r="B63" s="775">
        <v>7000029460</v>
      </c>
      <c r="C63" s="775">
        <v>460</v>
      </c>
      <c r="D63" s="775">
        <v>140</v>
      </c>
      <c r="E63" s="775">
        <v>40</v>
      </c>
      <c r="F63" s="776" t="s">
        <v>278</v>
      </c>
      <c r="G63" s="775">
        <v>100001693</v>
      </c>
      <c r="H63" s="775">
        <v>995454</v>
      </c>
      <c r="I63" s="761"/>
      <c r="J63" s="762">
        <v>0.18</v>
      </c>
      <c r="K63" s="763"/>
      <c r="L63" s="776" t="s">
        <v>293</v>
      </c>
      <c r="M63" s="775" t="s">
        <v>290</v>
      </c>
      <c r="N63" s="775">
        <v>30</v>
      </c>
      <c r="O63" s="785"/>
      <c r="P63" s="786" t="str">
        <f t="shared" si="18"/>
        <v>Included</v>
      </c>
      <c r="Q63" s="786">
        <f t="shared" si="19"/>
        <v>0</v>
      </c>
      <c r="R63" s="269">
        <f t="shared" si="20"/>
        <v>0</v>
      </c>
      <c r="S63" s="269">
        <f t="shared" si="21"/>
        <v>0</v>
      </c>
      <c r="T63" s="315">
        <f t="shared" si="22"/>
        <v>0</v>
      </c>
      <c r="U63" s="315"/>
      <c r="Y63" s="767"/>
      <c r="AD63" s="316"/>
    </row>
    <row r="64" spans="1:30" s="269" customFormat="1" ht="70.5" customHeight="1" x14ac:dyDescent="0.3">
      <c r="A64" s="760">
        <v>47</v>
      </c>
      <c r="B64" s="775">
        <v>7000029460</v>
      </c>
      <c r="C64" s="775">
        <v>470</v>
      </c>
      <c r="D64" s="775">
        <v>140</v>
      </c>
      <c r="E64" s="775">
        <v>50</v>
      </c>
      <c r="F64" s="776" t="s">
        <v>278</v>
      </c>
      <c r="G64" s="775">
        <v>100001479</v>
      </c>
      <c r="H64" s="775">
        <v>995454</v>
      </c>
      <c r="I64" s="761"/>
      <c r="J64" s="762">
        <v>0.18</v>
      </c>
      <c r="K64" s="763"/>
      <c r="L64" s="777" t="s">
        <v>294</v>
      </c>
      <c r="M64" s="775" t="s">
        <v>295</v>
      </c>
      <c r="N64" s="775">
        <v>200</v>
      </c>
      <c r="O64" s="785"/>
      <c r="P64" s="786" t="str">
        <f t="shared" si="18"/>
        <v>Included</v>
      </c>
      <c r="Q64" s="786">
        <f t="shared" si="19"/>
        <v>0</v>
      </c>
      <c r="R64" s="269">
        <f t="shared" si="20"/>
        <v>0</v>
      </c>
      <c r="S64" s="269">
        <f t="shared" si="21"/>
        <v>0</v>
      </c>
      <c r="T64" s="315">
        <f t="shared" si="22"/>
        <v>0</v>
      </c>
      <c r="U64" s="315"/>
      <c r="Y64" s="767"/>
      <c r="AD64" s="316"/>
    </row>
    <row r="65" spans="1:30" s="269" customFormat="1" ht="18.75" x14ac:dyDescent="0.3">
      <c r="A65" s="760">
        <v>48</v>
      </c>
      <c r="B65" s="775">
        <v>7000029460</v>
      </c>
      <c r="C65" s="775">
        <v>480</v>
      </c>
      <c r="D65" s="775">
        <v>140</v>
      </c>
      <c r="E65" s="775">
        <v>60</v>
      </c>
      <c r="F65" s="776" t="s">
        <v>278</v>
      </c>
      <c r="G65" s="775">
        <v>100001480</v>
      </c>
      <c r="H65" s="775">
        <v>995454</v>
      </c>
      <c r="I65" s="761"/>
      <c r="J65" s="762">
        <v>0.18</v>
      </c>
      <c r="K65" s="763"/>
      <c r="L65" s="776" t="s">
        <v>296</v>
      </c>
      <c r="M65" s="775" t="s">
        <v>295</v>
      </c>
      <c r="N65" s="775">
        <v>200</v>
      </c>
      <c r="O65" s="785"/>
      <c r="P65" s="786" t="str">
        <f t="shared" si="18"/>
        <v>Included</v>
      </c>
      <c r="Q65" s="786">
        <f t="shared" si="19"/>
        <v>0</v>
      </c>
      <c r="R65" s="269">
        <f t="shared" si="20"/>
        <v>0</v>
      </c>
      <c r="S65" s="269">
        <f t="shared" si="21"/>
        <v>0</v>
      </c>
      <c r="T65" s="315">
        <f t="shared" si="22"/>
        <v>0</v>
      </c>
      <c r="U65" s="315"/>
      <c r="Y65" s="767"/>
      <c r="AD65" s="316"/>
    </row>
    <row r="66" spans="1:30" s="269" customFormat="1" ht="39.950000000000003" customHeight="1" x14ac:dyDescent="0.3">
      <c r="A66" s="760">
        <v>49</v>
      </c>
      <c r="B66" s="775">
        <v>7000029460</v>
      </c>
      <c r="C66" s="775">
        <v>490</v>
      </c>
      <c r="D66" s="775">
        <v>140</v>
      </c>
      <c r="E66" s="775">
        <v>70</v>
      </c>
      <c r="F66" s="776" t="s">
        <v>278</v>
      </c>
      <c r="G66" s="775">
        <v>100001721</v>
      </c>
      <c r="H66" s="775">
        <v>995428</v>
      </c>
      <c r="I66" s="761"/>
      <c r="J66" s="762">
        <v>0.18</v>
      </c>
      <c r="K66" s="763"/>
      <c r="L66" s="776" t="s">
        <v>297</v>
      </c>
      <c r="M66" s="775" t="s">
        <v>280</v>
      </c>
      <c r="N66" s="775">
        <v>5</v>
      </c>
      <c r="O66" s="785"/>
      <c r="P66" s="786" t="str">
        <f t="shared" si="8"/>
        <v>Included</v>
      </c>
      <c r="Q66" s="786">
        <f t="shared" si="9"/>
        <v>0</v>
      </c>
      <c r="R66" s="269">
        <f t="shared" si="10"/>
        <v>0</v>
      </c>
      <c r="S66" s="269">
        <f t="shared" si="11"/>
        <v>0</v>
      </c>
      <c r="T66" s="315">
        <f t="shared" si="12"/>
        <v>0</v>
      </c>
      <c r="U66" s="315"/>
      <c r="Y66" s="767"/>
      <c r="AD66" s="316"/>
    </row>
    <row r="67" spans="1:30" s="269" customFormat="1" ht="18.75" x14ac:dyDescent="0.3">
      <c r="A67" s="760">
        <v>50</v>
      </c>
      <c r="B67" s="775">
        <v>7000029460</v>
      </c>
      <c r="C67" s="775">
        <v>500</v>
      </c>
      <c r="D67" s="775">
        <v>140</v>
      </c>
      <c r="E67" s="775">
        <v>80</v>
      </c>
      <c r="F67" s="776" t="s">
        <v>278</v>
      </c>
      <c r="G67" s="775">
        <v>100020960</v>
      </c>
      <c r="H67" s="775">
        <v>995424</v>
      </c>
      <c r="I67" s="761"/>
      <c r="J67" s="762">
        <v>0.18</v>
      </c>
      <c r="K67" s="763"/>
      <c r="L67" s="776" t="s">
        <v>298</v>
      </c>
      <c r="M67" s="775" t="s">
        <v>295</v>
      </c>
      <c r="N67" s="775">
        <v>10</v>
      </c>
      <c r="O67" s="785"/>
      <c r="P67" s="786" t="str">
        <f t="shared" si="8"/>
        <v>Included</v>
      </c>
      <c r="Q67" s="786">
        <f t="shared" si="9"/>
        <v>0</v>
      </c>
      <c r="R67" s="269">
        <f t="shared" si="10"/>
        <v>0</v>
      </c>
      <c r="S67" s="269">
        <f t="shared" si="11"/>
        <v>0</v>
      </c>
      <c r="T67" s="315">
        <f t="shared" si="12"/>
        <v>0</v>
      </c>
      <c r="U67" s="315"/>
      <c r="Y67" s="767"/>
      <c r="AD67" s="316"/>
    </row>
    <row r="68" spans="1:30" s="269" customFormat="1" ht="39.950000000000003" customHeight="1" x14ac:dyDescent="0.3">
      <c r="A68" s="760">
        <v>51</v>
      </c>
      <c r="B68" s="775">
        <v>7000029460</v>
      </c>
      <c r="C68" s="775">
        <v>510</v>
      </c>
      <c r="D68" s="775">
        <v>140</v>
      </c>
      <c r="E68" s="775">
        <v>90</v>
      </c>
      <c r="F68" s="776" t="s">
        <v>278</v>
      </c>
      <c r="G68" s="775">
        <v>100020961</v>
      </c>
      <c r="H68" s="775">
        <v>995428</v>
      </c>
      <c r="I68" s="761"/>
      <c r="J68" s="762">
        <v>0.18</v>
      </c>
      <c r="K68" s="763"/>
      <c r="L68" s="777" t="s">
        <v>299</v>
      </c>
      <c r="M68" s="775" t="s">
        <v>295</v>
      </c>
      <c r="N68" s="775">
        <v>10</v>
      </c>
      <c r="O68" s="785"/>
      <c r="P68" s="786" t="str">
        <f t="shared" si="8"/>
        <v>Included</v>
      </c>
      <c r="Q68" s="786">
        <f t="shared" si="9"/>
        <v>0</v>
      </c>
      <c r="R68" s="269">
        <f t="shared" si="10"/>
        <v>0</v>
      </c>
      <c r="S68" s="269">
        <f t="shared" si="11"/>
        <v>0</v>
      </c>
      <c r="T68" s="315">
        <f t="shared" si="12"/>
        <v>0</v>
      </c>
      <c r="U68" s="315"/>
      <c r="Y68" s="767"/>
      <c r="AD68" s="316"/>
    </row>
    <row r="69" spans="1:30" s="269" customFormat="1" ht="61.5" customHeight="1" x14ac:dyDescent="0.3">
      <c r="A69" s="760">
        <v>52</v>
      </c>
      <c r="B69" s="775">
        <v>7000029460</v>
      </c>
      <c r="C69" s="775">
        <v>520</v>
      </c>
      <c r="D69" s="775">
        <v>140</v>
      </c>
      <c r="E69" s="775">
        <v>100</v>
      </c>
      <c r="F69" s="776" t="s">
        <v>278</v>
      </c>
      <c r="G69" s="775">
        <v>100020962</v>
      </c>
      <c r="H69" s="775">
        <v>995429</v>
      </c>
      <c r="I69" s="761"/>
      <c r="J69" s="762">
        <v>0.18</v>
      </c>
      <c r="K69" s="763"/>
      <c r="L69" s="777" t="s">
        <v>300</v>
      </c>
      <c r="M69" s="775" t="s">
        <v>295</v>
      </c>
      <c r="N69" s="775">
        <v>20</v>
      </c>
      <c r="O69" s="785"/>
      <c r="P69" s="786" t="str">
        <f t="shared" si="0"/>
        <v>Included</v>
      </c>
      <c r="Q69" s="786">
        <f t="shared" si="1"/>
        <v>0</v>
      </c>
      <c r="R69" s="269">
        <f t="shared" si="5"/>
        <v>0</v>
      </c>
      <c r="S69" s="269">
        <f t="shared" si="6"/>
        <v>0</v>
      </c>
      <c r="T69" s="315">
        <f t="shared" si="7"/>
        <v>0</v>
      </c>
      <c r="U69" s="315"/>
      <c r="Y69" s="767"/>
      <c r="AD69" s="316"/>
    </row>
    <row r="70" spans="1:30" s="269" customFormat="1" ht="69" customHeight="1" x14ac:dyDescent="0.3">
      <c r="A70" s="760">
        <v>53</v>
      </c>
      <c r="B70" s="775">
        <v>7000029460</v>
      </c>
      <c r="C70" s="775">
        <v>530</v>
      </c>
      <c r="D70" s="775">
        <v>140</v>
      </c>
      <c r="E70" s="775">
        <v>110</v>
      </c>
      <c r="F70" s="776" t="s">
        <v>278</v>
      </c>
      <c r="G70" s="775">
        <v>100001379</v>
      </c>
      <c r="H70" s="775">
        <v>995428</v>
      </c>
      <c r="I70" s="761"/>
      <c r="J70" s="762">
        <v>0.18</v>
      </c>
      <c r="K70" s="763"/>
      <c r="L70" s="777" t="s">
        <v>301</v>
      </c>
      <c r="M70" s="775" t="s">
        <v>290</v>
      </c>
      <c r="N70" s="775">
        <v>950</v>
      </c>
      <c r="O70" s="785"/>
      <c r="P70" s="786" t="str">
        <f t="shared" si="0"/>
        <v>Included</v>
      </c>
      <c r="Q70" s="786">
        <f t="shared" si="1"/>
        <v>0</v>
      </c>
      <c r="R70" s="269">
        <f t="shared" si="5"/>
        <v>0</v>
      </c>
      <c r="S70" s="269">
        <f t="shared" si="6"/>
        <v>0</v>
      </c>
      <c r="T70" s="315">
        <f t="shared" si="7"/>
        <v>0</v>
      </c>
      <c r="U70" s="315"/>
      <c r="Y70" s="767"/>
      <c r="AD70" s="316"/>
    </row>
    <row r="71" spans="1:30" s="269" customFormat="1" ht="44.25" customHeight="1" x14ac:dyDescent="0.3">
      <c r="A71" s="760">
        <v>54</v>
      </c>
      <c r="B71" s="775">
        <v>7000029460</v>
      </c>
      <c r="C71" s="775">
        <v>540</v>
      </c>
      <c r="D71" s="775">
        <v>140</v>
      </c>
      <c r="E71" s="775">
        <v>120</v>
      </c>
      <c r="F71" s="776" t="s">
        <v>278</v>
      </c>
      <c r="G71" s="775">
        <v>100015791</v>
      </c>
      <c r="H71" s="775">
        <v>995454</v>
      </c>
      <c r="I71" s="761"/>
      <c r="J71" s="762">
        <v>0.18</v>
      </c>
      <c r="K71" s="763"/>
      <c r="L71" s="777" t="s">
        <v>302</v>
      </c>
      <c r="M71" s="775" t="s">
        <v>303</v>
      </c>
      <c r="N71" s="775">
        <v>280</v>
      </c>
      <c r="O71" s="785"/>
      <c r="P71" s="786" t="str">
        <f t="shared" si="0"/>
        <v>Included</v>
      </c>
      <c r="Q71" s="786">
        <f t="shared" si="1"/>
        <v>0</v>
      </c>
      <c r="R71" s="269">
        <f t="shared" si="5"/>
        <v>0</v>
      </c>
      <c r="S71" s="269">
        <f t="shared" si="6"/>
        <v>0</v>
      </c>
      <c r="T71" s="315">
        <f t="shared" si="7"/>
        <v>0</v>
      </c>
      <c r="U71" s="315"/>
      <c r="Y71" s="767"/>
      <c r="AD71" s="316"/>
    </row>
    <row r="72" spans="1:30" s="269" customFormat="1" ht="39.950000000000003" customHeight="1" x14ac:dyDescent="0.3">
      <c r="A72" s="760">
        <v>55</v>
      </c>
      <c r="B72" s="775">
        <v>7000029460</v>
      </c>
      <c r="C72" s="775">
        <v>550</v>
      </c>
      <c r="D72" s="775">
        <v>140</v>
      </c>
      <c r="E72" s="775">
        <v>130</v>
      </c>
      <c r="F72" s="776" t="s">
        <v>278</v>
      </c>
      <c r="G72" s="775">
        <v>100015792</v>
      </c>
      <c r="H72" s="775">
        <v>995454</v>
      </c>
      <c r="I72" s="761"/>
      <c r="J72" s="762">
        <v>0.18</v>
      </c>
      <c r="K72" s="763"/>
      <c r="L72" s="777" t="s">
        <v>304</v>
      </c>
      <c r="M72" s="775" t="s">
        <v>303</v>
      </c>
      <c r="N72" s="775">
        <v>80</v>
      </c>
      <c r="O72" s="785"/>
      <c r="P72" s="786" t="str">
        <f t="shared" ref="P72:P76" si="23">IF(O72=0, "Included", IF(ISERROR(N72*O72), O72, N72*O72))</f>
        <v>Included</v>
      </c>
      <c r="Q72" s="786">
        <f t="shared" ref="Q72:Q76" si="24">S72</f>
        <v>0</v>
      </c>
      <c r="R72" s="269">
        <f t="shared" si="5"/>
        <v>0</v>
      </c>
      <c r="S72" s="269">
        <f t="shared" si="6"/>
        <v>0</v>
      </c>
      <c r="T72" s="315">
        <f t="shared" si="7"/>
        <v>0</v>
      </c>
      <c r="U72" s="315"/>
      <c r="Y72" s="767"/>
      <c r="AD72" s="316"/>
    </row>
    <row r="73" spans="1:30" s="269" customFormat="1" ht="39.950000000000003" customHeight="1" x14ac:dyDescent="0.3">
      <c r="A73" s="760">
        <v>56</v>
      </c>
      <c r="B73" s="775">
        <v>7000029460</v>
      </c>
      <c r="C73" s="775">
        <v>560</v>
      </c>
      <c r="D73" s="775">
        <v>140</v>
      </c>
      <c r="E73" s="775">
        <v>140</v>
      </c>
      <c r="F73" s="776" t="s">
        <v>278</v>
      </c>
      <c r="G73" s="775">
        <v>100015793</v>
      </c>
      <c r="H73" s="775">
        <v>995454</v>
      </c>
      <c r="I73" s="761"/>
      <c r="J73" s="762">
        <v>0.18</v>
      </c>
      <c r="K73" s="763"/>
      <c r="L73" s="777" t="s">
        <v>305</v>
      </c>
      <c r="M73" s="775" t="s">
        <v>303</v>
      </c>
      <c r="N73" s="775">
        <v>120</v>
      </c>
      <c r="O73" s="785"/>
      <c r="P73" s="786" t="str">
        <f t="shared" si="23"/>
        <v>Included</v>
      </c>
      <c r="Q73" s="786">
        <f t="shared" si="24"/>
        <v>0</v>
      </c>
      <c r="R73" s="269">
        <f t="shared" si="5"/>
        <v>0</v>
      </c>
      <c r="S73" s="269">
        <f t="shared" si="6"/>
        <v>0</v>
      </c>
      <c r="T73" s="315">
        <f t="shared" si="7"/>
        <v>0</v>
      </c>
      <c r="U73" s="315"/>
      <c r="Y73" s="767"/>
      <c r="AD73" s="316"/>
    </row>
    <row r="74" spans="1:30" s="269" customFormat="1" ht="39.950000000000003" customHeight="1" x14ac:dyDescent="0.3">
      <c r="A74" s="760">
        <v>57</v>
      </c>
      <c r="B74" s="775">
        <v>7000029460</v>
      </c>
      <c r="C74" s="775">
        <v>570</v>
      </c>
      <c r="D74" s="775">
        <v>140</v>
      </c>
      <c r="E74" s="775">
        <v>150</v>
      </c>
      <c r="F74" s="776" t="s">
        <v>278</v>
      </c>
      <c r="G74" s="775">
        <v>100015794</v>
      </c>
      <c r="H74" s="775">
        <v>995455</v>
      </c>
      <c r="I74" s="761"/>
      <c r="J74" s="762">
        <v>0.18</v>
      </c>
      <c r="K74" s="763"/>
      <c r="L74" s="777" t="s">
        <v>306</v>
      </c>
      <c r="M74" s="775" t="s">
        <v>303</v>
      </c>
      <c r="N74" s="775">
        <v>20</v>
      </c>
      <c r="O74" s="785"/>
      <c r="P74" s="786" t="str">
        <f t="shared" si="23"/>
        <v>Included</v>
      </c>
      <c r="Q74" s="786">
        <f t="shared" si="24"/>
        <v>0</v>
      </c>
      <c r="R74" s="269">
        <f t="shared" si="5"/>
        <v>0</v>
      </c>
      <c r="S74" s="269">
        <f t="shared" si="6"/>
        <v>0</v>
      </c>
      <c r="T74" s="315">
        <f t="shared" si="7"/>
        <v>0</v>
      </c>
      <c r="U74" s="315"/>
      <c r="Y74" s="767"/>
      <c r="AD74" s="316"/>
    </row>
    <row r="75" spans="1:30" s="269" customFormat="1" ht="70.5" customHeight="1" x14ac:dyDescent="0.3">
      <c r="A75" s="760">
        <v>58</v>
      </c>
      <c r="B75" s="775">
        <v>7000029460</v>
      </c>
      <c r="C75" s="775">
        <v>580</v>
      </c>
      <c r="D75" s="775">
        <v>150</v>
      </c>
      <c r="E75" s="775">
        <v>10</v>
      </c>
      <c r="F75" s="776" t="s">
        <v>278</v>
      </c>
      <c r="G75" s="775">
        <v>100001445</v>
      </c>
      <c r="H75" s="775">
        <v>995455</v>
      </c>
      <c r="I75" s="761"/>
      <c r="J75" s="762">
        <v>0.18</v>
      </c>
      <c r="K75" s="763"/>
      <c r="L75" s="777" t="s">
        <v>307</v>
      </c>
      <c r="M75" s="775" t="s">
        <v>290</v>
      </c>
      <c r="N75" s="775">
        <v>225</v>
      </c>
      <c r="O75" s="785"/>
      <c r="P75" s="786" t="str">
        <f t="shared" si="23"/>
        <v>Included</v>
      </c>
      <c r="Q75" s="786">
        <f t="shared" si="24"/>
        <v>0</v>
      </c>
      <c r="R75" s="269">
        <f t="shared" si="5"/>
        <v>0</v>
      </c>
      <c r="S75" s="269">
        <f t="shared" si="6"/>
        <v>0</v>
      </c>
      <c r="T75" s="315">
        <f t="shared" si="7"/>
        <v>0</v>
      </c>
      <c r="U75" s="315"/>
      <c r="Y75" s="767"/>
      <c r="AD75" s="316"/>
    </row>
    <row r="76" spans="1:30" s="269" customFormat="1" ht="39.950000000000003" customHeight="1" x14ac:dyDescent="0.3">
      <c r="A76" s="760">
        <v>59</v>
      </c>
      <c r="B76" s="775">
        <v>7000029460</v>
      </c>
      <c r="C76" s="775">
        <v>590</v>
      </c>
      <c r="D76" s="775">
        <v>150</v>
      </c>
      <c r="E76" s="775">
        <v>20</v>
      </c>
      <c r="F76" s="776" t="s">
        <v>278</v>
      </c>
      <c r="G76" s="775">
        <v>100001442</v>
      </c>
      <c r="H76" s="775">
        <v>995455</v>
      </c>
      <c r="I76" s="761"/>
      <c r="J76" s="762">
        <v>0.18</v>
      </c>
      <c r="K76" s="763"/>
      <c r="L76" s="777" t="s">
        <v>308</v>
      </c>
      <c r="M76" s="775" t="s">
        <v>303</v>
      </c>
      <c r="N76" s="775">
        <v>120</v>
      </c>
      <c r="O76" s="785"/>
      <c r="P76" s="786" t="str">
        <f t="shared" si="23"/>
        <v>Included</v>
      </c>
      <c r="Q76" s="786">
        <f t="shared" si="24"/>
        <v>0</v>
      </c>
      <c r="R76" s="269">
        <f t="shared" si="5"/>
        <v>0</v>
      </c>
      <c r="S76" s="269">
        <f t="shared" si="6"/>
        <v>0</v>
      </c>
      <c r="T76" s="315">
        <f t="shared" si="7"/>
        <v>0</v>
      </c>
      <c r="U76" s="315"/>
      <c r="Y76" s="767"/>
      <c r="AD76" s="316"/>
    </row>
    <row r="77" spans="1:30" s="269" customFormat="1" ht="39.950000000000003" customHeight="1" x14ac:dyDescent="0.3">
      <c r="A77" s="760">
        <v>60</v>
      </c>
      <c r="B77" s="775">
        <v>7000029460</v>
      </c>
      <c r="C77" s="775">
        <v>600</v>
      </c>
      <c r="D77" s="775">
        <v>150</v>
      </c>
      <c r="E77" s="775">
        <v>30</v>
      </c>
      <c r="F77" s="776" t="s">
        <v>138</v>
      </c>
      <c r="G77" s="775">
        <v>100002181</v>
      </c>
      <c r="H77" s="775">
        <v>995455</v>
      </c>
      <c r="I77" s="761"/>
      <c r="J77" s="762">
        <v>0.18</v>
      </c>
      <c r="K77" s="763"/>
      <c r="L77" s="777" t="s">
        <v>141</v>
      </c>
      <c r="M77" s="775" t="s">
        <v>182</v>
      </c>
      <c r="N77" s="775">
        <v>1</v>
      </c>
      <c r="O77" s="785"/>
      <c r="P77" s="786" t="str">
        <f t="shared" ref="P77" si="25">IF(O77=0, "Included", IF(ISERROR(N77*O77), O77, N77*O77))</f>
        <v>Included</v>
      </c>
      <c r="Q77" s="786">
        <f t="shared" ref="Q77" si="26">S77</f>
        <v>0</v>
      </c>
      <c r="R77" s="269">
        <f t="shared" si="5"/>
        <v>0</v>
      </c>
      <c r="S77" s="269">
        <f t="shared" si="6"/>
        <v>0</v>
      </c>
      <c r="T77" s="315">
        <f t="shared" si="7"/>
        <v>0</v>
      </c>
      <c r="U77" s="315"/>
      <c r="Y77" s="767"/>
      <c r="AD77" s="316"/>
    </row>
    <row r="78" spans="1:30" s="269" customFormat="1" ht="39.950000000000003" customHeight="1" x14ac:dyDescent="0.3">
      <c r="A78" s="760">
        <v>61</v>
      </c>
      <c r="B78" s="775">
        <v>7000029460</v>
      </c>
      <c r="C78" s="775">
        <v>610</v>
      </c>
      <c r="D78" s="775">
        <v>150</v>
      </c>
      <c r="E78" s="775">
        <v>40</v>
      </c>
      <c r="F78" s="776" t="s">
        <v>138</v>
      </c>
      <c r="G78" s="775">
        <v>100002182</v>
      </c>
      <c r="H78" s="775">
        <v>995455</v>
      </c>
      <c r="I78" s="761"/>
      <c r="J78" s="762">
        <v>0.18</v>
      </c>
      <c r="K78" s="763"/>
      <c r="L78" s="777" t="s">
        <v>139</v>
      </c>
      <c r="M78" s="775" t="s">
        <v>182</v>
      </c>
      <c r="N78" s="775">
        <v>1</v>
      </c>
      <c r="O78" s="785"/>
      <c r="P78" s="786" t="str">
        <f t="shared" ref="P78" si="27">IF(O78=0, "Included", IF(ISERROR(N78*O78), O78, N78*O78))</f>
        <v>Included</v>
      </c>
      <c r="Q78" s="786">
        <f t="shared" ref="Q78" si="28">S78</f>
        <v>0</v>
      </c>
      <c r="R78" s="269">
        <f t="shared" si="5"/>
        <v>0</v>
      </c>
      <c r="S78" s="269">
        <f t="shared" si="6"/>
        <v>0</v>
      </c>
      <c r="T78" s="315">
        <f t="shared" si="7"/>
        <v>0</v>
      </c>
      <c r="U78" s="315"/>
      <c r="Y78" s="767"/>
      <c r="AD78" s="316"/>
    </row>
    <row r="79" spans="1:30" s="269" customFormat="1" ht="71.25" customHeight="1" x14ac:dyDescent="0.3">
      <c r="A79" s="760">
        <v>62</v>
      </c>
      <c r="B79" s="775">
        <v>7000029471</v>
      </c>
      <c r="C79" s="775">
        <v>620</v>
      </c>
      <c r="D79" s="775">
        <v>80</v>
      </c>
      <c r="E79" s="775">
        <v>10</v>
      </c>
      <c r="F79" s="776" t="s">
        <v>200</v>
      </c>
      <c r="G79" s="775">
        <v>100002500</v>
      </c>
      <c r="H79" s="775">
        <v>998344</v>
      </c>
      <c r="I79" s="764"/>
      <c r="J79" s="765">
        <v>0.18</v>
      </c>
      <c r="K79" s="766"/>
      <c r="L79" s="777" t="s">
        <v>309</v>
      </c>
      <c r="M79" s="775" t="s">
        <v>127</v>
      </c>
      <c r="N79" s="775">
        <v>2</v>
      </c>
      <c r="O79" s="785"/>
      <c r="P79" s="786" t="str">
        <f t="shared" ref="P79:P82" si="29">IF(O79=0, "Included", IF(ISERROR(N79*O79), O79, N79*O79))</f>
        <v>Included</v>
      </c>
      <c r="Q79" s="786">
        <f t="shared" ref="Q79:Q82" si="30">S79</f>
        <v>0</v>
      </c>
      <c r="R79" s="269">
        <f t="shared" ref="R79:R92" si="31">IF(P79="Included",0,P79)</f>
        <v>0</v>
      </c>
      <c r="S79" s="269">
        <f t="shared" ref="S79:S92" si="32">IF(K79="",(R79*J79),(R79*K79))</f>
        <v>0</v>
      </c>
      <c r="T79" s="315">
        <f t="shared" ref="T79:T92" si="33">+N79*O79</f>
        <v>0</v>
      </c>
      <c r="U79" s="315"/>
      <c r="Y79" s="767"/>
      <c r="AD79" s="316"/>
    </row>
    <row r="80" spans="1:30" s="269" customFormat="1" ht="18.75" x14ac:dyDescent="0.3">
      <c r="A80" s="760">
        <v>63</v>
      </c>
      <c r="B80" s="775">
        <v>7000029471</v>
      </c>
      <c r="C80" s="775">
        <v>630</v>
      </c>
      <c r="D80" s="775">
        <v>90</v>
      </c>
      <c r="E80" s="775">
        <v>10</v>
      </c>
      <c r="F80" s="776" t="s">
        <v>123</v>
      </c>
      <c r="G80" s="775">
        <v>100000448</v>
      </c>
      <c r="H80" s="775">
        <v>995468</v>
      </c>
      <c r="I80" s="764"/>
      <c r="J80" s="765">
        <v>0.18</v>
      </c>
      <c r="K80" s="766"/>
      <c r="L80" s="776" t="s">
        <v>310</v>
      </c>
      <c r="M80" s="775" t="s">
        <v>113</v>
      </c>
      <c r="N80" s="775">
        <v>3</v>
      </c>
      <c r="O80" s="785"/>
      <c r="P80" s="786" t="str">
        <f t="shared" si="29"/>
        <v>Included</v>
      </c>
      <c r="Q80" s="786">
        <f t="shared" si="30"/>
        <v>0</v>
      </c>
      <c r="R80" s="269">
        <f t="shared" si="31"/>
        <v>0</v>
      </c>
      <c r="S80" s="269">
        <f t="shared" si="32"/>
        <v>0</v>
      </c>
      <c r="T80" s="315">
        <f t="shared" si="33"/>
        <v>0</v>
      </c>
      <c r="U80" s="315"/>
      <c r="Y80" s="767"/>
      <c r="AD80" s="316"/>
    </row>
    <row r="81" spans="1:54" s="269" customFormat="1" ht="87" customHeight="1" x14ac:dyDescent="0.3">
      <c r="A81" s="760">
        <v>64</v>
      </c>
      <c r="B81" s="775">
        <v>7000029471</v>
      </c>
      <c r="C81" s="775">
        <v>640</v>
      </c>
      <c r="D81" s="775">
        <v>110</v>
      </c>
      <c r="E81" s="775">
        <v>10</v>
      </c>
      <c r="F81" s="776" t="s">
        <v>123</v>
      </c>
      <c r="G81" s="775">
        <v>100001989</v>
      </c>
      <c r="H81" s="775">
        <v>995468</v>
      </c>
      <c r="I81" s="764"/>
      <c r="J81" s="765">
        <v>0.18</v>
      </c>
      <c r="K81" s="766"/>
      <c r="L81" s="777" t="s">
        <v>114</v>
      </c>
      <c r="M81" s="775" t="s">
        <v>113</v>
      </c>
      <c r="N81" s="775">
        <v>3</v>
      </c>
      <c r="O81" s="785"/>
      <c r="P81" s="786" t="str">
        <f t="shared" si="29"/>
        <v>Included</v>
      </c>
      <c r="Q81" s="786">
        <f t="shared" si="30"/>
        <v>0</v>
      </c>
      <c r="R81" s="269">
        <f t="shared" si="31"/>
        <v>0</v>
      </c>
      <c r="S81" s="269">
        <f t="shared" si="32"/>
        <v>0</v>
      </c>
      <c r="T81" s="315">
        <f t="shared" si="33"/>
        <v>0</v>
      </c>
      <c r="U81" s="315"/>
      <c r="Y81" s="767"/>
      <c r="AD81" s="316"/>
    </row>
    <row r="82" spans="1:54" s="269" customFormat="1" ht="58.5" customHeight="1" x14ac:dyDescent="0.3">
      <c r="A82" s="760">
        <v>65</v>
      </c>
      <c r="B82" s="775">
        <v>7000029471</v>
      </c>
      <c r="C82" s="775">
        <v>650</v>
      </c>
      <c r="D82" s="775">
        <v>180</v>
      </c>
      <c r="E82" s="775">
        <v>10</v>
      </c>
      <c r="F82" s="776" t="s">
        <v>202</v>
      </c>
      <c r="G82" s="775">
        <v>170000502</v>
      </c>
      <c r="H82" s="775">
        <v>995455</v>
      </c>
      <c r="I82" s="764"/>
      <c r="J82" s="765">
        <v>0.18</v>
      </c>
      <c r="K82" s="766"/>
      <c r="L82" s="776" t="s">
        <v>311</v>
      </c>
      <c r="M82" s="775" t="s">
        <v>113</v>
      </c>
      <c r="N82" s="775">
        <v>1</v>
      </c>
      <c r="O82" s="785"/>
      <c r="P82" s="786" t="str">
        <f t="shared" si="29"/>
        <v>Included</v>
      </c>
      <c r="Q82" s="786">
        <f t="shared" si="30"/>
        <v>0</v>
      </c>
      <c r="R82" s="269">
        <f t="shared" si="31"/>
        <v>0</v>
      </c>
      <c r="S82" s="269">
        <f t="shared" si="32"/>
        <v>0</v>
      </c>
      <c r="T82" s="315">
        <f t="shared" si="33"/>
        <v>0</v>
      </c>
      <c r="U82" s="315"/>
      <c r="Y82" s="767"/>
      <c r="AD82" s="316"/>
    </row>
    <row r="83" spans="1:54" s="269" customFormat="1" ht="63.75" customHeight="1" x14ac:dyDescent="0.3">
      <c r="A83" s="760">
        <v>66</v>
      </c>
      <c r="B83" s="775">
        <v>7000029471</v>
      </c>
      <c r="C83" s="775">
        <v>660</v>
      </c>
      <c r="D83" s="775">
        <v>200</v>
      </c>
      <c r="E83" s="775">
        <v>10</v>
      </c>
      <c r="F83" s="776" t="s">
        <v>202</v>
      </c>
      <c r="G83" s="775">
        <v>170000530</v>
      </c>
      <c r="H83" s="775">
        <v>995468</v>
      </c>
      <c r="I83" s="764"/>
      <c r="J83" s="765">
        <v>0.18</v>
      </c>
      <c r="K83" s="766"/>
      <c r="L83" s="777" t="s">
        <v>312</v>
      </c>
      <c r="M83" s="775" t="s">
        <v>113</v>
      </c>
      <c r="N83" s="775">
        <v>1</v>
      </c>
      <c r="O83" s="785"/>
      <c r="P83" s="786" t="str">
        <f t="shared" ref="P83:P84" si="34">IF(O83=0, "Included", IF(ISERROR(N83*O83), O83, N83*O83))</f>
        <v>Included</v>
      </c>
      <c r="Q83" s="786">
        <f t="shared" ref="Q83:Q84" si="35">S83</f>
        <v>0</v>
      </c>
      <c r="R83" s="269">
        <f t="shared" si="31"/>
        <v>0</v>
      </c>
      <c r="S83" s="269">
        <f t="shared" si="32"/>
        <v>0</v>
      </c>
      <c r="T83" s="315">
        <f t="shared" si="33"/>
        <v>0</v>
      </c>
      <c r="U83" s="315"/>
      <c r="Y83" s="767"/>
      <c r="AD83" s="316"/>
    </row>
    <row r="84" spans="1:54" s="269" customFormat="1" ht="91.5" customHeight="1" x14ac:dyDescent="0.3">
      <c r="A84" s="760">
        <v>67</v>
      </c>
      <c r="B84" s="775">
        <v>7000029471</v>
      </c>
      <c r="C84" s="775">
        <v>670</v>
      </c>
      <c r="D84" s="775">
        <v>200</v>
      </c>
      <c r="E84" s="775">
        <v>20</v>
      </c>
      <c r="F84" s="776" t="s">
        <v>202</v>
      </c>
      <c r="G84" s="775">
        <v>170004701</v>
      </c>
      <c r="H84" s="775">
        <v>995468</v>
      </c>
      <c r="I84" s="764"/>
      <c r="J84" s="765">
        <v>0.18</v>
      </c>
      <c r="K84" s="766"/>
      <c r="L84" s="777" t="s">
        <v>313</v>
      </c>
      <c r="M84" s="775" t="s">
        <v>113</v>
      </c>
      <c r="N84" s="775">
        <v>1</v>
      </c>
      <c r="O84" s="785"/>
      <c r="P84" s="786" t="str">
        <f t="shared" si="34"/>
        <v>Included</v>
      </c>
      <c r="Q84" s="786">
        <f t="shared" si="35"/>
        <v>0</v>
      </c>
      <c r="R84" s="269">
        <f t="shared" si="31"/>
        <v>0</v>
      </c>
      <c r="S84" s="269">
        <f t="shared" si="32"/>
        <v>0</v>
      </c>
      <c r="T84" s="315">
        <f t="shared" si="33"/>
        <v>0</v>
      </c>
      <c r="U84" s="315"/>
      <c r="Y84" s="767"/>
      <c r="AD84" s="316"/>
    </row>
    <row r="85" spans="1:54" s="269" customFormat="1" ht="84" customHeight="1" x14ac:dyDescent="0.3">
      <c r="A85" s="760">
        <v>68</v>
      </c>
      <c r="B85" s="775">
        <v>7000029471</v>
      </c>
      <c r="C85" s="775">
        <v>680</v>
      </c>
      <c r="D85" s="775">
        <v>210</v>
      </c>
      <c r="E85" s="775">
        <v>10</v>
      </c>
      <c r="F85" s="776" t="s">
        <v>202</v>
      </c>
      <c r="G85" s="775">
        <v>170004700</v>
      </c>
      <c r="H85" s="775">
        <v>995468</v>
      </c>
      <c r="I85" s="764"/>
      <c r="J85" s="765">
        <v>0.18</v>
      </c>
      <c r="K85" s="766"/>
      <c r="L85" s="777" t="s">
        <v>314</v>
      </c>
      <c r="M85" s="775" t="s">
        <v>113</v>
      </c>
      <c r="N85" s="775">
        <v>1</v>
      </c>
      <c r="O85" s="785"/>
      <c r="P85" s="786" t="str">
        <f t="shared" ref="P85:P86" si="36">IF(O85=0, "Included", IF(ISERROR(N85*O85), O85, N85*O85))</f>
        <v>Included</v>
      </c>
      <c r="Q85" s="786">
        <f t="shared" ref="Q85:Q86" si="37">S85</f>
        <v>0</v>
      </c>
      <c r="R85" s="269">
        <f t="shared" si="31"/>
        <v>0</v>
      </c>
      <c r="S85" s="269">
        <f t="shared" si="32"/>
        <v>0</v>
      </c>
      <c r="T85" s="315">
        <f t="shared" si="33"/>
        <v>0</v>
      </c>
      <c r="U85" s="315"/>
      <c r="Y85" s="767"/>
      <c r="AD85" s="316"/>
    </row>
    <row r="86" spans="1:54" s="269" customFormat="1" ht="24" customHeight="1" x14ac:dyDescent="0.3">
      <c r="A86" s="760">
        <v>69</v>
      </c>
      <c r="B86" s="775">
        <v>7000029471</v>
      </c>
      <c r="C86" s="775">
        <v>690</v>
      </c>
      <c r="D86" s="775">
        <v>270</v>
      </c>
      <c r="E86" s="775">
        <v>10</v>
      </c>
      <c r="F86" s="776" t="s">
        <v>202</v>
      </c>
      <c r="G86" s="775">
        <v>170000504</v>
      </c>
      <c r="H86" s="775">
        <v>995444</v>
      </c>
      <c r="I86" s="764"/>
      <c r="J86" s="765">
        <v>0.18</v>
      </c>
      <c r="K86" s="766"/>
      <c r="L86" s="776" t="s">
        <v>315</v>
      </c>
      <c r="M86" s="775" t="s">
        <v>316</v>
      </c>
      <c r="N86" s="775">
        <v>1</v>
      </c>
      <c r="O86" s="785"/>
      <c r="P86" s="786" t="str">
        <f t="shared" si="36"/>
        <v>Included</v>
      </c>
      <c r="Q86" s="786">
        <f t="shared" si="37"/>
        <v>0</v>
      </c>
      <c r="R86" s="269">
        <f t="shared" si="31"/>
        <v>0</v>
      </c>
      <c r="S86" s="269">
        <f t="shared" si="32"/>
        <v>0</v>
      </c>
      <c r="T86" s="315">
        <f t="shared" si="33"/>
        <v>0</v>
      </c>
      <c r="U86" s="315"/>
      <c r="Y86" s="767"/>
      <c r="AD86" s="316"/>
    </row>
    <row r="87" spans="1:54" s="269" customFormat="1" ht="22.5" customHeight="1" x14ac:dyDescent="0.3">
      <c r="A87" s="760">
        <v>70</v>
      </c>
      <c r="B87" s="775">
        <v>7000029471</v>
      </c>
      <c r="C87" s="775">
        <v>700</v>
      </c>
      <c r="D87" s="775">
        <v>270</v>
      </c>
      <c r="E87" s="775">
        <v>20</v>
      </c>
      <c r="F87" s="776" t="s">
        <v>202</v>
      </c>
      <c r="G87" s="775">
        <v>170003449</v>
      </c>
      <c r="H87" s="775">
        <v>995444</v>
      </c>
      <c r="I87" s="764"/>
      <c r="J87" s="765">
        <v>0.18</v>
      </c>
      <c r="K87" s="766"/>
      <c r="L87" s="776" t="s">
        <v>317</v>
      </c>
      <c r="M87" s="775" t="s">
        <v>113</v>
      </c>
      <c r="N87" s="775">
        <v>2</v>
      </c>
      <c r="O87" s="785"/>
      <c r="P87" s="786" t="str">
        <f t="shared" ref="P87:P90" si="38">IF(O87=0, "Included", IF(ISERROR(N87*O87), O87, N87*O87))</f>
        <v>Included</v>
      </c>
      <c r="Q87" s="786">
        <f t="shared" ref="Q87:Q90" si="39">S87</f>
        <v>0</v>
      </c>
      <c r="R87" s="269">
        <f t="shared" si="31"/>
        <v>0</v>
      </c>
      <c r="S87" s="269">
        <f t="shared" si="32"/>
        <v>0</v>
      </c>
      <c r="T87" s="315">
        <f t="shared" si="33"/>
        <v>0</v>
      </c>
      <c r="U87" s="315"/>
      <c r="Y87" s="767"/>
      <c r="AD87" s="316"/>
    </row>
    <row r="88" spans="1:54" s="269" customFormat="1" ht="22.5" customHeight="1" x14ac:dyDescent="0.3">
      <c r="A88" s="760">
        <v>71</v>
      </c>
      <c r="B88" s="775">
        <v>7000029471</v>
      </c>
      <c r="C88" s="775">
        <v>710</v>
      </c>
      <c r="D88" s="775">
        <v>270</v>
      </c>
      <c r="E88" s="775">
        <v>30</v>
      </c>
      <c r="F88" s="776" t="s">
        <v>202</v>
      </c>
      <c r="G88" s="775">
        <v>170000501</v>
      </c>
      <c r="H88" s="775">
        <v>995444</v>
      </c>
      <c r="I88" s="764"/>
      <c r="J88" s="765">
        <v>0.18</v>
      </c>
      <c r="K88" s="766"/>
      <c r="L88" s="776" t="s">
        <v>318</v>
      </c>
      <c r="M88" s="775" t="s">
        <v>316</v>
      </c>
      <c r="N88" s="775">
        <v>1</v>
      </c>
      <c r="O88" s="785"/>
      <c r="P88" s="786" t="str">
        <f t="shared" si="38"/>
        <v>Included</v>
      </c>
      <c r="Q88" s="786">
        <f t="shared" si="39"/>
        <v>0</v>
      </c>
      <c r="R88" s="269">
        <f t="shared" si="31"/>
        <v>0</v>
      </c>
      <c r="S88" s="269">
        <f t="shared" si="32"/>
        <v>0</v>
      </c>
      <c r="T88" s="315">
        <f t="shared" si="33"/>
        <v>0</v>
      </c>
      <c r="U88" s="315"/>
      <c r="Y88" s="767"/>
      <c r="AD88" s="316"/>
    </row>
    <row r="89" spans="1:54" s="269" customFormat="1" ht="18.75" x14ac:dyDescent="0.3">
      <c r="A89" s="760">
        <v>72</v>
      </c>
      <c r="B89" s="775">
        <v>7000029471</v>
      </c>
      <c r="C89" s="775">
        <v>720</v>
      </c>
      <c r="D89" s="775">
        <v>270</v>
      </c>
      <c r="E89" s="775">
        <v>40</v>
      </c>
      <c r="F89" s="776" t="s">
        <v>209</v>
      </c>
      <c r="G89" s="775">
        <v>100001210</v>
      </c>
      <c r="H89" s="775">
        <v>995444</v>
      </c>
      <c r="I89" s="764"/>
      <c r="J89" s="765">
        <v>0.18</v>
      </c>
      <c r="K89" s="766"/>
      <c r="L89" s="776" t="s">
        <v>319</v>
      </c>
      <c r="M89" s="775" t="s">
        <v>211</v>
      </c>
      <c r="N89" s="775">
        <v>26</v>
      </c>
      <c r="O89" s="785"/>
      <c r="P89" s="786" t="str">
        <f t="shared" si="38"/>
        <v>Included</v>
      </c>
      <c r="Q89" s="786">
        <f t="shared" si="39"/>
        <v>0</v>
      </c>
      <c r="R89" s="269">
        <f t="shared" si="31"/>
        <v>0</v>
      </c>
      <c r="S89" s="269">
        <f t="shared" si="32"/>
        <v>0</v>
      </c>
      <c r="T89" s="315">
        <f t="shared" si="33"/>
        <v>0</v>
      </c>
      <c r="U89" s="315"/>
      <c r="Y89" s="767"/>
      <c r="AD89" s="316"/>
    </row>
    <row r="90" spans="1:54" s="269" customFormat="1" ht="18.75" x14ac:dyDescent="0.3">
      <c r="A90" s="760">
        <v>73</v>
      </c>
      <c r="B90" s="775">
        <v>7000029471</v>
      </c>
      <c r="C90" s="775">
        <v>730</v>
      </c>
      <c r="D90" s="775">
        <v>270</v>
      </c>
      <c r="E90" s="775">
        <v>50</v>
      </c>
      <c r="F90" s="776" t="s">
        <v>209</v>
      </c>
      <c r="G90" s="775">
        <v>100001241</v>
      </c>
      <c r="H90" s="775">
        <v>995444</v>
      </c>
      <c r="I90" s="764"/>
      <c r="J90" s="765">
        <v>0.18</v>
      </c>
      <c r="K90" s="766"/>
      <c r="L90" s="776" t="s">
        <v>320</v>
      </c>
      <c r="M90" s="775" t="s">
        <v>211</v>
      </c>
      <c r="N90" s="775">
        <v>1</v>
      </c>
      <c r="O90" s="785"/>
      <c r="P90" s="786" t="str">
        <f t="shared" si="38"/>
        <v>Included</v>
      </c>
      <c r="Q90" s="786">
        <f t="shared" si="39"/>
        <v>0</v>
      </c>
      <c r="R90" s="269">
        <f t="shared" si="31"/>
        <v>0</v>
      </c>
      <c r="S90" s="269">
        <f t="shared" si="32"/>
        <v>0</v>
      </c>
      <c r="T90" s="315">
        <f t="shared" si="33"/>
        <v>0</v>
      </c>
      <c r="U90" s="315"/>
      <c r="Y90" s="767"/>
      <c r="AD90" s="316"/>
    </row>
    <row r="91" spans="1:54" s="269" customFormat="1" ht="21.75" customHeight="1" x14ac:dyDescent="0.3">
      <c r="A91" s="760">
        <v>74</v>
      </c>
      <c r="B91" s="775">
        <v>7000029471</v>
      </c>
      <c r="C91" s="775">
        <v>740</v>
      </c>
      <c r="D91" s="775">
        <v>270</v>
      </c>
      <c r="E91" s="775">
        <v>60</v>
      </c>
      <c r="F91" s="776" t="s">
        <v>209</v>
      </c>
      <c r="G91" s="775">
        <v>100001680</v>
      </c>
      <c r="H91" s="775">
        <v>995444</v>
      </c>
      <c r="I91" s="764"/>
      <c r="J91" s="765">
        <v>0.18</v>
      </c>
      <c r="K91" s="766"/>
      <c r="L91" s="776" t="s">
        <v>321</v>
      </c>
      <c r="M91" s="775" t="s">
        <v>211</v>
      </c>
      <c r="N91" s="775">
        <v>2</v>
      </c>
      <c r="O91" s="785"/>
      <c r="P91" s="786" t="str">
        <f t="shared" ref="P91:P92" si="40">IF(O91=0, "Included", IF(ISERROR(N91*O91), O91, N91*O91))</f>
        <v>Included</v>
      </c>
      <c r="Q91" s="786">
        <f t="shared" ref="Q91:Q92" si="41">S91</f>
        <v>0</v>
      </c>
      <c r="R91" s="269">
        <f t="shared" si="31"/>
        <v>0</v>
      </c>
      <c r="S91" s="269">
        <f t="shared" si="32"/>
        <v>0</v>
      </c>
      <c r="T91" s="315">
        <f t="shared" si="33"/>
        <v>0</v>
      </c>
      <c r="U91" s="315"/>
      <c r="Y91" s="767"/>
      <c r="AD91" s="316"/>
    </row>
    <row r="92" spans="1:54" s="269" customFormat="1" ht="40.5" customHeight="1" x14ac:dyDescent="0.3">
      <c r="A92" s="760">
        <v>75</v>
      </c>
      <c r="B92" s="775">
        <v>7000029471</v>
      </c>
      <c r="C92" s="775">
        <v>750</v>
      </c>
      <c r="D92" s="775">
        <v>310</v>
      </c>
      <c r="E92" s="775">
        <v>10</v>
      </c>
      <c r="F92" s="776" t="s">
        <v>209</v>
      </c>
      <c r="G92" s="775">
        <v>100001681</v>
      </c>
      <c r="H92" s="775">
        <v>995455</v>
      </c>
      <c r="I92" s="764"/>
      <c r="J92" s="765">
        <v>0.18</v>
      </c>
      <c r="K92" s="766"/>
      <c r="L92" s="777" t="s">
        <v>322</v>
      </c>
      <c r="M92" s="775" t="s">
        <v>211</v>
      </c>
      <c r="N92" s="775">
        <v>4</v>
      </c>
      <c r="O92" s="785"/>
      <c r="P92" s="786" t="str">
        <f t="shared" si="40"/>
        <v>Included</v>
      </c>
      <c r="Q92" s="786">
        <f t="shared" si="41"/>
        <v>0</v>
      </c>
      <c r="R92" s="269">
        <f t="shared" si="31"/>
        <v>0</v>
      </c>
      <c r="S92" s="269">
        <f t="shared" si="32"/>
        <v>0</v>
      </c>
      <c r="T92" s="315">
        <f t="shared" si="33"/>
        <v>0</v>
      </c>
      <c r="U92" s="315"/>
      <c r="Y92" s="767"/>
      <c r="AD92" s="316"/>
    </row>
    <row r="93" spans="1:54" s="269" customFormat="1" x14ac:dyDescent="0.3">
      <c r="A93" s="882"/>
      <c r="B93" s="883"/>
      <c r="C93" s="883"/>
      <c r="D93" s="883"/>
      <c r="E93" s="883"/>
      <c r="F93" s="883"/>
      <c r="G93" s="883"/>
      <c r="H93" s="883"/>
      <c r="I93" s="883"/>
      <c r="J93" s="883"/>
      <c r="K93" s="883"/>
      <c r="L93" s="883"/>
      <c r="M93" s="883"/>
      <c r="N93" s="883"/>
      <c r="O93" s="883"/>
      <c r="P93" s="883"/>
      <c r="Q93" s="884"/>
      <c r="R93" s="315"/>
      <c r="S93" s="315"/>
      <c r="T93" s="315"/>
      <c r="U93" s="315"/>
      <c r="AD93" s="316"/>
    </row>
    <row r="94" spans="1:54" ht="16.5" x14ac:dyDescent="0.3">
      <c r="A94" s="886"/>
      <c r="B94" s="887"/>
      <c r="C94" s="887"/>
      <c r="D94" s="887"/>
      <c r="E94" s="887"/>
      <c r="F94" s="887"/>
      <c r="G94" s="887"/>
      <c r="H94" s="887"/>
      <c r="I94" s="887"/>
      <c r="J94" s="887"/>
      <c r="K94" s="888"/>
      <c r="L94" s="317" t="s">
        <v>323</v>
      </c>
      <c r="M94" s="318"/>
      <c r="N94" s="319"/>
      <c r="O94" s="320"/>
      <c r="P94" s="321">
        <f>SUM(P18:P92)</f>
        <v>0</v>
      </c>
      <c r="Q94" s="322"/>
      <c r="S94" s="321">
        <f>SUM(S18:S92)</f>
        <v>0</v>
      </c>
      <c r="T94" s="321">
        <f>SUM(T18:T92)</f>
        <v>0</v>
      </c>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row>
    <row r="95" spans="1:54" ht="16.5" x14ac:dyDescent="0.3">
      <c r="A95" s="323"/>
      <c r="B95" s="324"/>
      <c r="C95" s="324"/>
      <c r="D95" s="324"/>
      <c r="E95" s="324"/>
      <c r="F95" s="324"/>
      <c r="G95" s="324"/>
      <c r="H95" s="325"/>
      <c r="I95" s="326"/>
      <c r="J95" s="324"/>
      <c r="K95" s="324"/>
      <c r="L95" s="890" t="s">
        <v>257</v>
      </c>
      <c r="M95" s="891"/>
      <c r="N95" s="891"/>
      <c r="O95" s="892"/>
      <c r="P95" s="321"/>
      <c r="Q95" s="327">
        <f>SUM(Q18:Q92)</f>
        <v>0</v>
      </c>
      <c r="T95" s="9">
        <f>+T94*0.18</f>
        <v>0</v>
      </c>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row>
    <row r="96" spans="1:54" ht="16.5" x14ac:dyDescent="0.3">
      <c r="A96" s="328"/>
      <c r="B96" s="73"/>
      <c r="C96" s="73"/>
      <c r="D96" s="73"/>
      <c r="E96" s="73"/>
      <c r="F96" s="73"/>
      <c r="G96" s="73"/>
      <c r="H96" s="862"/>
      <c r="I96" s="862"/>
      <c r="J96" s="862"/>
      <c r="K96" s="862"/>
      <c r="L96" s="862"/>
      <c r="M96" s="862"/>
      <c r="N96" s="10"/>
      <c r="O96" s="329"/>
      <c r="P96" s="330"/>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row>
    <row r="97" spans="1:54" ht="16.5" x14ac:dyDescent="0.3">
      <c r="A97" s="328" t="s">
        <v>219</v>
      </c>
      <c r="B97" s="893" t="s">
        <v>324</v>
      </c>
      <c r="C97" s="893"/>
      <c r="D97" s="893"/>
      <c r="E97" s="893"/>
      <c r="F97" s="893"/>
      <c r="G97" s="893"/>
      <c r="H97" s="893"/>
      <c r="I97" s="893"/>
      <c r="J97" s="893"/>
      <c r="K97" s="893"/>
      <c r="L97" s="893"/>
      <c r="M97" s="331"/>
      <c r="N97" s="331"/>
      <c r="O97" s="331"/>
      <c r="P97" s="331"/>
      <c r="Q97" s="331"/>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row>
    <row r="98" spans="1:54" ht="16.5" x14ac:dyDescent="0.3">
      <c r="A98" s="894" t="s">
        <v>221</v>
      </c>
      <c r="B98" s="894"/>
      <c r="C98" s="894"/>
      <c r="D98" s="895" t="str">
        <f>'Sch-1'!B114</f>
        <v>--</v>
      </c>
      <c r="E98" s="895"/>
      <c r="F98" s="332"/>
      <c r="G98" s="332"/>
      <c r="I98" s="72"/>
      <c r="J98" s="332"/>
      <c r="K98" s="332"/>
      <c r="M98" s="333"/>
      <c r="N98" s="333"/>
      <c r="O98" s="329"/>
      <c r="P98" s="32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row>
    <row r="99" spans="1:54" ht="16.5" x14ac:dyDescent="0.3">
      <c r="A99" s="894" t="s">
        <v>222</v>
      </c>
      <c r="B99" s="894"/>
      <c r="C99" s="894"/>
      <c r="D99" s="896" t="str">
        <f>'Sch-2'!B114</f>
        <v/>
      </c>
      <c r="E99" s="896"/>
      <c r="F99" s="332"/>
      <c r="G99" s="332"/>
      <c r="I99" s="72"/>
      <c r="J99" s="332"/>
      <c r="K99" s="332"/>
      <c r="M99" s="889" t="s">
        <v>223</v>
      </c>
      <c r="N99" s="889"/>
      <c r="O99" s="46" t="str">
        <f>'Sch-2'!J114</f>
        <v/>
      </c>
      <c r="P99" s="329"/>
      <c r="AN99" s="9"/>
      <c r="AO99" s="9"/>
      <c r="AP99" s="9"/>
      <c r="AQ99" s="9"/>
      <c r="AR99" s="9"/>
      <c r="AS99" s="9"/>
      <c r="AT99" s="9"/>
      <c r="AU99" s="9"/>
      <c r="AV99" s="9"/>
      <c r="AW99" s="9"/>
      <c r="AX99" s="9"/>
      <c r="AY99" s="9"/>
      <c r="AZ99" s="9"/>
      <c r="BA99" s="9"/>
      <c r="BB99" s="9"/>
    </row>
    <row r="100" spans="1:54" ht="16.5" x14ac:dyDescent="0.3">
      <c r="A100" s="334"/>
      <c r="B100" s="335"/>
      <c r="C100" s="335"/>
      <c r="D100" s="335"/>
      <c r="E100" s="335"/>
      <c r="F100" s="335"/>
      <c r="G100" s="335"/>
      <c r="H100" s="336"/>
      <c r="I100" s="7"/>
      <c r="J100" s="335"/>
      <c r="K100" s="335"/>
      <c r="L100" s="337"/>
      <c r="M100" s="889" t="s">
        <v>224</v>
      </c>
      <c r="N100" s="889"/>
      <c r="O100" s="46" t="str">
        <f>'Sch-2'!J115</f>
        <v/>
      </c>
      <c r="P100" s="8"/>
      <c r="AN100" s="9"/>
      <c r="AO100" s="9"/>
      <c r="AP100" s="9"/>
      <c r="AQ100" s="9"/>
      <c r="AR100" s="9"/>
      <c r="AS100" s="9"/>
      <c r="AT100" s="9"/>
      <c r="AU100" s="9"/>
      <c r="AV100" s="9"/>
      <c r="AW100" s="9"/>
      <c r="AX100" s="9"/>
      <c r="AY100" s="9"/>
      <c r="AZ100" s="9"/>
      <c r="BA100" s="9"/>
      <c r="BB100" s="9"/>
    </row>
    <row r="101" spans="1:54" ht="16.5" x14ac:dyDescent="0.3">
      <c r="A101" s="338"/>
      <c r="B101" s="332"/>
      <c r="C101" s="332"/>
      <c r="D101" s="332"/>
      <c r="E101" s="332"/>
      <c r="F101" s="332"/>
      <c r="G101" s="332"/>
      <c r="H101" s="339"/>
      <c r="I101" s="72"/>
      <c r="J101" s="332"/>
      <c r="K101" s="332"/>
      <c r="L101" s="340"/>
      <c r="M101" s="79"/>
      <c r="N101" s="72"/>
      <c r="O101" s="9"/>
      <c r="P101" s="9"/>
      <c r="AN101" s="9"/>
      <c r="AO101" s="9"/>
      <c r="AP101" s="9"/>
      <c r="AQ101" s="9"/>
      <c r="AR101" s="9"/>
      <c r="AS101" s="9"/>
      <c r="AT101" s="9"/>
      <c r="AU101" s="9"/>
      <c r="AV101" s="9"/>
      <c r="AW101" s="9"/>
      <c r="AX101" s="9"/>
      <c r="AY101" s="9"/>
      <c r="AZ101" s="9"/>
      <c r="BA101" s="9"/>
      <c r="BB101" s="9"/>
    </row>
    <row r="102" spans="1:54" x14ac:dyDescent="0.3">
      <c r="AN102" s="9"/>
      <c r="AO102" s="9"/>
      <c r="AP102" s="9"/>
      <c r="AQ102" s="9"/>
      <c r="AR102" s="9"/>
      <c r="AS102" s="9"/>
      <c r="AT102" s="9"/>
      <c r="AU102" s="9"/>
      <c r="AV102" s="9"/>
      <c r="AW102" s="9"/>
      <c r="AX102" s="9"/>
      <c r="AY102" s="9"/>
      <c r="AZ102" s="9"/>
      <c r="BA102" s="9"/>
      <c r="BB102" s="9"/>
    </row>
    <row r="114" spans="1:54" s="62" customFormat="1" ht="16.5" x14ac:dyDescent="0.3">
      <c r="A114" s="341"/>
      <c r="B114" s="342"/>
      <c r="C114" s="342"/>
      <c r="D114" s="342"/>
      <c r="E114" s="342"/>
      <c r="F114" s="342"/>
      <c r="G114" s="342"/>
      <c r="H114" s="343"/>
      <c r="I114" s="344"/>
      <c r="J114" s="342"/>
      <c r="K114" s="342"/>
      <c r="L114" s="345"/>
      <c r="M114" s="346"/>
      <c r="N114" s="347"/>
      <c r="O114" s="348"/>
      <c r="P114" s="348"/>
      <c r="AL114" s="349"/>
      <c r="AM114" s="349"/>
    </row>
    <row r="115" spans="1:54" s="62" customFormat="1" ht="16.5" x14ac:dyDescent="0.3">
      <c r="A115" s="341"/>
      <c r="B115" s="342"/>
      <c r="C115" s="342"/>
      <c r="D115" s="342"/>
      <c r="E115" s="342"/>
      <c r="F115" s="342"/>
      <c r="G115" s="342"/>
      <c r="H115" s="343"/>
      <c r="I115" s="344"/>
      <c r="J115" s="342"/>
      <c r="K115" s="342"/>
      <c r="L115" s="345"/>
      <c r="M115" s="346"/>
      <c r="N115" s="347"/>
      <c r="O115" s="348"/>
      <c r="P115" s="348"/>
      <c r="AL115" s="350"/>
      <c r="AM115" s="351"/>
    </row>
    <row r="116" spans="1:54" s="62" customFormat="1" ht="16.5" x14ac:dyDescent="0.3">
      <c r="A116" s="341"/>
      <c r="B116" s="342"/>
      <c r="C116" s="342"/>
      <c r="D116" s="342"/>
      <c r="E116" s="342"/>
      <c r="F116" s="342"/>
      <c r="G116" s="342"/>
      <c r="H116" s="343"/>
      <c r="I116" s="344"/>
      <c r="J116" s="342"/>
      <c r="K116" s="342"/>
      <c r="L116" s="345"/>
      <c r="M116" s="346"/>
      <c r="N116" s="347"/>
      <c r="O116" s="348"/>
      <c r="P116" s="348"/>
      <c r="AM116" s="124"/>
    </row>
    <row r="117" spans="1:54" s="62" customFormat="1" x14ac:dyDescent="0.3">
      <c r="A117" s="352"/>
      <c r="B117" s="353"/>
      <c r="C117" s="353"/>
      <c r="D117" s="353"/>
      <c r="E117" s="353"/>
      <c r="F117" s="353"/>
      <c r="G117" s="353"/>
      <c r="H117" s="354"/>
      <c r="I117" s="355"/>
      <c r="J117" s="353"/>
      <c r="K117" s="353"/>
      <c r="L117" s="356"/>
      <c r="M117" s="355"/>
      <c r="N117" s="355"/>
      <c r="O117" s="350"/>
      <c r="P117" s="350"/>
    </row>
    <row r="118" spans="1:54" ht="16.5" x14ac:dyDescent="0.3">
      <c r="A118" s="352"/>
      <c r="B118" s="353"/>
      <c r="C118" s="353"/>
      <c r="D118" s="353"/>
      <c r="E118" s="353"/>
      <c r="F118" s="353"/>
      <c r="G118" s="353"/>
      <c r="H118" s="354"/>
      <c r="I118" s="355"/>
      <c r="J118" s="353"/>
      <c r="K118" s="353"/>
      <c r="L118" s="357"/>
      <c r="M118" s="355"/>
      <c r="N118" s="355"/>
      <c r="O118" s="350"/>
      <c r="P118" s="350"/>
      <c r="AN118" s="9"/>
      <c r="AO118" s="9"/>
      <c r="AP118" s="9"/>
      <c r="AQ118" s="9"/>
      <c r="AR118" s="9"/>
      <c r="AS118" s="9"/>
      <c r="AT118" s="9"/>
      <c r="AU118" s="9"/>
      <c r="AV118" s="9"/>
      <c r="AW118" s="9"/>
      <c r="AX118" s="9"/>
      <c r="AY118" s="9"/>
      <c r="AZ118" s="9"/>
      <c r="BA118" s="9"/>
      <c r="BB118" s="9"/>
    </row>
    <row r="119" spans="1:54" x14ac:dyDescent="0.3">
      <c r="A119" s="358"/>
      <c r="B119" s="359"/>
      <c r="C119" s="359"/>
      <c r="D119" s="359"/>
      <c r="E119" s="359"/>
      <c r="F119" s="359"/>
      <c r="G119" s="359"/>
      <c r="H119" s="360"/>
      <c r="I119" s="361"/>
      <c r="J119" s="359"/>
      <c r="K119" s="359"/>
      <c r="L119" s="362"/>
      <c r="M119" s="361"/>
      <c r="N119" s="361"/>
      <c r="O119" s="363"/>
      <c r="P119" s="363"/>
      <c r="AN119" s="9"/>
      <c r="AO119" s="9"/>
      <c r="AP119" s="9"/>
      <c r="AQ119" s="9"/>
      <c r="AR119" s="9"/>
      <c r="AS119" s="9"/>
      <c r="AT119" s="9"/>
      <c r="AU119" s="9"/>
      <c r="AV119" s="9"/>
      <c r="AW119" s="9"/>
      <c r="AX119" s="9"/>
      <c r="AY119" s="9"/>
      <c r="AZ119" s="9"/>
      <c r="BA119" s="9"/>
      <c r="BB119" s="9"/>
    </row>
    <row r="120" spans="1:54" x14ac:dyDescent="0.3">
      <c r="A120" s="358"/>
      <c r="B120" s="359"/>
      <c r="C120" s="359"/>
      <c r="D120" s="359"/>
      <c r="E120" s="359"/>
      <c r="F120" s="359"/>
      <c r="G120" s="359"/>
      <c r="H120" s="360"/>
      <c r="I120" s="361"/>
      <c r="J120" s="359"/>
      <c r="K120" s="359"/>
      <c r="L120" s="362"/>
      <c r="M120" s="361"/>
      <c r="N120" s="361"/>
      <c r="O120" s="363"/>
      <c r="P120" s="363"/>
      <c r="AN120" s="9"/>
      <c r="AO120" s="9"/>
      <c r="AP120" s="9"/>
      <c r="AQ120" s="9"/>
      <c r="AR120" s="9"/>
      <c r="AS120" s="9"/>
      <c r="AT120" s="9"/>
      <c r="AU120" s="9"/>
      <c r="AV120" s="9"/>
      <c r="AW120" s="9"/>
      <c r="AX120" s="9"/>
      <c r="AY120" s="9"/>
      <c r="AZ120" s="9"/>
      <c r="BA120" s="9"/>
      <c r="BB120" s="9"/>
    </row>
    <row r="121" spans="1:54" ht="16.5" x14ac:dyDescent="0.3">
      <c r="A121" s="364"/>
      <c r="B121" s="365"/>
      <c r="C121" s="365"/>
      <c r="D121" s="365"/>
      <c r="E121" s="365"/>
      <c r="F121" s="365"/>
      <c r="G121" s="365"/>
      <c r="H121" s="366"/>
      <c r="I121" s="56"/>
      <c r="J121" s="365"/>
      <c r="K121" s="365"/>
      <c r="L121" s="367"/>
      <c r="M121" s="56"/>
      <c r="N121" s="56"/>
      <c r="O121" s="368"/>
      <c r="P121" s="369"/>
      <c r="AN121" s="9"/>
      <c r="AO121" s="9"/>
      <c r="AP121" s="9"/>
      <c r="AQ121" s="9"/>
      <c r="AR121" s="9"/>
      <c r="AS121" s="9"/>
      <c r="AT121" s="9"/>
      <c r="AU121" s="9"/>
      <c r="AV121" s="9"/>
      <c r="AW121" s="9"/>
      <c r="AX121" s="9"/>
      <c r="AY121" s="9"/>
      <c r="AZ121" s="9"/>
      <c r="BA121" s="9"/>
      <c r="BB121" s="9"/>
    </row>
    <row r="122" spans="1:54" x14ac:dyDescent="0.3">
      <c r="A122" s="358"/>
      <c r="B122" s="359"/>
      <c r="C122" s="359"/>
      <c r="D122" s="359"/>
      <c r="E122" s="359"/>
      <c r="F122" s="359"/>
      <c r="G122" s="359"/>
      <c r="H122" s="360"/>
      <c r="I122" s="361"/>
      <c r="J122" s="359"/>
      <c r="K122" s="359"/>
      <c r="L122" s="362"/>
      <c r="M122" s="361"/>
      <c r="N122" s="361"/>
      <c r="O122" s="363"/>
      <c r="P122" s="363"/>
      <c r="AN122" s="9"/>
      <c r="AO122" s="9"/>
      <c r="AP122" s="9"/>
      <c r="AQ122" s="9"/>
      <c r="AR122" s="9"/>
      <c r="AS122" s="9"/>
      <c r="AT122" s="9"/>
      <c r="AU122" s="9"/>
      <c r="AV122" s="9"/>
      <c r="AW122" s="9"/>
      <c r="AX122" s="9"/>
      <c r="AY122" s="9"/>
      <c r="AZ122" s="9"/>
      <c r="BA122" s="9"/>
      <c r="BB122" s="9"/>
    </row>
    <row r="123" spans="1:54" x14ac:dyDescent="0.3">
      <c r="A123" s="358"/>
      <c r="B123" s="359"/>
      <c r="C123" s="359"/>
      <c r="D123" s="359"/>
      <c r="E123" s="359"/>
      <c r="F123" s="359"/>
      <c r="G123" s="359"/>
      <c r="H123" s="360"/>
      <c r="I123" s="361"/>
      <c r="J123" s="359"/>
      <c r="K123" s="359"/>
      <c r="L123" s="362"/>
      <c r="M123" s="361"/>
      <c r="N123" s="361"/>
      <c r="O123" s="363"/>
      <c r="P123" s="363"/>
      <c r="AN123" s="9"/>
      <c r="AO123" s="9"/>
      <c r="AP123" s="9"/>
      <c r="AQ123" s="9"/>
      <c r="AR123" s="9"/>
      <c r="AS123" s="9"/>
      <c r="AT123" s="9"/>
      <c r="AU123" s="9"/>
      <c r="AV123" s="9"/>
      <c r="AW123" s="9"/>
      <c r="AX123" s="9"/>
      <c r="AY123" s="9"/>
      <c r="AZ123" s="9"/>
      <c r="BA123" s="9"/>
      <c r="BB123" s="9"/>
    </row>
  </sheetData>
  <sheetProtection algorithmName="SHA-512" hashValue="Q/N9tPRiORSM16lU4azSIhHGBcULpJg8CdmghZ+RQ95m/E5jorheVoe6J80WtjU/HLAbdljzjC8H1Ze192E04g==" saltValue="uNR8bAT6cgzy5dxwugYPVw==" spinCount="100000" sheet="1" formatColumns="0" formatRows="0" selectLockedCells="1"/>
  <customSheetViews>
    <customSheetView guid="{C6A7FFED-91EB-41DF-A944-2BFB2D792481}" scale="85" showPageBreaks="1" fitToPage="1" printArea="1" hiddenColumns="1" view="pageBreakPreview" topLeftCell="F178">
      <selection activeCell="I19" sqref="I19"/>
      <pageMargins left="0" right="0" top="0" bottom="0" header="0" footer="0"/>
      <printOptions horizontalCentered="1"/>
      <pageSetup paperSize="9" scale="47" fitToHeight="0" orientation="landscape" r:id="rId1"/>
      <headerFooter alignWithMargins="0">
        <oddFooter>&amp;R&amp;"Book Antiqua,Bold"&amp;10Schedule-3/ Page &amp;P of &amp;N</oddFooter>
      </headerFooter>
    </customSheetView>
    <customSheetView guid="{302D9D75-0757-45DA-AFBF-614F08F1401B}" scale="85" showPageBreaks="1" fitToPage="1" printArea="1" hiddenColumns="1" view="pageBreakPreview" topLeftCell="F178">
      <selection activeCell="I19" sqref="I19"/>
      <pageMargins left="0" right="0" top="0" bottom="0" header="0" footer="0"/>
      <printOptions horizontalCentered="1"/>
      <pageSetup paperSize="9" scale="47" fitToHeight="0" orientation="landscape" r:id="rId2"/>
      <headerFooter alignWithMargins="0">
        <oddFooter>&amp;R&amp;"Book Antiqua,Bold"&amp;10Schedule-3/ Page &amp;P of &amp;N</oddFooter>
      </headerFooter>
    </customSheetView>
    <customSheetView guid="{0D897A0D-14C5-4BD1-B11A-C8754685A103}" scale="80" showPageBreaks="1" fitToPage="1" printArea="1" hiddenColumns="1" view="pageBreakPreview" topLeftCell="A24">
      <selection activeCell="I47" sqref="I47"/>
      <pageMargins left="0" right="0" top="0" bottom="0" header="0" footer="0"/>
      <printOptions horizontalCentered="1"/>
      <pageSetup paperSize="9" scale="52" fitToHeight="0" orientation="landscape" r:id="rId3"/>
      <headerFooter alignWithMargins="0">
        <oddFooter>&amp;R&amp;"Book Antiqua,Bold"&amp;10Schedule-3/ Page &amp;P of &amp;N</oddFooter>
      </headerFooter>
    </customSheetView>
    <customSheetView guid="{7B2C193D-327B-40D6-809F-9A3DFB75744C}" scale="80" showPageBreaks="1" fitToPage="1" printArea="1" hiddenColumns="1" view="pageBreakPreview">
      <selection activeCell="I20" sqref="I20"/>
      <pageMargins left="0" right="0" top="0" bottom="0" header="0" footer="0"/>
      <printOptions horizontalCentered="1"/>
      <pageSetup paperSize="9" scale="52" fitToHeight="0" orientation="landscape" r:id="rId4"/>
      <headerFooter alignWithMargins="0">
        <oddFooter>&amp;R&amp;"Book Antiqua,Bold"&amp;10Schedule-3/ Page &amp;P of &amp;N</oddFooter>
      </headerFooter>
    </customSheetView>
  </customSheetViews>
  <mergeCells count="22">
    <mergeCell ref="A94:K94"/>
    <mergeCell ref="M100:N100"/>
    <mergeCell ref="L95:O95"/>
    <mergeCell ref="H96:M96"/>
    <mergeCell ref="B97:L97"/>
    <mergeCell ref="A98:C98"/>
    <mergeCell ref="D98:E98"/>
    <mergeCell ref="A99:C99"/>
    <mergeCell ref="D99:E99"/>
    <mergeCell ref="M99:N99"/>
    <mergeCell ref="M11:P11"/>
    <mergeCell ref="AL13:AM13"/>
    <mergeCell ref="AO13:AP13"/>
    <mergeCell ref="N15:P15"/>
    <mergeCell ref="A93:Q93"/>
    <mergeCell ref="A13:Q13"/>
    <mergeCell ref="M9:P9"/>
    <mergeCell ref="A3:Q3"/>
    <mergeCell ref="A4:Q4"/>
    <mergeCell ref="A7:F7"/>
    <mergeCell ref="M7:P7"/>
    <mergeCell ref="M8:P8"/>
  </mergeCells>
  <conditionalFormatting sqref="I18:I92 O18:O92 O94">
    <cfRule type="expression" dxfId="91" priority="238" stopIfTrue="1">
      <formula>H18&gt;0</formula>
    </cfRule>
  </conditionalFormatting>
  <conditionalFormatting sqref="K18">
    <cfRule type="expression" dxfId="90" priority="96" stopIfTrue="1">
      <formula>J18&gt;0</formula>
    </cfRule>
  </conditionalFormatting>
  <conditionalFormatting sqref="K18:K92">
    <cfRule type="cellIs" dxfId="89" priority="94" stopIfTrue="1" operator="equal">
      <formula>"a"</formula>
    </cfRule>
    <cfRule type="expression" dxfId="88" priority="236" stopIfTrue="1">
      <formula>H18&gt;0</formula>
    </cfRule>
  </conditionalFormatting>
  <conditionalFormatting sqref="O96:O98">
    <cfRule type="expression" dxfId="87" priority="237" stopIfTrue="1">
      <formula>N96&gt;0</formula>
    </cfRule>
  </conditionalFormatting>
  <dataValidations count="5">
    <dataValidation operator="greaterThan" allowBlank="1" showInputMessage="1" showErrorMessage="1" error="Enter only Numeric Value greater than zero or leave the cell blank !" sqref="K98:K65445 K93 K95:K96 K1:K2 K5:K12 K14:K17" xr:uid="{00000000-0002-0000-0600-000003000000}"/>
    <dataValidation type="decimal" operator="greaterThan" allowBlank="1" showInputMessage="1" showErrorMessage="1" error="Enter only Numeric Value greater than zero or leave the cell blank !" sqref="O93" xr:uid="{00000000-0002-0000-0600-000004000000}">
      <formula1>0</formula1>
    </dataValidation>
    <dataValidation type="whole" operator="greaterThan" allowBlank="1" showInputMessage="1" showErrorMessage="1" sqref="I18:I92" xr:uid="{00000000-0002-0000-0600-000000000000}">
      <formula1>1</formula1>
    </dataValidation>
    <dataValidation type="list" operator="greaterThan" allowBlank="1" showInputMessage="1" showErrorMessage="1" sqref="K18:K92" xr:uid="{00000000-0002-0000-0600-000001000000}">
      <formula1>"0%,5%,12%,18%,28%"</formula1>
    </dataValidation>
    <dataValidation type="whole" operator="greaterThan" allowBlank="1" showInputMessage="1" showErrorMessage="1" error="Enter only Numeric Value greater than zero or leave the cell blank !" sqref="O18:O92" xr:uid="{00000000-0002-0000-0600-000002000000}">
      <formula1>0</formula1>
    </dataValidation>
  </dataValidations>
  <printOptions horizontalCentered="1"/>
  <pageMargins left="0.25" right="0.25" top="0.75" bottom="0.75" header="0.3" footer="0.3"/>
  <pageSetup paperSize="9" scale="49" fitToHeight="0" orientation="landscape" r:id="rId5"/>
  <headerFooter alignWithMargins="0">
    <oddFooter>&amp;R&amp;"Book Antiqua,Bold"&amp;10Schedule-3/ Page &amp;P of &amp;N</oddFooter>
  </headerFooter>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8">
    <tabColor indexed="11"/>
    <pageSetUpPr fitToPage="1"/>
  </sheetPr>
  <dimension ref="A1:AY44"/>
  <sheetViews>
    <sheetView view="pageBreakPreview" topLeftCell="A3" zoomScale="80" zoomScaleNormal="100" zoomScaleSheetLayoutView="80" workbookViewId="0">
      <selection activeCell="F18" sqref="F18:L18"/>
    </sheetView>
  </sheetViews>
  <sheetFormatPr defaultRowHeight="15.75" x14ac:dyDescent="0.3"/>
  <cols>
    <col min="1" max="1" width="10.25" style="375" customWidth="1"/>
    <col min="2" max="2" width="19" style="375" customWidth="1"/>
    <col min="3" max="3" width="9.875" style="375" customWidth="1"/>
    <col min="4" max="4" width="10.375" style="375" customWidth="1"/>
    <col min="5" max="5" width="10.125" style="375" customWidth="1"/>
    <col min="6" max="6" width="39.25" style="375" customWidth="1"/>
    <col min="7" max="7" width="12.125" style="375" customWidth="1"/>
    <col min="8" max="8" width="10.625" style="375" customWidth="1"/>
    <col min="9" max="9" width="14.375" style="375" customWidth="1"/>
    <col min="10" max="10" width="11.25" style="375" customWidth="1"/>
    <col min="11" max="11" width="16.25" style="375" customWidth="1"/>
    <col min="12" max="12" width="40" style="375" customWidth="1"/>
    <col min="13" max="13" width="7.875" style="375" customWidth="1"/>
    <col min="14" max="14" width="10.875" style="375" customWidth="1"/>
    <col min="15" max="15" width="14.875" style="375" customWidth="1"/>
    <col min="16" max="16" width="17.625" style="375" customWidth="1"/>
    <col min="17" max="17" width="19.375" style="375" customWidth="1"/>
    <col min="18" max="18" width="15.125" style="375" hidden="1" customWidth="1"/>
    <col min="19" max="19" width="17.625" style="375" hidden="1" customWidth="1"/>
    <col min="20" max="20" width="9" style="376" hidden="1" customWidth="1"/>
    <col min="21" max="23" width="9" style="376" customWidth="1"/>
    <col min="24" max="16384" width="9" style="376"/>
  </cols>
  <sheetData>
    <row r="1" spans="1:19" ht="18" customHeight="1" x14ac:dyDescent="0.3">
      <c r="A1" s="370" t="str">
        <f>Cover!B3</f>
        <v>Specification No: SR2/NT/W-AIS/DOM/C00/25/06026</v>
      </c>
      <c r="B1" s="371"/>
      <c r="C1" s="372"/>
      <c r="D1" s="372"/>
      <c r="E1" s="372"/>
      <c r="F1" s="372"/>
      <c r="G1" s="372"/>
      <c r="H1" s="372"/>
      <c r="I1" s="372"/>
      <c r="J1" s="372"/>
      <c r="K1" s="372"/>
      <c r="L1" s="372"/>
      <c r="M1" s="372"/>
      <c r="N1" s="372"/>
      <c r="O1" s="372"/>
      <c r="P1" s="373"/>
      <c r="Q1" s="374" t="s">
        <v>325</v>
      </c>
    </row>
    <row r="2" spans="1:19" ht="18" customHeight="1" x14ac:dyDescent="0.3">
      <c r="A2" s="377"/>
      <c r="B2" s="163"/>
      <c r="C2" s="378"/>
      <c r="D2" s="378"/>
      <c r="E2" s="378"/>
      <c r="F2" s="378"/>
      <c r="G2" s="378"/>
      <c r="H2" s="378"/>
      <c r="I2" s="378"/>
      <c r="J2" s="378"/>
      <c r="K2" s="378"/>
      <c r="L2" s="378"/>
      <c r="M2" s="378"/>
      <c r="N2" s="378"/>
      <c r="O2" s="378"/>
      <c r="P2" s="161"/>
      <c r="Q2" s="161"/>
    </row>
    <row r="3" spans="1:19" ht="51" customHeight="1" x14ac:dyDescent="0.3">
      <c r="A3" s="899" t="str">
        <f>Cover!$B$2</f>
        <v>CONSTRUCTION OF 1 NO. OF 230KV LINE BAY AT PUGALUR (EXISTING) 400/230KV SUB-STATION FOR INTEGRATION OF RE GENERATION PROJECT</v>
      </c>
      <c r="B3" s="899"/>
      <c r="C3" s="899"/>
      <c r="D3" s="899"/>
      <c r="E3" s="899"/>
      <c r="F3" s="899"/>
      <c r="G3" s="899"/>
      <c r="H3" s="899"/>
      <c r="I3" s="899"/>
      <c r="J3" s="899"/>
      <c r="K3" s="899"/>
      <c r="L3" s="899"/>
      <c r="M3" s="899"/>
      <c r="N3" s="899"/>
      <c r="O3" s="899"/>
      <c r="P3" s="899"/>
      <c r="Q3" s="899"/>
    </row>
    <row r="4" spans="1:19" ht="21.95" customHeight="1" x14ac:dyDescent="0.3">
      <c r="A4" s="900" t="s">
        <v>240</v>
      </c>
      <c r="B4" s="900"/>
      <c r="C4" s="900"/>
      <c r="D4" s="900"/>
      <c r="E4" s="900"/>
      <c r="F4" s="900"/>
      <c r="G4" s="900"/>
      <c r="H4" s="900"/>
      <c r="I4" s="900"/>
      <c r="J4" s="900"/>
      <c r="K4" s="900"/>
      <c r="L4" s="900"/>
      <c r="M4" s="900"/>
      <c r="N4" s="900"/>
      <c r="O4" s="900"/>
      <c r="P4" s="900"/>
      <c r="Q4" s="900"/>
    </row>
    <row r="5" spans="1:19" ht="18" customHeight="1" x14ac:dyDescent="0.3">
      <c r="A5" s="379"/>
      <c r="B5" s="380"/>
      <c r="C5" s="379"/>
      <c r="D5" s="379"/>
      <c r="E5" s="379"/>
      <c r="F5" s="379"/>
      <c r="G5" s="379"/>
      <c r="H5" s="379"/>
      <c r="I5" s="379"/>
      <c r="J5" s="379"/>
      <c r="K5" s="379"/>
      <c r="L5" s="379"/>
      <c r="M5" s="379"/>
      <c r="N5" s="379"/>
      <c r="O5" s="379"/>
      <c r="P5" s="379"/>
      <c r="Q5" s="379"/>
    </row>
    <row r="6" spans="1:19" ht="18" customHeight="1" x14ac:dyDescent="0.3">
      <c r="A6" s="381" t="str">
        <f>'Sch-1'!A6</f>
        <v>Bidder’s Name and Address (Sole Bidder) :</v>
      </c>
      <c r="B6" s="382"/>
      <c r="C6" s="382"/>
      <c r="D6" s="382"/>
      <c r="E6" s="382"/>
      <c r="F6" s="382"/>
      <c r="G6" s="382"/>
      <c r="H6" s="382"/>
      <c r="I6" s="382"/>
      <c r="J6" s="382"/>
      <c r="K6" s="382"/>
      <c r="L6" s="382"/>
      <c r="M6" s="382"/>
      <c r="N6" s="382"/>
      <c r="O6" s="382"/>
      <c r="P6" s="383" t="s">
        <v>83</v>
      </c>
      <c r="Q6" s="161"/>
    </row>
    <row r="7" spans="1:19" ht="36" customHeight="1" x14ac:dyDescent="0.3">
      <c r="A7" s="901">
        <f>'Sch-1'!A7</f>
        <v>0</v>
      </c>
      <c r="B7" s="901"/>
      <c r="C7" s="901"/>
      <c r="D7" s="901"/>
      <c r="E7" s="901"/>
      <c r="F7" s="901"/>
      <c r="G7" s="901"/>
      <c r="H7" s="901"/>
      <c r="I7" s="901"/>
      <c r="J7" s="901"/>
      <c r="K7" s="901"/>
      <c r="L7" s="901"/>
      <c r="M7" s="901"/>
      <c r="N7" s="901"/>
      <c r="O7" s="901"/>
      <c r="P7" s="384" t="str">
        <f>'[1]Sch-1'!M7</f>
        <v>Contracts Services, 3rd Floor</v>
      </c>
      <c r="Q7" s="161"/>
    </row>
    <row r="8" spans="1:19" ht="18" customHeight="1" x14ac:dyDescent="0.3">
      <c r="A8" s="381" t="s">
        <v>85</v>
      </c>
      <c r="B8" s="898" t="str">
        <f>'Sch-3 '!C8</f>
        <v/>
      </c>
      <c r="C8" s="898"/>
      <c r="D8" s="898"/>
      <c r="E8" s="898"/>
      <c r="F8" s="898"/>
      <c r="G8" s="898"/>
      <c r="H8" s="898"/>
      <c r="I8" s="898"/>
      <c r="J8" s="898"/>
      <c r="K8" s="898"/>
      <c r="L8" s="898"/>
      <c r="M8" s="898"/>
      <c r="N8" s="898"/>
      <c r="O8" s="898"/>
      <c r="P8" s="384" t="str">
        <f>'[1]Sch-1'!M8</f>
        <v>Power Grid Corporation of India Ltd.,</v>
      </c>
      <c r="Q8" s="161"/>
    </row>
    <row r="9" spans="1:19" ht="18" customHeight="1" x14ac:dyDescent="0.3">
      <c r="A9" s="381" t="s">
        <v>87</v>
      </c>
      <c r="B9" s="898" t="str">
        <f>'Sch-3 '!C9</f>
        <v/>
      </c>
      <c r="C9" s="898"/>
      <c r="D9" s="898"/>
      <c r="E9" s="898"/>
      <c r="F9" s="898"/>
      <c r="G9" s="898"/>
      <c r="H9" s="898"/>
      <c r="I9" s="898"/>
      <c r="J9" s="898"/>
      <c r="K9" s="898"/>
      <c r="L9" s="898"/>
      <c r="M9" s="898"/>
      <c r="N9" s="898"/>
      <c r="O9" s="898"/>
      <c r="P9" s="384" t="str">
        <f>'[1]Sch-1'!M9</f>
        <v>"Saudamini", Plot No.-2</v>
      </c>
      <c r="Q9" s="161"/>
    </row>
    <row r="10" spans="1:19" ht="18" customHeight="1" x14ac:dyDescent="0.3">
      <c r="A10" s="382"/>
      <c r="B10" s="898" t="str">
        <f>'Sch-3 '!C10</f>
        <v/>
      </c>
      <c r="C10" s="898"/>
      <c r="D10" s="898"/>
      <c r="E10" s="898"/>
      <c r="F10" s="898"/>
      <c r="G10" s="898"/>
      <c r="H10" s="898"/>
      <c r="I10" s="898"/>
      <c r="J10" s="898"/>
      <c r="K10" s="898"/>
      <c r="L10" s="898"/>
      <c r="M10" s="898"/>
      <c r="N10" s="898"/>
      <c r="O10" s="898"/>
      <c r="P10" s="384" t="str">
        <f>'[1]Sch-1'!M10</f>
        <v xml:space="preserve">Sector-29, </v>
      </c>
      <c r="Q10" s="161"/>
    </row>
    <row r="11" spans="1:19" ht="18" customHeight="1" x14ac:dyDescent="0.3">
      <c r="A11" s="382"/>
      <c r="B11" s="898" t="str">
        <f>'Sch-3 '!C11</f>
        <v/>
      </c>
      <c r="C11" s="898"/>
      <c r="D11" s="898"/>
      <c r="E11" s="898"/>
      <c r="F11" s="898"/>
      <c r="G11" s="898"/>
      <c r="H11" s="898"/>
      <c r="I11" s="898"/>
      <c r="J11" s="898"/>
      <c r="K11" s="898"/>
      <c r="L11" s="898"/>
      <c r="M11" s="898"/>
      <c r="N11" s="898"/>
      <c r="O11" s="898"/>
      <c r="P11" s="384" t="str">
        <f>'[1]Sch-1'!M11</f>
        <v>Gurugram (Haryana) - 122001</v>
      </c>
      <c r="Q11" s="161"/>
    </row>
    <row r="12" spans="1:19" ht="18" customHeight="1" x14ac:dyDescent="0.3">
      <c r="A12" s="22"/>
      <c r="B12" s="20"/>
      <c r="C12" s="20"/>
      <c r="D12" s="20"/>
      <c r="E12" s="20"/>
      <c r="F12" s="20"/>
      <c r="G12" s="20"/>
      <c r="H12" s="20"/>
      <c r="I12" s="20"/>
      <c r="J12" s="20"/>
      <c r="K12" s="20"/>
      <c r="L12" s="20"/>
      <c r="M12" s="20"/>
      <c r="N12" s="20"/>
      <c r="O12" s="20"/>
      <c r="P12" s="382"/>
      <c r="Q12" s="161"/>
    </row>
    <row r="13" spans="1:19" ht="26.25" customHeight="1" x14ac:dyDescent="0.3">
      <c r="A13" s="385"/>
      <c r="B13" s="386"/>
      <c r="C13" s="385"/>
      <c r="D13" s="385"/>
      <c r="E13" s="385"/>
      <c r="F13" s="385"/>
      <c r="G13" s="385"/>
      <c r="H13" s="385"/>
      <c r="I13" s="385"/>
      <c r="J13" s="385"/>
      <c r="K13" s="385"/>
      <c r="L13" s="385"/>
      <c r="M13" s="385"/>
      <c r="N13" s="385"/>
      <c r="O13" s="385"/>
      <c r="P13" s="385"/>
      <c r="Q13" s="385"/>
    </row>
    <row r="14" spans="1:19" s="389" customFormat="1" ht="27.75" customHeight="1" x14ac:dyDescent="0.3">
      <c r="A14" s="909" t="s">
        <v>326</v>
      </c>
      <c r="B14" s="909"/>
      <c r="C14" s="909"/>
      <c r="D14" s="909"/>
      <c r="E14" s="909"/>
      <c r="F14" s="909"/>
      <c r="G14" s="909"/>
      <c r="H14" s="909"/>
      <c r="I14" s="909"/>
      <c r="J14" s="909"/>
      <c r="K14" s="909"/>
      <c r="L14" s="909"/>
      <c r="M14" s="909"/>
      <c r="N14" s="909"/>
      <c r="O14" s="909"/>
      <c r="P14" s="909"/>
      <c r="Q14" s="909"/>
      <c r="R14" s="388"/>
      <c r="S14" s="388"/>
    </row>
    <row r="15" spans="1:19" ht="16.5" x14ac:dyDescent="0.3">
      <c r="A15" s="390"/>
      <c r="B15" s="386"/>
      <c r="C15" s="385"/>
      <c r="D15" s="385"/>
      <c r="E15" s="385"/>
      <c r="F15" s="385"/>
      <c r="G15" s="385"/>
      <c r="H15" s="385"/>
      <c r="I15" s="385"/>
      <c r="J15" s="385"/>
      <c r="K15" s="385"/>
      <c r="L15" s="385"/>
      <c r="M15" s="385"/>
      <c r="N15" s="385"/>
      <c r="O15" s="385"/>
      <c r="P15" s="881" t="s">
        <v>93</v>
      </c>
      <c r="Q15" s="881"/>
      <c r="R15" s="881"/>
    </row>
    <row r="16" spans="1:19" ht="99" x14ac:dyDescent="0.3">
      <c r="A16" s="290" t="s">
        <v>95</v>
      </c>
      <c r="B16" s="291" t="s">
        <v>96</v>
      </c>
      <c r="C16" s="291" t="s">
        <v>327</v>
      </c>
      <c r="D16" s="291" t="s">
        <v>250</v>
      </c>
      <c r="E16" s="291" t="s">
        <v>251</v>
      </c>
      <c r="F16" s="291" t="s">
        <v>98</v>
      </c>
      <c r="G16" s="292" t="s">
        <v>252</v>
      </c>
      <c r="H16" s="391" t="s">
        <v>253</v>
      </c>
      <c r="I16" s="48" t="s">
        <v>254</v>
      </c>
      <c r="J16" s="48" t="s">
        <v>102</v>
      </c>
      <c r="K16" s="48" t="s">
        <v>103</v>
      </c>
      <c r="L16" s="291" t="s">
        <v>228</v>
      </c>
      <c r="M16" s="295" t="s">
        <v>105</v>
      </c>
      <c r="N16" s="295" t="s">
        <v>229</v>
      </c>
      <c r="O16" s="291" t="s">
        <v>328</v>
      </c>
      <c r="P16" s="291" t="s">
        <v>329</v>
      </c>
      <c r="Q16" s="50" t="s">
        <v>257</v>
      </c>
    </row>
    <row r="17" spans="1:51" ht="16.5" x14ac:dyDescent="0.3">
      <c r="A17" s="297">
        <v>1</v>
      </c>
      <c r="B17" s="298">
        <v>2</v>
      </c>
      <c r="C17" s="298">
        <v>3</v>
      </c>
      <c r="D17" s="298">
        <v>4</v>
      </c>
      <c r="E17" s="298">
        <v>5</v>
      </c>
      <c r="F17" s="299">
        <v>6</v>
      </c>
      <c r="G17" s="298">
        <v>7</v>
      </c>
      <c r="H17" s="392">
        <v>8</v>
      </c>
      <c r="I17" s="393">
        <v>9</v>
      </c>
      <c r="J17" s="393">
        <v>10</v>
      </c>
      <c r="K17" s="393">
        <v>11</v>
      </c>
      <c r="L17" s="302">
        <v>12</v>
      </c>
      <c r="M17" s="302">
        <v>13</v>
      </c>
      <c r="N17" s="302">
        <v>14</v>
      </c>
      <c r="O17" s="302">
        <v>15</v>
      </c>
      <c r="P17" s="302" t="s">
        <v>258</v>
      </c>
      <c r="Q17" s="302">
        <v>17</v>
      </c>
    </row>
    <row r="18" spans="1:51" ht="110.25" customHeight="1" x14ac:dyDescent="0.3">
      <c r="A18" s="297"/>
      <c r="B18" s="768"/>
      <c r="C18" s="768"/>
      <c r="D18" s="768"/>
      <c r="E18" s="768"/>
      <c r="F18" s="902" t="s">
        <v>330</v>
      </c>
      <c r="G18" s="902"/>
      <c r="H18" s="902"/>
      <c r="I18" s="902"/>
      <c r="J18" s="902"/>
      <c r="K18" s="902"/>
      <c r="L18" s="902"/>
      <c r="M18" s="769"/>
      <c r="N18" s="769"/>
      <c r="O18" s="769"/>
      <c r="P18" s="769"/>
      <c r="Q18" s="769"/>
    </row>
    <row r="19" spans="1:51" s="9" customFormat="1" ht="108.75" hidden="1" customHeight="1" x14ac:dyDescent="0.3">
      <c r="A19" s="755" t="s">
        <v>13</v>
      </c>
      <c r="B19" s="897" t="s">
        <v>331</v>
      </c>
      <c r="C19" s="897"/>
      <c r="D19" s="897"/>
      <c r="E19" s="897"/>
      <c r="F19" s="897"/>
      <c r="G19" s="897"/>
      <c r="H19" s="897"/>
      <c r="I19" s="897"/>
      <c r="J19" s="897"/>
      <c r="K19" s="897"/>
      <c r="L19" s="897"/>
      <c r="M19" s="897"/>
      <c r="N19" s="897"/>
      <c r="O19" s="897"/>
      <c r="P19" s="897"/>
      <c r="Q19" s="897"/>
      <c r="R19" s="43"/>
      <c r="S19" s="44"/>
      <c r="T19" s="45"/>
      <c r="U19" s="45"/>
      <c r="V19" s="45"/>
      <c r="W19" s="45"/>
      <c r="X19" s="8"/>
      <c r="Y19" s="8"/>
      <c r="AA19" s="10"/>
      <c r="AB19" s="10"/>
      <c r="AI19" s="33"/>
      <c r="AL19" s="8"/>
      <c r="AM19" s="8"/>
      <c r="AN19" s="8"/>
      <c r="AO19" s="8"/>
      <c r="AP19" s="8"/>
      <c r="AQ19" s="8"/>
      <c r="AR19" s="8"/>
      <c r="AS19" s="8"/>
      <c r="AT19" s="8"/>
      <c r="AU19" s="8"/>
      <c r="AV19" s="8"/>
      <c r="AW19" s="8"/>
      <c r="AX19" s="8"/>
      <c r="AY19" s="8"/>
    </row>
    <row r="20" spans="1:51" s="269" customFormat="1" ht="108.75" hidden="1" customHeight="1" x14ac:dyDescent="0.3">
      <c r="A20" s="308">
        <v>1</v>
      </c>
      <c r="B20" s="308">
        <v>7000020275</v>
      </c>
      <c r="C20" s="308">
        <v>650</v>
      </c>
      <c r="D20" s="308">
        <v>50</v>
      </c>
      <c r="E20" s="308">
        <v>10</v>
      </c>
      <c r="F20" s="308" t="s">
        <v>332</v>
      </c>
      <c r="G20" s="308">
        <v>100002900</v>
      </c>
      <c r="H20" s="308">
        <v>998399</v>
      </c>
      <c r="I20" s="395"/>
      <c r="J20" s="309">
        <v>0.18</v>
      </c>
      <c r="K20" s="310"/>
      <c r="L20" s="396" t="s">
        <v>333</v>
      </c>
      <c r="M20" s="308" t="s">
        <v>334</v>
      </c>
      <c r="N20" s="308">
        <v>10</v>
      </c>
      <c r="O20" s="395"/>
      <c r="P20" s="313" t="str">
        <f t="shared" ref="P20:P22" si="0">IF(O20=0, "Included", IF(ISERROR(N20*O20), O20, N20*O20))</f>
        <v>Included</v>
      </c>
      <c r="Q20" s="314">
        <f t="shared" ref="Q20:Q22" si="1">S20</f>
        <v>0</v>
      </c>
      <c r="R20" s="269">
        <f t="shared" ref="R20:R22" si="2">IF(P20="Included",0,P20)</f>
        <v>0</v>
      </c>
      <c r="S20" s="269">
        <f t="shared" ref="S20:S22" si="3">IF(K20="",(R20*J20),(R20*K20))</f>
        <v>0</v>
      </c>
      <c r="T20" s="315">
        <f t="shared" ref="T20:T22" si="4">+N20*O20</f>
        <v>0</v>
      </c>
      <c r="U20" s="315"/>
      <c r="AD20" s="316"/>
    </row>
    <row r="21" spans="1:51" s="9" customFormat="1" ht="108.75" hidden="1" customHeight="1" x14ac:dyDescent="0.3">
      <c r="A21" s="755" t="s">
        <v>27</v>
      </c>
      <c r="B21" s="897" t="s">
        <v>335</v>
      </c>
      <c r="C21" s="897"/>
      <c r="D21" s="897"/>
      <c r="E21" s="897"/>
      <c r="F21" s="897"/>
      <c r="G21" s="897"/>
      <c r="H21" s="897"/>
      <c r="I21" s="897"/>
      <c r="J21" s="897"/>
      <c r="K21" s="897"/>
      <c r="L21" s="897"/>
      <c r="M21" s="897"/>
      <c r="N21" s="897"/>
      <c r="O21" s="897"/>
      <c r="P21" s="897"/>
      <c r="Q21" s="897"/>
      <c r="R21" s="43"/>
      <c r="S21" s="44"/>
      <c r="T21" s="45"/>
      <c r="U21" s="45"/>
      <c r="V21" s="45"/>
      <c r="W21" s="45"/>
      <c r="X21" s="8"/>
      <c r="Y21" s="8"/>
      <c r="AA21" s="10"/>
      <c r="AB21" s="10"/>
      <c r="AI21" s="33"/>
      <c r="AL21" s="8"/>
      <c r="AM21" s="8"/>
      <c r="AN21" s="8"/>
      <c r="AO21" s="8"/>
      <c r="AP21" s="8"/>
      <c r="AQ21" s="8"/>
      <c r="AR21" s="8"/>
      <c r="AS21" s="8"/>
      <c r="AT21" s="8"/>
      <c r="AU21" s="8"/>
      <c r="AV21" s="8"/>
      <c r="AW21" s="8"/>
      <c r="AX21" s="8"/>
      <c r="AY21" s="8"/>
    </row>
    <row r="22" spans="1:51" s="269" customFormat="1" ht="108.75" hidden="1" customHeight="1" x14ac:dyDescent="0.3">
      <c r="A22" s="308">
        <v>2</v>
      </c>
      <c r="B22" s="308">
        <v>7000020282</v>
      </c>
      <c r="C22" s="308">
        <v>830</v>
      </c>
      <c r="D22" s="308">
        <v>80</v>
      </c>
      <c r="E22" s="308">
        <v>10</v>
      </c>
      <c r="F22" s="308" t="s">
        <v>336</v>
      </c>
      <c r="G22" s="308">
        <v>100002900</v>
      </c>
      <c r="H22" s="308">
        <v>998399</v>
      </c>
      <c r="I22" s="395"/>
      <c r="J22" s="309">
        <v>0.18</v>
      </c>
      <c r="K22" s="310"/>
      <c r="L22" s="396" t="s">
        <v>333</v>
      </c>
      <c r="M22" s="308" t="s">
        <v>334</v>
      </c>
      <c r="N22" s="308">
        <v>10</v>
      </c>
      <c r="O22" s="395"/>
      <c r="P22" s="313" t="str">
        <f t="shared" si="0"/>
        <v>Included</v>
      </c>
      <c r="Q22" s="314">
        <f t="shared" si="1"/>
        <v>0</v>
      </c>
      <c r="R22" s="269">
        <f t="shared" si="2"/>
        <v>0</v>
      </c>
      <c r="S22" s="269">
        <f t="shared" si="3"/>
        <v>0</v>
      </c>
      <c r="T22" s="315">
        <f t="shared" si="4"/>
        <v>0</v>
      </c>
      <c r="U22" s="315"/>
      <c r="AD22" s="316"/>
    </row>
    <row r="23" spans="1:51" s="9" customFormat="1" ht="108.75" hidden="1" customHeight="1" x14ac:dyDescent="0.3">
      <c r="A23" s="755" t="s">
        <v>337</v>
      </c>
      <c r="B23" s="897" t="s">
        <v>338</v>
      </c>
      <c r="C23" s="897"/>
      <c r="D23" s="897"/>
      <c r="E23" s="897"/>
      <c r="F23" s="897"/>
      <c r="G23" s="897"/>
      <c r="H23" s="897"/>
      <c r="I23" s="897"/>
      <c r="J23" s="897"/>
      <c r="K23" s="897"/>
      <c r="L23" s="897"/>
      <c r="M23" s="897"/>
      <c r="N23" s="897"/>
      <c r="O23" s="897"/>
      <c r="P23" s="897"/>
      <c r="Q23" s="897"/>
      <c r="R23" s="43"/>
      <c r="S23" s="44"/>
      <c r="T23" s="45"/>
      <c r="U23" s="45"/>
      <c r="V23" s="45"/>
      <c r="W23" s="45"/>
      <c r="X23" s="8"/>
      <c r="Y23" s="8"/>
      <c r="AA23" s="10"/>
      <c r="AB23" s="10"/>
      <c r="AI23" s="33"/>
      <c r="AL23" s="8"/>
      <c r="AM23" s="8"/>
      <c r="AN23" s="8"/>
      <c r="AO23" s="8"/>
      <c r="AP23" s="8"/>
      <c r="AQ23" s="8"/>
      <c r="AR23" s="8"/>
      <c r="AS23" s="8"/>
      <c r="AT23" s="8"/>
      <c r="AU23" s="8"/>
      <c r="AV23" s="8"/>
      <c r="AW23" s="8"/>
      <c r="AX23" s="8"/>
      <c r="AY23" s="8"/>
    </row>
    <row r="24" spans="1:51" s="269" customFormat="1" ht="108.75" hidden="1" customHeight="1" x14ac:dyDescent="0.3">
      <c r="A24" s="308">
        <v>3</v>
      </c>
      <c r="B24" s="308">
        <v>7000023692</v>
      </c>
      <c r="C24" s="308">
        <v>4070</v>
      </c>
      <c r="D24" s="308">
        <v>70</v>
      </c>
      <c r="E24" s="308">
        <v>10</v>
      </c>
      <c r="F24" s="308" t="s">
        <v>339</v>
      </c>
      <c r="G24" s="308">
        <v>100002900</v>
      </c>
      <c r="H24" s="308">
        <v>998399</v>
      </c>
      <c r="I24" s="395"/>
      <c r="J24" s="309">
        <v>0.18</v>
      </c>
      <c r="K24" s="310"/>
      <c r="L24" s="396" t="s">
        <v>333</v>
      </c>
      <c r="M24" s="308" t="s">
        <v>334</v>
      </c>
      <c r="N24" s="308">
        <v>3</v>
      </c>
      <c r="O24" s="395"/>
      <c r="P24" s="313" t="str">
        <f t="shared" ref="P24" si="5">IF(O24=0, "Included", IF(ISERROR(N24*O24), O24, N24*O24))</f>
        <v>Included</v>
      </c>
      <c r="Q24" s="314">
        <f t="shared" ref="Q24" si="6">S24</f>
        <v>0</v>
      </c>
      <c r="R24" s="269">
        <f t="shared" ref="R24" si="7">IF(P24="Included",0,P24)</f>
        <v>0</v>
      </c>
      <c r="S24" s="269">
        <f t="shared" ref="S24" si="8">IF(K24="",(R24*J24),(R24*K24))</f>
        <v>0</v>
      </c>
      <c r="T24" s="315">
        <f t="shared" ref="T24" si="9">+N24*O24</f>
        <v>0</v>
      </c>
      <c r="U24" s="315"/>
      <c r="AD24" s="316"/>
    </row>
    <row r="25" spans="1:51" s="9" customFormat="1" ht="108.75" hidden="1" customHeight="1" x14ac:dyDescent="0.3">
      <c r="A25" s="755" t="s">
        <v>340</v>
      </c>
      <c r="B25" s="897" t="s">
        <v>341</v>
      </c>
      <c r="C25" s="897"/>
      <c r="D25" s="897"/>
      <c r="E25" s="897"/>
      <c r="F25" s="897"/>
      <c r="G25" s="897"/>
      <c r="H25" s="897"/>
      <c r="I25" s="897"/>
      <c r="J25" s="897"/>
      <c r="K25" s="897"/>
      <c r="L25" s="897"/>
      <c r="M25" s="897"/>
      <c r="N25" s="897"/>
      <c r="O25" s="897"/>
      <c r="P25" s="897"/>
      <c r="Q25" s="897"/>
      <c r="R25" s="43"/>
      <c r="S25" s="44"/>
      <c r="T25" s="45"/>
      <c r="U25" s="45"/>
      <c r="V25" s="45"/>
      <c r="W25" s="45"/>
      <c r="X25" s="8"/>
      <c r="Y25" s="8"/>
      <c r="AA25" s="10"/>
      <c r="AB25" s="10"/>
      <c r="AI25" s="33"/>
      <c r="AL25" s="8"/>
      <c r="AM25" s="8"/>
      <c r="AN25" s="8"/>
      <c r="AO25" s="8"/>
      <c r="AP25" s="8"/>
      <c r="AQ25" s="8"/>
      <c r="AR25" s="8"/>
      <c r="AS25" s="8"/>
      <c r="AT25" s="8"/>
      <c r="AU25" s="8"/>
      <c r="AV25" s="8"/>
      <c r="AW25" s="8"/>
      <c r="AX25" s="8"/>
      <c r="AY25" s="8"/>
    </row>
    <row r="26" spans="1:51" s="269" customFormat="1" ht="108.75" hidden="1" customHeight="1" x14ac:dyDescent="0.3">
      <c r="A26" s="308">
        <v>4</v>
      </c>
      <c r="B26" s="308">
        <v>7000023692</v>
      </c>
      <c r="C26" s="308">
        <v>3810</v>
      </c>
      <c r="D26" s="308">
        <v>70</v>
      </c>
      <c r="E26" s="308">
        <v>10</v>
      </c>
      <c r="F26" s="308" t="s">
        <v>342</v>
      </c>
      <c r="G26" s="308">
        <v>100002900</v>
      </c>
      <c r="H26" s="308">
        <v>998399</v>
      </c>
      <c r="I26" s="395"/>
      <c r="J26" s="309">
        <v>0.18</v>
      </c>
      <c r="K26" s="310"/>
      <c r="L26" s="396" t="s">
        <v>333</v>
      </c>
      <c r="M26" s="308" t="s">
        <v>334</v>
      </c>
      <c r="N26" s="308">
        <v>3</v>
      </c>
      <c r="O26" s="395"/>
      <c r="P26" s="313" t="str">
        <f t="shared" ref="P26" si="10">IF(O26=0, "Included", IF(ISERROR(N26*O26), O26, N26*O26))</f>
        <v>Included</v>
      </c>
      <c r="Q26" s="314">
        <f t="shared" ref="Q26" si="11">S26</f>
        <v>0</v>
      </c>
      <c r="R26" s="269">
        <f t="shared" ref="R26" si="12">IF(P26="Included",0,P26)</f>
        <v>0</v>
      </c>
      <c r="S26" s="269">
        <f t="shared" ref="S26" si="13">IF(K26="",(R26*J26),(R26*K26))</f>
        <v>0</v>
      </c>
      <c r="T26" s="315">
        <f t="shared" ref="T26" si="14">+N26*O26</f>
        <v>0</v>
      </c>
      <c r="U26" s="315"/>
      <c r="AD26" s="316"/>
    </row>
    <row r="27" spans="1:51" s="9" customFormat="1" ht="108.75" hidden="1" customHeight="1" x14ac:dyDescent="0.3">
      <c r="A27" s="755" t="s">
        <v>343</v>
      </c>
      <c r="B27" s="897" t="s">
        <v>344</v>
      </c>
      <c r="C27" s="897"/>
      <c r="D27" s="897"/>
      <c r="E27" s="897"/>
      <c r="F27" s="897"/>
      <c r="G27" s="897"/>
      <c r="H27" s="897"/>
      <c r="I27" s="897"/>
      <c r="J27" s="897"/>
      <c r="K27" s="897"/>
      <c r="L27" s="897"/>
      <c r="M27" s="897"/>
      <c r="N27" s="897"/>
      <c r="O27" s="897"/>
      <c r="P27" s="897"/>
      <c r="Q27" s="897"/>
      <c r="R27" s="43"/>
      <c r="S27" s="44"/>
      <c r="T27" s="45"/>
      <c r="U27" s="45"/>
      <c r="V27" s="45"/>
      <c r="W27" s="45"/>
      <c r="X27" s="8"/>
      <c r="Y27" s="8"/>
      <c r="AA27" s="10"/>
      <c r="AB27" s="10"/>
      <c r="AI27" s="33"/>
      <c r="AL27" s="8"/>
      <c r="AM27" s="8"/>
      <c r="AN27" s="8"/>
      <c r="AO27" s="8"/>
      <c r="AP27" s="8"/>
      <c r="AQ27" s="8"/>
      <c r="AR27" s="8"/>
      <c r="AS27" s="8"/>
      <c r="AT27" s="8"/>
      <c r="AU27" s="8"/>
      <c r="AV27" s="8"/>
      <c r="AW27" s="8"/>
      <c r="AX27" s="8"/>
      <c r="AY27" s="8"/>
    </row>
    <row r="28" spans="1:51" s="269" customFormat="1" ht="108.75" hidden="1" customHeight="1" x14ac:dyDescent="0.3">
      <c r="A28" s="308">
        <v>5</v>
      </c>
      <c r="B28" s="308">
        <v>7000023692</v>
      </c>
      <c r="C28" s="308">
        <v>3470</v>
      </c>
      <c r="D28" s="308">
        <v>70</v>
      </c>
      <c r="E28" s="308">
        <v>10</v>
      </c>
      <c r="F28" s="308" t="s">
        <v>345</v>
      </c>
      <c r="G28" s="308">
        <v>100002900</v>
      </c>
      <c r="H28" s="308">
        <v>998399</v>
      </c>
      <c r="I28" s="395"/>
      <c r="J28" s="309">
        <v>0.18</v>
      </c>
      <c r="K28" s="310"/>
      <c r="L28" s="396" t="s">
        <v>333</v>
      </c>
      <c r="M28" s="308" t="s">
        <v>334</v>
      </c>
      <c r="N28" s="308">
        <v>3</v>
      </c>
      <c r="O28" s="395"/>
      <c r="P28" s="313" t="str">
        <f t="shared" ref="P28" si="15">IF(O28=0, "Included", IF(ISERROR(N28*O28), O28, N28*O28))</f>
        <v>Included</v>
      </c>
      <c r="Q28" s="314">
        <f t="shared" ref="Q28" si="16">S28</f>
        <v>0</v>
      </c>
      <c r="R28" s="269">
        <f t="shared" ref="R28" si="17">IF(P28="Included",0,P28)</f>
        <v>0</v>
      </c>
      <c r="S28" s="269">
        <f t="shared" ref="S28" si="18">IF(K28="",(R28*J28),(R28*K28))</f>
        <v>0</v>
      </c>
      <c r="T28" s="315">
        <f t="shared" ref="T28" si="19">+N28*O28</f>
        <v>0</v>
      </c>
      <c r="U28" s="315"/>
      <c r="AD28" s="316"/>
    </row>
    <row r="29" spans="1:51" s="9" customFormat="1" ht="108.75" hidden="1" customHeight="1" x14ac:dyDescent="0.3">
      <c r="A29" s="755" t="s">
        <v>346</v>
      </c>
      <c r="B29" s="897" t="s">
        <v>347</v>
      </c>
      <c r="C29" s="897"/>
      <c r="D29" s="897"/>
      <c r="E29" s="897"/>
      <c r="F29" s="897"/>
      <c r="G29" s="897"/>
      <c r="H29" s="897"/>
      <c r="I29" s="897"/>
      <c r="J29" s="897"/>
      <c r="K29" s="897"/>
      <c r="L29" s="897"/>
      <c r="M29" s="897"/>
      <c r="N29" s="897"/>
      <c r="O29" s="897"/>
      <c r="P29" s="897"/>
      <c r="Q29" s="897"/>
      <c r="R29" s="43"/>
      <c r="S29" s="44"/>
      <c r="T29" s="45"/>
      <c r="U29" s="45"/>
      <c r="V29" s="45"/>
      <c r="W29" s="45"/>
      <c r="X29" s="8"/>
      <c r="Y29" s="8"/>
      <c r="AA29" s="10"/>
      <c r="AB29" s="10"/>
      <c r="AI29" s="33"/>
      <c r="AL29" s="8"/>
      <c r="AM29" s="8"/>
      <c r="AN29" s="8"/>
      <c r="AO29" s="8"/>
      <c r="AP29" s="8"/>
      <c r="AQ29" s="8"/>
      <c r="AR29" s="8"/>
      <c r="AS29" s="8"/>
      <c r="AT29" s="8"/>
      <c r="AU29" s="8"/>
      <c r="AV29" s="8"/>
      <c r="AW29" s="8"/>
      <c r="AX29" s="8"/>
      <c r="AY29" s="8"/>
    </row>
    <row r="30" spans="1:51" s="269" customFormat="1" ht="108.75" hidden="1" customHeight="1" x14ac:dyDescent="0.3">
      <c r="A30" s="308">
        <v>6</v>
      </c>
      <c r="B30" s="308">
        <v>7000023692</v>
      </c>
      <c r="C30" s="308">
        <v>3280</v>
      </c>
      <c r="D30" s="308">
        <v>70</v>
      </c>
      <c r="E30" s="308">
        <v>10</v>
      </c>
      <c r="F30" s="308" t="s">
        <v>348</v>
      </c>
      <c r="G30" s="308">
        <v>100002900</v>
      </c>
      <c r="H30" s="308">
        <v>998399</v>
      </c>
      <c r="I30" s="395"/>
      <c r="J30" s="309">
        <v>0.18</v>
      </c>
      <c r="K30" s="310"/>
      <c r="L30" s="396" t="s">
        <v>333</v>
      </c>
      <c r="M30" s="308" t="s">
        <v>334</v>
      </c>
      <c r="N30" s="308">
        <v>3</v>
      </c>
      <c r="O30" s="395"/>
      <c r="P30" s="313" t="str">
        <f t="shared" ref="P30" si="20">IF(O30=0, "Included", IF(ISERROR(N30*O30), O30, N30*O30))</f>
        <v>Included</v>
      </c>
      <c r="Q30" s="314">
        <f t="shared" ref="Q30" si="21">S30</f>
        <v>0</v>
      </c>
      <c r="R30" s="269">
        <f t="shared" ref="R30" si="22">IF(P30="Included",0,P30)</f>
        <v>0</v>
      </c>
      <c r="S30" s="269">
        <f t="shared" ref="S30" si="23">IF(K30="",(R30*J30),(R30*K30))</f>
        <v>0</v>
      </c>
      <c r="T30" s="315">
        <f t="shared" ref="T30" si="24">+N30*O30</f>
        <v>0</v>
      </c>
      <c r="U30" s="315"/>
      <c r="AD30" s="316"/>
    </row>
    <row r="31" spans="1:51" s="9" customFormat="1" ht="108.75" hidden="1" customHeight="1" x14ac:dyDescent="0.3">
      <c r="A31" s="755" t="s">
        <v>349</v>
      </c>
      <c r="B31" s="897" t="s">
        <v>350</v>
      </c>
      <c r="C31" s="897"/>
      <c r="D31" s="897"/>
      <c r="E31" s="897"/>
      <c r="F31" s="897"/>
      <c r="G31" s="897"/>
      <c r="H31" s="897"/>
      <c r="I31" s="897"/>
      <c r="J31" s="897"/>
      <c r="K31" s="897"/>
      <c r="L31" s="897"/>
      <c r="M31" s="897"/>
      <c r="N31" s="897"/>
      <c r="O31" s="897"/>
      <c r="P31" s="897"/>
      <c r="Q31" s="897"/>
      <c r="R31" s="43"/>
      <c r="S31" s="44"/>
      <c r="T31" s="45"/>
      <c r="U31" s="45"/>
      <c r="V31" s="45"/>
      <c r="W31" s="45"/>
      <c r="X31" s="8"/>
      <c r="Y31" s="8"/>
      <c r="AA31" s="10"/>
      <c r="AB31" s="10"/>
      <c r="AI31" s="33"/>
      <c r="AL31" s="8"/>
      <c r="AM31" s="8"/>
      <c r="AN31" s="8"/>
      <c r="AO31" s="8"/>
      <c r="AP31" s="8"/>
      <c r="AQ31" s="8"/>
      <c r="AR31" s="8"/>
      <c r="AS31" s="8"/>
      <c r="AT31" s="8"/>
      <c r="AU31" s="8"/>
      <c r="AV31" s="8"/>
      <c r="AW31" s="8"/>
      <c r="AX31" s="8"/>
      <c r="AY31" s="8"/>
    </row>
    <row r="32" spans="1:51" s="269" customFormat="1" ht="108.75" hidden="1" customHeight="1" x14ac:dyDescent="0.3">
      <c r="A32" s="308">
        <v>7</v>
      </c>
      <c r="B32" s="308">
        <v>7000023692</v>
      </c>
      <c r="C32" s="308">
        <v>3090</v>
      </c>
      <c r="D32" s="308">
        <v>70</v>
      </c>
      <c r="E32" s="308">
        <v>10</v>
      </c>
      <c r="F32" s="308" t="s">
        <v>351</v>
      </c>
      <c r="G32" s="308">
        <v>100002900</v>
      </c>
      <c r="H32" s="308">
        <v>998399</v>
      </c>
      <c r="I32" s="395"/>
      <c r="J32" s="309">
        <v>0.18</v>
      </c>
      <c r="K32" s="310"/>
      <c r="L32" s="396" t="s">
        <v>333</v>
      </c>
      <c r="M32" s="308" t="s">
        <v>334</v>
      </c>
      <c r="N32" s="308">
        <v>3</v>
      </c>
      <c r="O32" s="395"/>
      <c r="P32" s="313" t="str">
        <f t="shared" ref="P32" si="25">IF(O32=0, "Included", IF(ISERROR(N32*O32), O32, N32*O32))</f>
        <v>Included</v>
      </c>
      <c r="Q32" s="314">
        <f t="shared" ref="Q32" si="26">S32</f>
        <v>0</v>
      </c>
      <c r="R32" s="269">
        <f t="shared" ref="R32" si="27">IF(P32="Included",0,P32)</f>
        <v>0</v>
      </c>
      <c r="S32" s="269">
        <f t="shared" ref="S32" si="28">IF(K32="",(R32*J32),(R32*K32))</f>
        <v>0</v>
      </c>
      <c r="T32" s="315">
        <f t="shared" ref="T32" si="29">+N32*O32</f>
        <v>0</v>
      </c>
      <c r="U32" s="315"/>
      <c r="AD32" s="316"/>
    </row>
    <row r="33" spans="1:51" s="9" customFormat="1" ht="108.75" hidden="1" customHeight="1" x14ac:dyDescent="0.3">
      <c r="A33" s="755" t="s">
        <v>352</v>
      </c>
      <c r="B33" s="897" t="s">
        <v>353</v>
      </c>
      <c r="C33" s="897"/>
      <c r="D33" s="897"/>
      <c r="E33" s="897"/>
      <c r="F33" s="897"/>
      <c r="G33" s="897"/>
      <c r="H33" s="897"/>
      <c r="I33" s="897"/>
      <c r="J33" s="897"/>
      <c r="K33" s="897"/>
      <c r="L33" s="897"/>
      <c r="M33" s="897"/>
      <c r="N33" s="897"/>
      <c r="O33" s="897"/>
      <c r="P33" s="897"/>
      <c r="Q33" s="897"/>
      <c r="R33" s="43"/>
      <c r="S33" s="44"/>
      <c r="T33" s="45"/>
      <c r="U33" s="45"/>
      <c r="V33" s="45"/>
      <c r="W33" s="45"/>
      <c r="X33" s="8"/>
      <c r="Y33" s="8"/>
      <c r="AA33" s="10"/>
      <c r="AB33" s="10"/>
      <c r="AI33" s="33"/>
      <c r="AL33" s="8"/>
      <c r="AM33" s="8"/>
      <c r="AN33" s="8"/>
      <c r="AO33" s="8"/>
      <c r="AP33" s="8"/>
      <c r="AQ33" s="8"/>
      <c r="AR33" s="8"/>
      <c r="AS33" s="8"/>
      <c r="AT33" s="8"/>
      <c r="AU33" s="8"/>
      <c r="AV33" s="8"/>
      <c r="AW33" s="8"/>
      <c r="AX33" s="8"/>
      <c r="AY33" s="8"/>
    </row>
    <row r="34" spans="1:51" s="269" customFormat="1" ht="108.75" hidden="1" customHeight="1" x14ac:dyDescent="0.3">
      <c r="A34" s="308">
        <v>8</v>
      </c>
      <c r="B34" s="308">
        <v>7000023692</v>
      </c>
      <c r="C34" s="308">
        <v>4310</v>
      </c>
      <c r="D34" s="308">
        <v>70</v>
      </c>
      <c r="E34" s="308">
        <v>10</v>
      </c>
      <c r="F34" s="308" t="s">
        <v>354</v>
      </c>
      <c r="G34" s="308">
        <v>100002900</v>
      </c>
      <c r="H34" s="308">
        <v>998399</v>
      </c>
      <c r="I34" s="395"/>
      <c r="J34" s="309">
        <v>0.18</v>
      </c>
      <c r="K34" s="310"/>
      <c r="L34" s="396" t="s">
        <v>333</v>
      </c>
      <c r="M34" s="308" t="s">
        <v>334</v>
      </c>
      <c r="N34" s="308">
        <v>3</v>
      </c>
      <c r="O34" s="395"/>
      <c r="P34" s="313" t="str">
        <f t="shared" ref="P34" si="30">IF(O34=0, "Included", IF(ISERROR(N34*O34), O34, N34*O34))</f>
        <v>Included</v>
      </c>
      <c r="Q34" s="314">
        <f t="shared" ref="Q34" si="31">S34</f>
        <v>0</v>
      </c>
      <c r="R34" s="269">
        <f t="shared" ref="R34" si="32">IF(P34="Included",0,P34)</f>
        <v>0</v>
      </c>
      <c r="S34" s="269">
        <f t="shared" ref="S34" si="33">IF(K34="",(R34*J34),(R34*K34))</f>
        <v>0</v>
      </c>
      <c r="T34" s="315">
        <f t="shared" ref="T34" si="34">+N34*O34</f>
        <v>0</v>
      </c>
      <c r="U34" s="315"/>
      <c r="AD34" s="316"/>
    </row>
    <row r="35" spans="1:51" s="375" customFormat="1" ht="19.5" customHeight="1" x14ac:dyDescent="0.3">
      <c r="A35" s="397"/>
      <c r="B35" s="398"/>
      <c r="C35" s="398"/>
      <c r="D35" s="398"/>
      <c r="E35" s="398"/>
      <c r="F35" s="398"/>
      <c r="G35" s="398"/>
      <c r="H35" s="398"/>
      <c r="I35" s="398"/>
      <c r="J35" s="398"/>
      <c r="K35" s="398"/>
      <c r="L35" s="398"/>
      <c r="M35" s="398"/>
      <c r="N35" s="398"/>
      <c r="O35" s="398"/>
      <c r="P35" s="398"/>
      <c r="Q35" s="399"/>
    </row>
    <row r="36" spans="1:51" s="9" customFormat="1" ht="40.5" customHeight="1" x14ac:dyDescent="0.3">
      <c r="A36" s="886"/>
      <c r="B36" s="887"/>
      <c r="C36" s="887"/>
      <c r="D36" s="887"/>
      <c r="E36" s="887"/>
      <c r="F36" s="887"/>
      <c r="G36" s="887"/>
      <c r="H36" s="887"/>
      <c r="I36" s="888"/>
      <c r="J36" s="904" t="s">
        <v>355</v>
      </c>
      <c r="K36" s="905"/>
      <c r="L36" s="905"/>
      <c r="M36" s="905"/>
      <c r="N36" s="905"/>
      <c r="O36" s="906"/>
      <c r="P36" s="321">
        <f>SUM(P20:P34)</f>
        <v>0</v>
      </c>
      <c r="Q36" s="322"/>
      <c r="R36" s="8"/>
      <c r="S36" s="400">
        <f>SUM(S20:S34)</f>
        <v>0</v>
      </c>
      <c r="T36" s="9">
        <f>SUM(T20:T35)</f>
        <v>0</v>
      </c>
    </row>
    <row r="37" spans="1:51" s="9" customFormat="1" ht="25.5" customHeight="1" x14ac:dyDescent="0.3">
      <c r="A37" s="323"/>
      <c r="B37" s="324"/>
      <c r="C37" s="324"/>
      <c r="D37" s="324"/>
      <c r="E37" s="324"/>
      <c r="F37" s="324"/>
      <c r="G37" s="324"/>
      <c r="H37" s="325"/>
      <c r="I37" s="326"/>
      <c r="J37" s="907" t="s">
        <v>257</v>
      </c>
      <c r="K37" s="907"/>
      <c r="L37" s="907"/>
      <c r="M37" s="907"/>
      <c r="N37" s="907"/>
      <c r="O37" s="908"/>
      <c r="P37" s="321"/>
      <c r="Q37" s="327">
        <f>SUM(Q20:Q34)</f>
        <v>0</v>
      </c>
      <c r="R37" s="8"/>
      <c r="S37" s="8"/>
      <c r="T37" s="9">
        <f>+T36*0.18</f>
        <v>0</v>
      </c>
    </row>
    <row r="38" spans="1:51" s="375" customFormat="1" ht="16.5" x14ac:dyDescent="0.3">
      <c r="A38" s="390"/>
      <c r="B38" s="386"/>
      <c r="C38" s="385"/>
      <c r="D38" s="385"/>
      <c r="E38" s="385"/>
      <c r="F38" s="385"/>
      <c r="G38" s="385"/>
      <c r="H38" s="385"/>
      <c r="I38" s="385"/>
      <c r="J38" s="385"/>
      <c r="K38" s="385"/>
      <c r="L38" s="385"/>
      <c r="M38" s="385"/>
      <c r="N38" s="385"/>
      <c r="O38" s="385"/>
      <c r="P38" s="385"/>
      <c r="Q38" s="385"/>
    </row>
    <row r="39" spans="1:51" s="375" customFormat="1" ht="41.45" customHeight="1" x14ac:dyDescent="0.3">
      <c r="A39" s="328" t="s">
        <v>219</v>
      </c>
      <c r="B39" s="893" t="s">
        <v>324</v>
      </c>
      <c r="C39" s="893"/>
      <c r="D39" s="893"/>
      <c r="E39" s="893"/>
      <c r="F39" s="893"/>
      <c r="G39" s="893"/>
      <c r="H39" s="893"/>
      <c r="I39" s="893"/>
      <c r="J39" s="893"/>
      <c r="K39" s="893"/>
      <c r="L39" s="893"/>
      <c r="M39" s="385"/>
      <c r="N39" s="385"/>
      <c r="O39" s="385"/>
      <c r="P39" s="385"/>
      <c r="Q39" s="385"/>
    </row>
    <row r="40" spans="1:51" s="375" customFormat="1" ht="21" customHeight="1" x14ac:dyDescent="0.3">
      <c r="A40" s="401"/>
      <c r="B40" s="402"/>
      <c r="C40" s="402"/>
      <c r="D40" s="402"/>
      <c r="E40" s="402"/>
      <c r="F40" s="402"/>
      <c r="G40" s="402"/>
      <c r="H40" s="402"/>
      <c r="I40" s="402"/>
      <c r="J40" s="402"/>
      <c r="K40" s="402"/>
      <c r="L40" s="402"/>
      <c r="M40" s="402"/>
      <c r="N40" s="402"/>
      <c r="O40" s="903"/>
      <c r="P40" s="903"/>
      <c r="Q40" s="903"/>
    </row>
    <row r="41" spans="1:51" s="375" customFormat="1" ht="33.6" customHeight="1" x14ac:dyDescent="0.3">
      <c r="A41" s="403" t="s">
        <v>221</v>
      </c>
      <c r="B41" s="404" t="str">
        <f>'Sch-1'!B114</f>
        <v>--</v>
      </c>
      <c r="C41" s="405"/>
      <c r="D41" s="405"/>
      <c r="E41" s="405"/>
      <c r="F41" s="405"/>
      <c r="G41" s="405"/>
      <c r="H41" s="405"/>
      <c r="I41" s="405"/>
      <c r="J41" s="404"/>
      <c r="K41" s="405"/>
      <c r="L41" s="405"/>
      <c r="M41" s="404"/>
      <c r="N41" s="405" t="s">
        <v>356</v>
      </c>
      <c r="O41" s="903" t="str">
        <f>'Sch-3 '!O99</f>
        <v/>
      </c>
      <c r="P41" s="903"/>
      <c r="Q41" s="903"/>
    </row>
    <row r="42" spans="1:51" s="375" customFormat="1" ht="33.6" customHeight="1" x14ac:dyDescent="0.3">
      <c r="A42" s="403" t="s">
        <v>222</v>
      </c>
      <c r="B42" s="404" t="str">
        <f>'Sch-1'!B115</f>
        <v/>
      </c>
      <c r="C42" s="161"/>
      <c r="D42" s="161"/>
      <c r="E42" s="161"/>
      <c r="F42" s="161"/>
      <c r="G42" s="161"/>
      <c r="H42" s="161"/>
      <c r="I42" s="161"/>
      <c r="J42" s="404"/>
      <c r="K42" s="161"/>
      <c r="L42" s="161"/>
      <c r="M42" s="404"/>
      <c r="N42" s="161" t="s">
        <v>71</v>
      </c>
      <c r="O42" s="903" t="str">
        <f>'Sch-3 '!O100</f>
        <v/>
      </c>
      <c r="P42" s="903"/>
      <c r="Q42" s="903"/>
    </row>
    <row r="43" spans="1:51" s="375" customFormat="1" ht="33.6" customHeight="1" x14ac:dyDescent="0.3">
      <c r="A43" s="378"/>
      <c r="B43" s="163"/>
      <c r="C43" s="161"/>
      <c r="D43" s="161"/>
      <c r="E43" s="161"/>
      <c r="F43" s="161"/>
      <c r="G43" s="161"/>
      <c r="H43" s="161"/>
      <c r="I43" s="161"/>
      <c r="J43" s="163"/>
      <c r="K43" s="161"/>
      <c r="L43" s="161"/>
      <c r="M43" s="163"/>
      <c r="N43" s="161"/>
      <c r="O43" s="903"/>
      <c r="P43" s="903"/>
      <c r="Q43" s="903"/>
    </row>
    <row r="44" spans="1:51" s="375" customFormat="1" ht="33.6" customHeight="1" x14ac:dyDescent="0.3">
      <c r="A44" s="378"/>
      <c r="B44" s="163"/>
      <c r="C44" s="161"/>
      <c r="D44" s="161"/>
      <c r="E44" s="161"/>
      <c r="F44" s="161"/>
      <c r="G44" s="161"/>
      <c r="H44" s="161"/>
      <c r="I44" s="161"/>
      <c r="J44" s="378"/>
      <c r="K44" s="161"/>
      <c r="L44" s="378"/>
      <c r="M44" s="378"/>
      <c r="N44" s="161"/>
      <c r="O44" s="378"/>
      <c r="P44" s="406"/>
      <c r="Q44" s="407"/>
    </row>
  </sheetData>
  <sheetProtection formatColumns="0" formatRows="0" selectLockedCells="1"/>
  <customSheetViews>
    <customSheetView guid="{C6A7FFED-91EB-41DF-A944-2BFB2D792481}" scale="85" showPageBreaks="1" fitToPage="1" printArea="1" hiddenColumns="1" view="pageBreakPreview" topLeftCell="A19">
      <selection activeCell="I19" sqref="I19"/>
      <pageMargins left="0" right="0" top="0" bottom="0" header="0" footer="0"/>
      <pageSetup scale="50" fitToHeight="0" orientation="landscape" r:id="rId1"/>
      <headerFooter alignWithMargins="0">
        <oddFooter>&amp;R&amp;"Book Antiqua,Bold"&amp;10Schedule-4/ Page &amp;P of &amp;N</oddFooter>
      </headerFooter>
    </customSheetView>
    <customSheetView guid="{302D9D75-0757-45DA-AFBF-614F08F1401B}" scale="85" showPageBreaks="1" fitToPage="1" printArea="1" hiddenColumns="1" view="pageBreakPreview" topLeftCell="A19">
      <selection activeCell="I19" sqref="I19"/>
      <pageMargins left="0" right="0" top="0" bottom="0" header="0" footer="0"/>
      <pageSetup scale="50" fitToHeight="0" orientation="landscape" r:id="rId2"/>
      <headerFooter alignWithMargins="0">
        <oddFooter>&amp;R&amp;"Book Antiqua,Bold"&amp;10Schedule-4/ Page &amp;P of &amp;N</oddFooter>
      </headerFooter>
    </customSheetView>
    <customSheetView guid="{0D897A0D-14C5-4BD1-B11A-C8754685A103}" scale="80" showPageBreaks="1" fitToPage="1" printArea="1" hiddenColumns="1" view="pageBreakPreview">
      <selection activeCell="I19" sqref="I19"/>
      <pageMargins left="0" right="0" top="0" bottom="0" header="0" footer="0"/>
      <pageSetup scale="50" fitToHeight="0" orientation="landscape" r:id="rId3"/>
      <headerFooter alignWithMargins="0">
        <oddFooter>&amp;R&amp;"Book Antiqua,Bold"&amp;10Schedule-4/ Page &amp;P of &amp;N</oddFooter>
      </headerFooter>
    </customSheetView>
    <customSheetView guid="{7B2C193D-327B-40D6-809F-9A3DFB75744C}" scale="80" showPageBreaks="1" fitToPage="1" printArea="1" hiddenColumns="1" view="pageBreakPreview">
      <selection activeCell="I20" sqref="I20"/>
      <pageMargins left="0" right="0" top="0" bottom="0" header="0" footer="0"/>
      <pageSetup scale="50" fitToHeight="0" orientation="landscape" r:id="rId4"/>
      <headerFooter alignWithMargins="0">
        <oddFooter>&amp;R&amp;"Book Antiqua,Bold"&amp;10Schedule-4/ Page &amp;P of &amp;N</oddFooter>
      </headerFooter>
    </customSheetView>
  </customSheetViews>
  <mergeCells count="26">
    <mergeCell ref="O40:Q40"/>
    <mergeCell ref="O41:Q41"/>
    <mergeCell ref="O42:Q42"/>
    <mergeCell ref="O43:Q43"/>
    <mergeCell ref="B11:O11"/>
    <mergeCell ref="P15:R15"/>
    <mergeCell ref="A36:I36"/>
    <mergeCell ref="J36:O36"/>
    <mergeCell ref="J37:O37"/>
    <mergeCell ref="B39:L39"/>
    <mergeCell ref="B33:Q33"/>
    <mergeCell ref="A14:Q14"/>
    <mergeCell ref="B19:Q19"/>
    <mergeCell ref="B21:Q21"/>
    <mergeCell ref="B23:Q23"/>
    <mergeCell ref="B25:Q25"/>
    <mergeCell ref="B27:Q27"/>
    <mergeCell ref="B29:Q29"/>
    <mergeCell ref="B31:Q31"/>
    <mergeCell ref="B10:O10"/>
    <mergeCell ref="A3:Q3"/>
    <mergeCell ref="A4:Q4"/>
    <mergeCell ref="A7:O7"/>
    <mergeCell ref="B8:O8"/>
    <mergeCell ref="B9:O9"/>
    <mergeCell ref="F18:L18"/>
  </mergeCells>
  <conditionalFormatting sqref="I20">
    <cfRule type="expression" dxfId="86" priority="10" stopIfTrue="1">
      <formula>H20&gt;0</formula>
    </cfRule>
  </conditionalFormatting>
  <conditionalFormatting sqref="I22">
    <cfRule type="expression" dxfId="85" priority="15" stopIfTrue="1">
      <formula>H22&gt;0</formula>
    </cfRule>
  </conditionalFormatting>
  <conditionalFormatting sqref="I24">
    <cfRule type="expression" dxfId="84" priority="5" stopIfTrue="1">
      <formula>H24&gt;0</formula>
    </cfRule>
  </conditionalFormatting>
  <conditionalFormatting sqref="I26 I28 I30 I32">
    <cfRule type="expression" dxfId="83" priority="20" stopIfTrue="1">
      <formula>H26&gt;0</formula>
    </cfRule>
  </conditionalFormatting>
  <conditionalFormatting sqref="I34">
    <cfRule type="expression" dxfId="82" priority="25" stopIfTrue="1">
      <formula>H34&gt;0</formula>
    </cfRule>
  </conditionalFormatting>
  <conditionalFormatting sqref="K20">
    <cfRule type="cellIs" dxfId="81" priority="7" stopIfTrue="1" operator="equal">
      <formula>"a"</formula>
    </cfRule>
    <cfRule type="expression" dxfId="80" priority="8" stopIfTrue="1">
      <formula>H20&gt;0</formula>
    </cfRule>
    <cfRule type="expression" dxfId="79" priority="9" stopIfTrue="1">
      <formula>J20&gt;0</formula>
    </cfRule>
  </conditionalFormatting>
  <conditionalFormatting sqref="K22">
    <cfRule type="cellIs" dxfId="78" priority="12" stopIfTrue="1" operator="equal">
      <formula>"a"</formula>
    </cfRule>
    <cfRule type="expression" dxfId="77" priority="13" stopIfTrue="1">
      <formula>H22&gt;0</formula>
    </cfRule>
    <cfRule type="expression" dxfId="76" priority="14" stopIfTrue="1">
      <formula>J22&gt;0</formula>
    </cfRule>
  </conditionalFormatting>
  <conditionalFormatting sqref="K24">
    <cfRule type="cellIs" dxfId="75" priority="2" stopIfTrue="1" operator="equal">
      <formula>"a"</formula>
    </cfRule>
    <cfRule type="expression" dxfId="74" priority="3" stopIfTrue="1">
      <formula>H24&gt;0</formula>
    </cfRule>
    <cfRule type="expression" dxfId="73" priority="4" stopIfTrue="1">
      <formula>J24&gt;0</formula>
    </cfRule>
  </conditionalFormatting>
  <conditionalFormatting sqref="K26 K28 K30 K32">
    <cfRule type="cellIs" dxfId="72" priority="17" stopIfTrue="1" operator="equal">
      <formula>"a"</formula>
    </cfRule>
    <cfRule type="expression" dxfId="71" priority="18" stopIfTrue="1">
      <formula>H26&gt;0</formula>
    </cfRule>
    <cfRule type="expression" dxfId="70" priority="19" stopIfTrue="1">
      <formula>J26&gt;0</formula>
    </cfRule>
  </conditionalFormatting>
  <conditionalFormatting sqref="K34">
    <cfRule type="cellIs" dxfId="69" priority="22" stopIfTrue="1" operator="equal">
      <formula>"a"</formula>
    </cfRule>
    <cfRule type="expression" dxfId="68" priority="23" stopIfTrue="1">
      <formula>H34&gt;0</formula>
    </cfRule>
    <cfRule type="expression" dxfId="67" priority="24" stopIfTrue="1">
      <formula>J34&gt;0</formula>
    </cfRule>
  </conditionalFormatting>
  <conditionalFormatting sqref="O20">
    <cfRule type="expression" dxfId="66" priority="6" stopIfTrue="1">
      <formula>N20&gt;0</formula>
    </cfRule>
  </conditionalFormatting>
  <conditionalFormatting sqref="O22">
    <cfRule type="expression" dxfId="65" priority="11" stopIfTrue="1">
      <formula>N22&gt;0</formula>
    </cfRule>
  </conditionalFormatting>
  <conditionalFormatting sqref="O24">
    <cfRule type="expression" dxfId="64" priority="1" stopIfTrue="1">
      <formula>N24&gt;0</formula>
    </cfRule>
  </conditionalFormatting>
  <conditionalFormatting sqref="O26 O28 O30 O32">
    <cfRule type="expression" dxfId="63" priority="16" stopIfTrue="1">
      <formula>N26&gt;0</formula>
    </cfRule>
  </conditionalFormatting>
  <conditionalFormatting sqref="O34">
    <cfRule type="expression" dxfId="62" priority="21" stopIfTrue="1">
      <formula>N34&gt;0</formula>
    </cfRule>
  </conditionalFormatting>
  <dataValidations count="5">
    <dataValidation type="whole" operator="greaterThanOrEqual" allowBlank="1" showInputMessage="1" showErrorMessage="1" sqref="O34 O22 O24 O20 O26 O28 O30 O32" xr:uid="{00000000-0002-0000-0700-000000000000}">
      <formula1>1</formula1>
    </dataValidation>
    <dataValidation operator="greaterThan" allowBlank="1" showInputMessage="1" showErrorMessage="1" error="Enter only Numeric Value greater than zero or leave the cell blank !" sqref="K16:K17" xr:uid="{00000000-0002-0000-0700-000001000000}"/>
    <dataValidation type="list" operator="greaterThan" allowBlank="1" showInputMessage="1" showErrorMessage="1" sqref="K22 K24 K20 K26:K34" xr:uid="{00000000-0002-0000-0700-000002000000}">
      <formula1>"0%,5%,12%,18%,28%"</formula1>
    </dataValidation>
    <dataValidation type="whole" operator="greaterThan" allowBlank="1" showInputMessage="1" showErrorMessage="1" sqref="I22 I24 I20 I26:I34" xr:uid="{00000000-0002-0000-0700-000003000000}">
      <formula1>1</formula1>
    </dataValidation>
    <dataValidation type="whole" operator="greaterThan" allowBlank="1" showInputMessage="1" showErrorMessage="1" error="Enter only Numeric Value greater than zero or leave the cell blank !" sqref="O27 O29 O31 O33" xr:uid="{C2FB1F08-C093-4281-BEF5-375B732C525A}">
      <formula1>0</formula1>
    </dataValidation>
  </dataValidations>
  <pageMargins left="0.25" right="0.25" top="0.75" bottom="0.75" header="0.3" footer="0.3"/>
  <pageSetup scale="49" fitToHeight="0" orientation="landscape" r:id="rId5"/>
  <headerFooter alignWithMargins="0">
    <oddFooter>&amp;R&amp;"Book Antiqua,Bold"&amp;10Schedule-4/ Page &amp;P of &amp;N</oddFoot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11"/>
    <pageSetUpPr fitToPage="1"/>
  </sheetPr>
  <dimension ref="A1:AY52"/>
  <sheetViews>
    <sheetView view="pageBreakPreview" zoomScale="80" zoomScaleNormal="100" zoomScaleSheetLayoutView="80" workbookViewId="0">
      <selection activeCell="H51" sqref="H51"/>
    </sheetView>
  </sheetViews>
  <sheetFormatPr defaultRowHeight="13.5" x14ac:dyDescent="0.3"/>
  <cols>
    <col min="1" max="1" width="10.75" style="413" customWidth="1"/>
    <col min="2" max="2" width="12.625" style="413" customWidth="1"/>
    <col min="3" max="3" width="8" style="413" customWidth="1"/>
    <col min="4" max="4" width="8.625" style="413" customWidth="1"/>
    <col min="5" max="5" width="8.375" style="413" customWidth="1"/>
    <col min="6" max="6" width="41.875" style="413" customWidth="1"/>
    <col min="7" max="7" width="12.375" style="413" customWidth="1"/>
    <col min="8" max="8" width="9.375" style="413" customWidth="1"/>
    <col min="9" max="9" width="15.375" style="413" customWidth="1"/>
    <col min="10" max="10" width="8.5" style="413" customWidth="1"/>
    <col min="11" max="11" width="18" style="413" customWidth="1"/>
    <col min="12" max="12" width="48.125" style="413" customWidth="1"/>
    <col min="13" max="13" width="9.5" style="413" customWidth="1"/>
    <col min="14" max="14" width="10.5" style="413" customWidth="1"/>
    <col min="15" max="15" width="12.5" style="413" customWidth="1"/>
    <col min="16" max="16" width="17.625" style="413" customWidth="1"/>
    <col min="17" max="17" width="17" style="413" customWidth="1"/>
    <col min="18" max="18" width="19.625" style="413" hidden="1" customWidth="1"/>
    <col min="19" max="19" width="12.25" style="413" hidden="1" customWidth="1"/>
    <col min="20" max="20" width="9" style="414" customWidth="1"/>
    <col min="21" max="16384" width="9" style="414"/>
  </cols>
  <sheetData>
    <row r="1" spans="1:19" ht="18" customHeight="1" x14ac:dyDescent="0.3">
      <c r="A1" s="408" t="str">
        <f>Cover!B3</f>
        <v>Specification No: SR2/NT/W-AIS/DOM/C00/25/06026</v>
      </c>
      <c r="B1" s="409"/>
      <c r="C1" s="410"/>
      <c r="D1" s="410"/>
      <c r="E1" s="410"/>
      <c r="F1" s="410"/>
      <c r="G1" s="410"/>
      <c r="H1" s="410"/>
      <c r="I1" s="410"/>
      <c r="J1" s="410"/>
      <c r="K1" s="410"/>
      <c r="L1" s="410"/>
      <c r="M1" s="410"/>
      <c r="N1" s="410"/>
      <c r="O1" s="410"/>
      <c r="P1" s="411"/>
      <c r="Q1" s="412" t="s">
        <v>357</v>
      </c>
    </row>
    <row r="2" spans="1:19" ht="18" customHeight="1" x14ac:dyDescent="0.3">
      <c r="A2" s="415"/>
      <c r="B2" s="416"/>
      <c r="C2" s="417"/>
      <c r="D2" s="417"/>
      <c r="E2" s="417"/>
      <c r="F2" s="417"/>
      <c r="G2" s="417"/>
      <c r="H2" s="417"/>
      <c r="I2" s="417"/>
      <c r="J2" s="417"/>
      <c r="K2" s="417"/>
      <c r="L2" s="417"/>
      <c r="M2" s="417"/>
      <c r="N2" s="417"/>
      <c r="O2" s="417"/>
      <c r="P2" s="418"/>
      <c r="Q2" s="418"/>
    </row>
    <row r="3" spans="1:19" ht="51" customHeight="1" x14ac:dyDescent="0.3">
      <c r="A3" s="911" t="str">
        <f>Cover!$B$2</f>
        <v>CONSTRUCTION OF 1 NO. OF 230KV LINE BAY AT PUGALUR (EXISTING) 400/230KV SUB-STATION FOR INTEGRATION OF RE GENERATION PROJECT</v>
      </c>
      <c r="B3" s="911"/>
      <c r="C3" s="911"/>
      <c r="D3" s="911"/>
      <c r="E3" s="911"/>
      <c r="F3" s="911"/>
      <c r="G3" s="911"/>
      <c r="H3" s="911"/>
      <c r="I3" s="911"/>
      <c r="J3" s="911"/>
      <c r="K3" s="911"/>
      <c r="L3" s="911"/>
      <c r="M3" s="911"/>
      <c r="N3" s="911"/>
      <c r="O3" s="911"/>
      <c r="P3" s="911"/>
      <c r="Q3" s="911"/>
    </row>
    <row r="4" spans="1:19" ht="21.95" customHeight="1" x14ac:dyDescent="0.3">
      <c r="A4" s="912" t="s">
        <v>240</v>
      </c>
      <c r="B4" s="912"/>
      <c r="C4" s="912"/>
      <c r="D4" s="912"/>
      <c r="E4" s="912"/>
      <c r="F4" s="912"/>
      <c r="G4" s="912"/>
      <c r="H4" s="912"/>
      <c r="I4" s="912"/>
      <c r="J4" s="912"/>
      <c r="K4" s="912"/>
      <c r="L4" s="912"/>
      <c r="M4" s="912"/>
      <c r="N4" s="912"/>
      <c r="O4" s="912"/>
      <c r="P4" s="912"/>
      <c r="Q4" s="912"/>
    </row>
    <row r="5" spans="1:19" ht="18" customHeight="1" x14ac:dyDescent="0.3">
      <c r="A5" s="419"/>
      <c r="B5" s="420"/>
      <c r="C5" s="419"/>
      <c r="D5" s="419"/>
      <c r="E5" s="419"/>
      <c r="F5" s="419"/>
      <c r="G5" s="419"/>
      <c r="H5" s="419"/>
      <c r="I5" s="419"/>
      <c r="J5" s="419"/>
      <c r="K5" s="419"/>
      <c r="L5" s="419"/>
      <c r="M5" s="419"/>
      <c r="N5" s="419"/>
      <c r="O5" s="419"/>
      <c r="P5" s="419"/>
      <c r="Q5" s="419"/>
    </row>
    <row r="6" spans="1:19" ht="18" customHeight="1" x14ac:dyDescent="0.3">
      <c r="A6" s="421" t="str">
        <f>'Sch-1'!A6</f>
        <v>Bidder’s Name and Address (Sole Bidder) :</v>
      </c>
      <c r="B6" s="422"/>
      <c r="C6" s="422"/>
      <c r="D6" s="422"/>
      <c r="E6" s="422"/>
      <c r="F6" s="422"/>
      <c r="G6" s="422"/>
      <c r="H6" s="422"/>
      <c r="I6" s="422"/>
      <c r="J6" s="422"/>
      <c r="K6" s="422"/>
      <c r="L6" s="422"/>
      <c r="M6" s="422"/>
      <c r="N6" s="422"/>
      <c r="O6" s="422"/>
      <c r="P6" s="423" t="s">
        <v>83</v>
      </c>
      <c r="Q6" s="418"/>
    </row>
    <row r="7" spans="1:19" ht="36" customHeight="1" x14ac:dyDescent="0.3">
      <c r="A7" s="913">
        <f>'Sch-1'!A7</f>
        <v>0</v>
      </c>
      <c r="B7" s="913"/>
      <c r="C7" s="913"/>
      <c r="D7" s="913"/>
      <c r="E7" s="913"/>
      <c r="F7" s="913"/>
      <c r="G7" s="913"/>
      <c r="H7" s="913"/>
      <c r="I7" s="913"/>
      <c r="J7" s="913"/>
      <c r="K7" s="913"/>
      <c r="L7" s="913"/>
      <c r="M7" s="913"/>
      <c r="N7" s="913"/>
      <c r="O7" s="913"/>
      <c r="P7" s="424" t="str">
        <f>'[1]Sch-1'!M7</f>
        <v>Contracts Services, 3rd Floor</v>
      </c>
      <c r="Q7" s="418"/>
    </row>
    <row r="8" spans="1:19" ht="18" customHeight="1" x14ac:dyDescent="0.3">
      <c r="A8" s="421" t="s">
        <v>85</v>
      </c>
      <c r="B8" s="910" t="str">
        <f>'Sch-Training'!B8:O8</f>
        <v/>
      </c>
      <c r="C8" s="910"/>
      <c r="D8" s="910"/>
      <c r="E8" s="910"/>
      <c r="F8" s="910"/>
      <c r="G8" s="910"/>
      <c r="H8" s="910"/>
      <c r="I8" s="910"/>
      <c r="J8" s="910"/>
      <c r="K8" s="910"/>
      <c r="L8" s="910"/>
      <c r="M8" s="910"/>
      <c r="N8" s="910"/>
      <c r="O8" s="910"/>
      <c r="P8" s="424" t="str">
        <f>'[1]Sch-1'!M8</f>
        <v>Power Grid Corporation of India Ltd.,</v>
      </c>
      <c r="Q8" s="418"/>
    </row>
    <row r="9" spans="1:19" ht="18" customHeight="1" x14ac:dyDescent="0.3">
      <c r="A9" s="421" t="s">
        <v>87</v>
      </c>
      <c r="B9" s="910" t="str">
        <f>'Sch-Training'!B9:O9</f>
        <v/>
      </c>
      <c r="C9" s="910"/>
      <c r="D9" s="910"/>
      <c r="E9" s="910"/>
      <c r="F9" s="910"/>
      <c r="G9" s="910"/>
      <c r="H9" s="910"/>
      <c r="I9" s="910"/>
      <c r="J9" s="910"/>
      <c r="K9" s="910"/>
      <c r="L9" s="910"/>
      <c r="M9" s="910"/>
      <c r="N9" s="910"/>
      <c r="O9" s="910"/>
      <c r="P9" s="424" t="str">
        <f>'[1]Sch-1'!M9</f>
        <v>"Saudamini", Plot No.-2</v>
      </c>
      <c r="Q9" s="418"/>
    </row>
    <row r="10" spans="1:19" ht="18" customHeight="1" x14ac:dyDescent="0.3">
      <c r="A10" s="422"/>
      <c r="B10" s="910" t="str">
        <f>'Sch-Training'!B10:O10</f>
        <v/>
      </c>
      <c r="C10" s="910"/>
      <c r="D10" s="910"/>
      <c r="E10" s="910"/>
      <c r="F10" s="910"/>
      <c r="G10" s="910"/>
      <c r="H10" s="910"/>
      <c r="I10" s="910"/>
      <c r="J10" s="910"/>
      <c r="K10" s="910"/>
      <c r="L10" s="910"/>
      <c r="M10" s="910"/>
      <c r="N10" s="910"/>
      <c r="O10" s="910"/>
      <c r="P10" s="424" t="str">
        <f>'[1]Sch-1'!M10</f>
        <v xml:space="preserve">Sector-29, </v>
      </c>
      <c r="Q10" s="418"/>
    </row>
    <row r="11" spans="1:19" ht="18" customHeight="1" x14ac:dyDescent="0.3">
      <c r="A11" s="422"/>
      <c r="B11" s="910" t="str">
        <f>'Sch-Training'!B11:O11</f>
        <v/>
      </c>
      <c r="C11" s="910"/>
      <c r="D11" s="910"/>
      <c r="E11" s="910"/>
      <c r="F11" s="910"/>
      <c r="G11" s="910"/>
      <c r="H11" s="910"/>
      <c r="I11" s="910"/>
      <c r="J11" s="910"/>
      <c r="K11" s="910"/>
      <c r="L11" s="910"/>
      <c r="M11" s="910"/>
      <c r="N11" s="910"/>
      <c r="O11" s="910"/>
      <c r="P11" s="424" t="str">
        <f>'[1]Sch-1'!M11</f>
        <v>Gurugram (Haryana) - 122001</v>
      </c>
      <c r="Q11" s="418"/>
    </row>
    <row r="12" spans="1:19" ht="18" customHeight="1" x14ac:dyDescent="0.3">
      <c r="A12" s="425"/>
      <c r="B12" s="220"/>
      <c r="C12" s="220"/>
      <c r="D12" s="220"/>
      <c r="E12" s="220"/>
      <c r="F12" s="220"/>
      <c r="G12" s="220"/>
      <c r="H12" s="220"/>
      <c r="I12" s="220"/>
      <c r="J12" s="220"/>
      <c r="K12" s="220"/>
      <c r="L12" s="220"/>
      <c r="M12" s="220"/>
      <c r="N12" s="220"/>
      <c r="O12" s="220"/>
      <c r="P12" s="422"/>
      <c r="Q12" s="418"/>
    </row>
    <row r="13" spans="1:19" ht="26.25" customHeight="1" x14ac:dyDescent="0.3">
      <c r="A13" s="385"/>
      <c r="B13" s="386"/>
      <c r="C13" s="385"/>
      <c r="D13" s="385"/>
      <c r="E13" s="385"/>
      <c r="F13" s="385"/>
      <c r="G13" s="385"/>
      <c r="H13" s="385"/>
      <c r="I13" s="385"/>
      <c r="J13" s="385"/>
      <c r="K13" s="385"/>
      <c r="L13" s="385"/>
      <c r="M13" s="385"/>
      <c r="N13" s="385"/>
      <c r="O13" s="385"/>
      <c r="P13" s="385"/>
      <c r="Q13" s="385"/>
    </row>
    <row r="14" spans="1:19" s="429" customFormat="1" ht="27.75" customHeight="1" x14ac:dyDescent="0.3">
      <c r="A14" s="909" t="s">
        <v>358</v>
      </c>
      <c r="B14" s="909"/>
      <c r="C14" s="909"/>
      <c r="D14" s="909"/>
      <c r="E14" s="909"/>
      <c r="F14" s="909"/>
      <c r="G14" s="909"/>
      <c r="H14" s="909"/>
      <c r="I14" s="909"/>
      <c r="J14" s="909"/>
      <c r="K14" s="909"/>
      <c r="L14" s="909"/>
      <c r="M14" s="909"/>
      <c r="N14" s="909"/>
      <c r="O14" s="909"/>
      <c r="P14" s="909"/>
      <c r="Q14" s="909"/>
      <c r="R14" s="428"/>
      <c r="S14" s="428"/>
    </row>
    <row r="15" spans="1:19" ht="16.5" x14ac:dyDescent="0.3">
      <c r="A15" s="390"/>
      <c r="B15" s="386"/>
      <c r="C15" s="385"/>
      <c r="D15" s="385"/>
      <c r="E15" s="385"/>
      <c r="F15" s="385"/>
      <c r="G15" s="385"/>
      <c r="H15" s="385"/>
      <c r="I15" s="385"/>
      <c r="J15" s="385"/>
      <c r="K15" s="385"/>
      <c r="L15" s="385"/>
      <c r="M15" s="385"/>
      <c r="N15" s="385"/>
      <c r="O15" s="385"/>
      <c r="P15" s="385" t="s">
        <v>359</v>
      </c>
      <c r="Q15" s="385"/>
    </row>
    <row r="16" spans="1:19" ht="90" x14ac:dyDescent="0.3">
      <c r="A16" s="715" t="s">
        <v>95</v>
      </c>
      <c r="B16" s="716" t="s">
        <v>96</v>
      </c>
      <c r="C16" s="716" t="s">
        <v>327</v>
      </c>
      <c r="D16" s="716" t="s">
        <v>250</v>
      </c>
      <c r="E16" s="716" t="s">
        <v>251</v>
      </c>
      <c r="F16" s="716" t="s">
        <v>98</v>
      </c>
      <c r="G16" s="717" t="s">
        <v>252</v>
      </c>
      <c r="H16" s="718" t="s">
        <v>253</v>
      </c>
      <c r="I16" s="719" t="s">
        <v>254</v>
      </c>
      <c r="J16" s="719" t="s">
        <v>102</v>
      </c>
      <c r="K16" s="719" t="s">
        <v>103</v>
      </c>
      <c r="L16" s="716" t="s">
        <v>228</v>
      </c>
      <c r="M16" s="720" t="s">
        <v>105</v>
      </c>
      <c r="N16" s="720" t="s">
        <v>229</v>
      </c>
      <c r="O16" s="716" t="s">
        <v>360</v>
      </c>
      <c r="P16" s="716" t="s">
        <v>361</v>
      </c>
      <c r="Q16" s="721" t="s">
        <v>257</v>
      </c>
    </row>
    <row r="17" spans="1:51" ht="16.5" x14ac:dyDescent="0.3">
      <c r="A17" s="722">
        <v>1</v>
      </c>
      <c r="B17" s="723">
        <v>2</v>
      </c>
      <c r="C17" s="723">
        <v>3</v>
      </c>
      <c r="D17" s="723">
        <v>4</v>
      </c>
      <c r="E17" s="723">
        <v>5</v>
      </c>
      <c r="F17" s="724">
        <v>6</v>
      </c>
      <c r="G17" s="723">
        <v>7</v>
      </c>
      <c r="H17" s="725">
        <v>8</v>
      </c>
      <c r="I17" s="529">
        <v>9</v>
      </c>
      <c r="J17" s="529">
        <v>10</v>
      </c>
      <c r="K17" s="529">
        <v>11</v>
      </c>
      <c r="L17" s="726">
        <v>12</v>
      </c>
      <c r="M17" s="726">
        <v>13</v>
      </c>
      <c r="N17" s="726">
        <v>14</v>
      </c>
      <c r="O17" s="726">
        <v>15</v>
      </c>
      <c r="P17" s="726" t="s">
        <v>258</v>
      </c>
      <c r="Q17" s="726">
        <v>17</v>
      </c>
    </row>
    <row r="18" spans="1:51" ht="129.75" customHeight="1" x14ac:dyDescent="0.3">
      <c r="A18" s="722"/>
      <c r="B18" s="770"/>
      <c r="C18" s="770"/>
      <c r="D18" s="770"/>
      <c r="E18" s="770"/>
      <c r="F18" s="902" t="s">
        <v>330</v>
      </c>
      <c r="G18" s="902"/>
      <c r="H18" s="902"/>
      <c r="I18" s="902"/>
      <c r="J18" s="902"/>
      <c r="K18" s="902"/>
      <c r="L18" s="902"/>
      <c r="M18" s="771"/>
      <c r="N18" s="771"/>
      <c r="O18" s="771"/>
      <c r="P18" s="771"/>
      <c r="Q18" s="771"/>
    </row>
    <row r="19" spans="1:51" s="32" customFormat="1" ht="21.75" hidden="1" customHeight="1" x14ac:dyDescent="0.3">
      <c r="A19" s="755" t="s">
        <v>13</v>
      </c>
      <c r="B19" s="897" t="s">
        <v>331</v>
      </c>
      <c r="C19" s="897"/>
      <c r="D19" s="897"/>
      <c r="E19" s="897"/>
      <c r="F19" s="897"/>
      <c r="G19" s="897"/>
      <c r="H19" s="897"/>
      <c r="I19" s="897"/>
      <c r="J19" s="897"/>
      <c r="K19" s="897"/>
      <c r="L19" s="897"/>
      <c r="M19" s="897"/>
      <c r="N19" s="897"/>
      <c r="O19" s="897"/>
      <c r="P19" s="897"/>
      <c r="Q19" s="897"/>
      <c r="R19" s="727"/>
      <c r="S19" s="728"/>
      <c r="T19" s="729"/>
      <c r="U19" s="729"/>
      <c r="V19" s="729"/>
      <c r="W19" s="729"/>
      <c r="X19" s="62"/>
      <c r="Y19" s="62"/>
      <c r="AA19" s="105"/>
      <c r="AB19" s="105"/>
      <c r="AI19" s="730"/>
      <c r="AL19" s="62"/>
      <c r="AM19" s="62"/>
      <c r="AN19" s="62"/>
      <c r="AO19" s="62"/>
      <c r="AP19" s="62"/>
      <c r="AQ19" s="62"/>
      <c r="AR19" s="62"/>
      <c r="AS19" s="62"/>
      <c r="AT19" s="62"/>
      <c r="AU19" s="62"/>
      <c r="AV19" s="62"/>
      <c r="AW19" s="62"/>
      <c r="AX19" s="62"/>
      <c r="AY19" s="62"/>
    </row>
    <row r="20" spans="1:51" s="363" customFormat="1" ht="55.5" hidden="1" customHeight="1" x14ac:dyDescent="0.3">
      <c r="A20" s="731">
        <v>1</v>
      </c>
      <c r="B20" s="731">
        <v>7000020275</v>
      </c>
      <c r="C20" s="731">
        <v>640</v>
      </c>
      <c r="D20" s="731">
        <v>40</v>
      </c>
      <c r="E20" s="731">
        <v>10</v>
      </c>
      <c r="F20" s="731" t="s">
        <v>362</v>
      </c>
      <c r="G20" s="731">
        <v>100002903</v>
      </c>
      <c r="H20" s="731">
        <v>998716</v>
      </c>
      <c r="I20" s="732"/>
      <c r="J20" s="733">
        <v>0.18</v>
      </c>
      <c r="K20" s="734"/>
      <c r="L20" s="735" t="s">
        <v>363</v>
      </c>
      <c r="M20" s="731" t="s">
        <v>364</v>
      </c>
      <c r="N20" s="731">
        <v>1</v>
      </c>
      <c r="O20" s="736"/>
      <c r="P20" s="737" t="str">
        <f t="shared" ref="P20" si="0">IF(O20=0, "Included", IF(ISERROR(N20*O20), O20,N20* O20))</f>
        <v>Included</v>
      </c>
      <c r="Q20" s="738">
        <f t="shared" ref="Q20" si="1">S20</f>
        <v>0</v>
      </c>
      <c r="R20" s="363">
        <f t="shared" ref="R20" si="2">IF(P20="Included",0,P20)</f>
        <v>0</v>
      </c>
      <c r="S20" s="363">
        <f t="shared" ref="S20" si="3">IF(K20="",(R20*J20),(R20*K20))</f>
        <v>0</v>
      </c>
      <c r="T20" s="739"/>
      <c r="AC20" s="740"/>
    </row>
    <row r="21" spans="1:51" s="363" customFormat="1" ht="55.5" hidden="1" customHeight="1" x14ac:dyDescent="0.3">
      <c r="A21" s="731">
        <f>A20+1</f>
        <v>2</v>
      </c>
      <c r="B21" s="731">
        <v>7000020275</v>
      </c>
      <c r="C21" s="731">
        <v>640</v>
      </c>
      <c r="D21" s="731">
        <v>40</v>
      </c>
      <c r="E21" s="731">
        <v>20</v>
      </c>
      <c r="F21" s="731" t="s">
        <v>362</v>
      </c>
      <c r="G21" s="731">
        <v>100002904</v>
      </c>
      <c r="H21" s="731">
        <v>998716</v>
      </c>
      <c r="I21" s="732"/>
      <c r="J21" s="733">
        <v>0.18</v>
      </c>
      <c r="K21" s="734"/>
      <c r="L21" s="735" t="s">
        <v>365</v>
      </c>
      <c r="M21" s="731" t="s">
        <v>364</v>
      </c>
      <c r="N21" s="731">
        <v>6</v>
      </c>
      <c r="O21" s="736"/>
      <c r="P21" s="737" t="str">
        <f t="shared" ref="P21:P23" si="4">IF(O21=0, "Included", IF(ISERROR(N21*O21), O21,N21* O21))</f>
        <v>Included</v>
      </c>
      <c r="Q21" s="738">
        <f t="shared" ref="Q21:Q23" si="5">S21</f>
        <v>0</v>
      </c>
      <c r="R21" s="363">
        <f t="shared" ref="R21:R23" si="6">IF(P21="Included",0,P21)</f>
        <v>0</v>
      </c>
      <c r="S21" s="363">
        <f t="shared" ref="S21:S23" si="7">IF(K21="",(R21*J21),(R21*K21))</f>
        <v>0</v>
      </c>
      <c r="T21" s="739"/>
      <c r="AC21" s="740"/>
    </row>
    <row r="22" spans="1:51" s="32" customFormat="1" ht="21.75" hidden="1" customHeight="1" x14ac:dyDescent="0.3">
      <c r="A22" s="755" t="s">
        <v>27</v>
      </c>
      <c r="B22" s="897" t="s">
        <v>335</v>
      </c>
      <c r="C22" s="897"/>
      <c r="D22" s="897"/>
      <c r="E22" s="897"/>
      <c r="F22" s="897"/>
      <c r="G22" s="897"/>
      <c r="H22" s="897"/>
      <c r="I22" s="897"/>
      <c r="J22" s="897"/>
      <c r="K22" s="897"/>
      <c r="L22" s="897"/>
      <c r="M22" s="897"/>
      <c r="N22" s="897"/>
      <c r="O22" s="897"/>
      <c r="P22" s="897"/>
      <c r="Q22" s="897"/>
      <c r="R22" s="727"/>
      <c r="S22" s="728"/>
      <c r="T22" s="729"/>
      <c r="U22" s="729"/>
      <c r="V22" s="729"/>
      <c r="W22" s="729"/>
      <c r="X22" s="62"/>
      <c r="Y22" s="62"/>
      <c r="AA22" s="105"/>
      <c r="AB22" s="105"/>
      <c r="AI22" s="730"/>
      <c r="AL22" s="62"/>
      <c r="AM22" s="62"/>
      <c r="AN22" s="62"/>
      <c r="AO22" s="62"/>
      <c r="AP22" s="62"/>
      <c r="AQ22" s="62"/>
      <c r="AR22" s="62"/>
      <c r="AS22" s="62"/>
      <c r="AT22" s="62"/>
      <c r="AU22" s="62"/>
      <c r="AV22" s="62"/>
      <c r="AW22" s="62"/>
      <c r="AX22" s="62"/>
      <c r="AY22" s="62"/>
    </row>
    <row r="23" spans="1:51" s="363" customFormat="1" ht="55.5" hidden="1" customHeight="1" x14ac:dyDescent="0.3">
      <c r="A23" s="731">
        <f>A21+1</f>
        <v>3</v>
      </c>
      <c r="B23" s="731">
        <v>7000020282</v>
      </c>
      <c r="C23" s="731">
        <v>820</v>
      </c>
      <c r="D23" s="731">
        <v>70</v>
      </c>
      <c r="E23" s="731">
        <v>10</v>
      </c>
      <c r="F23" s="731" t="s">
        <v>366</v>
      </c>
      <c r="G23" s="731">
        <v>100002903</v>
      </c>
      <c r="H23" s="731">
        <v>998716</v>
      </c>
      <c r="I23" s="732"/>
      <c r="J23" s="733">
        <v>0.18</v>
      </c>
      <c r="K23" s="734"/>
      <c r="L23" s="735" t="s">
        <v>363</v>
      </c>
      <c r="M23" s="731" t="s">
        <v>364</v>
      </c>
      <c r="N23" s="731">
        <v>1</v>
      </c>
      <c r="O23" s="736"/>
      <c r="P23" s="737" t="str">
        <f t="shared" si="4"/>
        <v>Included</v>
      </c>
      <c r="Q23" s="738">
        <f t="shared" si="5"/>
        <v>0</v>
      </c>
      <c r="R23" s="363">
        <f t="shared" si="6"/>
        <v>0</v>
      </c>
      <c r="S23" s="363">
        <f t="shared" si="7"/>
        <v>0</v>
      </c>
      <c r="T23" s="739"/>
      <c r="AC23" s="740"/>
    </row>
    <row r="24" spans="1:51" s="363" customFormat="1" ht="55.5" hidden="1" customHeight="1" x14ac:dyDescent="0.3">
      <c r="A24" s="731">
        <f t="shared" ref="A24:A30" si="8">A23+1</f>
        <v>4</v>
      </c>
      <c r="B24" s="731">
        <v>7000020282</v>
      </c>
      <c r="C24" s="731">
        <v>820</v>
      </c>
      <c r="D24" s="731">
        <v>70</v>
      </c>
      <c r="E24" s="731">
        <v>20</v>
      </c>
      <c r="F24" s="731" t="s">
        <v>366</v>
      </c>
      <c r="G24" s="731">
        <v>100002904</v>
      </c>
      <c r="H24" s="731">
        <v>998716</v>
      </c>
      <c r="I24" s="732"/>
      <c r="J24" s="733">
        <v>0.18</v>
      </c>
      <c r="K24" s="734"/>
      <c r="L24" s="735" t="s">
        <v>365</v>
      </c>
      <c r="M24" s="731" t="s">
        <v>364</v>
      </c>
      <c r="N24" s="731">
        <v>6</v>
      </c>
      <c r="O24" s="736"/>
      <c r="P24" s="737" t="str">
        <f t="shared" ref="P24:P29" si="9">IF(O24=0, "Included", IF(ISERROR(N24*O24), O24,N24* O24))</f>
        <v>Included</v>
      </c>
      <c r="Q24" s="738">
        <f t="shared" ref="Q24:Q29" si="10">S24</f>
        <v>0</v>
      </c>
      <c r="R24" s="363">
        <f t="shared" ref="R24:R29" si="11">IF(P24="Included",0,P24)</f>
        <v>0</v>
      </c>
      <c r="S24" s="363">
        <f t="shared" ref="S24:S29" si="12">IF(K24="",(R24*J24),(R24*K24))</f>
        <v>0</v>
      </c>
      <c r="T24" s="739"/>
      <c r="AC24" s="740"/>
    </row>
    <row r="25" spans="1:51" s="32" customFormat="1" ht="21.75" hidden="1" customHeight="1" x14ac:dyDescent="0.3">
      <c r="A25" s="755" t="s">
        <v>337</v>
      </c>
      <c r="B25" s="897" t="s">
        <v>338</v>
      </c>
      <c r="C25" s="897"/>
      <c r="D25" s="897"/>
      <c r="E25" s="897"/>
      <c r="F25" s="897"/>
      <c r="G25" s="897"/>
      <c r="H25" s="897"/>
      <c r="I25" s="897"/>
      <c r="J25" s="897"/>
      <c r="K25" s="897"/>
      <c r="L25" s="897"/>
      <c r="M25" s="897"/>
      <c r="N25" s="897"/>
      <c r="O25" s="897"/>
      <c r="P25" s="897"/>
      <c r="Q25" s="897"/>
      <c r="R25" s="727"/>
      <c r="S25" s="728"/>
      <c r="T25" s="729"/>
      <c r="U25" s="729"/>
      <c r="V25" s="729"/>
      <c r="W25" s="729"/>
      <c r="X25" s="62"/>
      <c r="Y25" s="62"/>
      <c r="AA25" s="105"/>
      <c r="AB25" s="105"/>
      <c r="AI25" s="730"/>
      <c r="AL25" s="62"/>
      <c r="AM25" s="62"/>
      <c r="AN25" s="62"/>
      <c r="AO25" s="62"/>
      <c r="AP25" s="62"/>
      <c r="AQ25" s="62"/>
      <c r="AR25" s="62"/>
      <c r="AS25" s="62"/>
      <c r="AT25" s="62"/>
      <c r="AU25" s="62"/>
      <c r="AV25" s="62"/>
      <c r="AW25" s="62"/>
      <c r="AX25" s="62"/>
      <c r="AY25" s="62"/>
    </row>
    <row r="26" spans="1:51" s="363" customFormat="1" ht="55.5" hidden="1" customHeight="1" x14ac:dyDescent="0.3">
      <c r="A26" s="731">
        <f>A24+1</f>
        <v>5</v>
      </c>
      <c r="B26" s="731">
        <v>7000023692</v>
      </c>
      <c r="C26" s="731">
        <v>4080</v>
      </c>
      <c r="D26" s="731">
        <v>80</v>
      </c>
      <c r="E26" s="731">
        <v>10</v>
      </c>
      <c r="F26" s="731" t="s">
        <v>367</v>
      </c>
      <c r="G26" s="731">
        <v>100002903</v>
      </c>
      <c r="H26" s="731">
        <v>998716</v>
      </c>
      <c r="I26" s="732"/>
      <c r="J26" s="733">
        <v>0.18</v>
      </c>
      <c r="K26" s="734"/>
      <c r="L26" s="735" t="s">
        <v>363</v>
      </c>
      <c r="M26" s="731" t="s">
        <v>364</v>
      </c>
      <c r="N26" s="731">
        <v>1</v>
      </c>
      <c r="O26" s="736"/>
      <c r="P26" s="737" t="str">
        <f t="shared" si="9"/>
        <v>Included</v>
      </c>
      <c r="Q26" s="738">
        <f t="shared" si="10"/>
        <v>0</v>
      </c>
      <c r="R26" s="363">
        <f t="shared" si="11"/>
        <v>0</v>
      </c>
      <c r="S26" s="363">
        <f t="shared" si="12"/>
        <v>0</v>
      </c>
      <c r="T26" s="739"/>
      <c r="AC26" s="740"/>
    </row>
    <row r="27" spans="1:51" s="363" customFormat="1" ht="55.5" hidden="1" customHeight="1" x14ac:dyDescent="0.3">
      <c r="A27" s="731">
        <f t="shared" si="8"/>
        <v>6</v>
      </c>
      <c r="B27" s="731">
        <v>7000023692</v>
      </c>
      <c r="C27" s="731">
        <v>4080</v>
      </c>
      <c r="D27" s="731">
        <v>80</v>
      </c>
      <c r="E27" s="731">
        <v>20</v>
      </c>
      <c r="F27" s="731" t="s">
        <v>367</v>
      </c>
      <c r="G27" s="731">
        <v>100002904</v>
      </c>
      <c r="H27" s="731">
        <v>998716</v>
      </c>
      <c r="I27" s="732"/>
      <c r="J27" s="733">
        <v>0.18</v>
      </c>
      <c r="K27" s="734"/>
      <c r="L27" s="735" t="s">
        <v>365</v>
      </c>
      <c r="M27" s="731" t="s">
        <v>364</v>
      </c>
      <c r="N27" s="731">
        <v>6</v>
      </c>
      <c r="O27" s="736"/>
      <c r="P27" s="737" t="str">
        <f t="shared" si="9"/>
        <v>Included</v>
      </c>
      <c r="Q27" s="738">
        <f t="shared" si="10"/>
        <v>0</v>
      </c>
      <c r="R27" s="363">
        <f t="shared" si="11"/>
        <v>0</v>
      </c>
      <c r="S27" s="363">
        <f t="shared" si="12"/>
        <v>0</v>
      </c>
      <c r="T27" s="739"/>
      <c r="AC27" s="740"/>
    </row>
    <row r="28" spans="1:51" s="32" customFormat="1" ht="21.75" hidden="1" customHeight="1" x14ac:dyDescent="0.3">
      <c r="A28" s="755" t="s">
        <v>340</v>
      </c>
      <c r="B28" s="897" t="s">
        <v>341</v>
      </c>
      <c r="C28" s="897"/>
      <c r="D28" s="897"/>
      <c r="E28" s="897"/>
      <c r="F28" s="897"/>
      <c r="G28" s="897"/>
      <c r="H28" s="897"/>
      <c r="I28" s="897"/>
      <c r="J28" s="897"/>
      <c r="K28" s="897"/>
      <c r="L28" s="897"/>
      <c r="M28" s="897"/>
      <c r="N28" s="897"/>
      <c r="O28" s="897"/>
      <c r="P28" s="897"/>
      <c r="Q28" s="897"/>
      <c r="R28" s="727"/>
      <c r="S28" s="728"/>
      <c r="T28" s="729"/>
      <c r="U28" s="729"/>
      <c r="V28" s="729"/>
      <c r="W28" s="729"/>
      <c r="X28" s="62"/>
      <c r="Y28" s="62"/>
      <c r="AA28" s="105"/>
      <c r="AB28" s="105"/>
      <c r="AI28" s="730"/>
      <c r="AL28" s="62"/>
      <c r="AM28" s="62"/>
      <c r="AN28" s="62"/>
      <c r="AO28" s="62"/>
      <c r="AP28" s="62"/>
      <c r="AQ28" s="62"/>
      <c r="AR28" s="62"/>
      <c r="AS28" s="62"/>
      <c r="AT28" s="62"/>
      <c r="AU28" s="62"/>
      <c r="AV28" s="62"/>
      <c r="AW28" s="62"/>
      <c r="AX28" s="62"/>
      <c r="AY28" s="62"/>
    </row>
    <row r="29" spans="1:51" s="363" customFormat="1" ht="55.5" hidden="1" customHeight="1" x14ac:dyDescent="0.3">
      <c r="A29" s="731">
        <f>A27+1</f>
        <v>7</v>
      </c>
      <c r="B29" s="731">
        <v>7000023692</v>
      </c>
      <c r="C29" s="731">
        <v>3820</v>
      </c>
      <c r="D29" s="731">
        <v>80</v>
      </c>
      <c r="E29" s="731">
        <v>10</v>
      </c>
      <c r="F29" s="731" t="s">
        <v>368</v>
      </c>
      <c r="G29" s="731">
        <v>100002903</v>
      </c>
      <c r="H29" s="731">
        <v>998716</v>
      </c>
      <c r="I29" s="732"/>
      <c r="J29" s="733">
        <v>0.18</v>
      </c>
      <c r="K29" s="734"/>
      <c r="L29" s="735" t="s">
        <v>363</v>
      </c>
      <c r="M29" s="731" t="s">
        <v>364</v>
      </c>
      <c r="N29" s="731">
        <v>1</v>
      </c>
      <c r="O29" s="736"/>
      <c r="P29" s="737" t="str">
        <f t="shared" si="9"/>
        <v>Included</v>
      </c>
      <c r="Q29" s="738">
        <f t="shared" si="10"/>
        <v>0</v>
      </c>
      <c r="R29" s="363">
        <f t="shared" si="11"/>
        <v>0</v>
      </c>
      <c r="S29" s="363">
        <f t="shared" si="12"/>
        <v>0</v>
      </c>
      <c r="T29" s="739"/>
      <c r="AC29" s="740"/>
    </row>
    <row r="30" spans="1:51" s="363" customFormat="1" ht="55.5" hidden="1" customHeight="1" x14ac:dyDescent="0.3">
      <c r="A30" s="731">
        <f t="shared" si="8"/>
        <v>8</v>
      </c>
      <c r="B30" s="731">
        <v>7000023692</v>
      </c>
      <c r="C30" s="731">
        <v>3820</v>
      </c>
      <c r="D30" s="731">
        <v>80</v>
      </c>
      <c r="E30" s="731">
        <v>20</v>
      </c>
      <c r="F30" s="731" t="s">
        <v>368</v>
      </c>
      <c r="G30" s="731">
        <v>100002904</v>
      </c>
      <c r="H30" s="731">
        <v>998716</v>
      </c>
      <c r="I30" s="732"/>
      <c r="J30" s="733">
        <v>0.18</v>
      </c>
      <c r="K30" s="734"/>
      <c r="L30" s="735" t="s">
        <v>365</v>
      </c>
      <c r="M30" s="731" t="s">
        <v>364</v>
      </c>
      <c r="N30" s="731">
        <v>6</v>
      </c>
      <c r="O30" s="736"/>
      <c r="P30" s="737" t="str">
        <f t="shared" ref="P30" si="13">IF(O30=0, "Included", IF(ISERROR(N30*O30), O30,N30* O30))</f>
        <v>Included</v>
      </c>
      <c r="Q30" s="738">
        <f t="shared" ref="Q30" si="14">S30</f>
        <v>0</v>
      </c>
      <c r="R30" s="363">
        <f t="shared" ref="R30" si="15">IF(P30="Included",0,P30)</f>
        <v>0</v>
      </c>
      <c r="S30" s="363">
        <f t="shared" ref="S30" si="16">IF(K30="",(R30*J30),(R30*K30))</f>
        <v>0</v>
      </c>
      <c r="T30" s="739"/>
      <c r="AC30" s="740"/>
    </row>
    <row r="31" spans="1:51" s="32" customFormat="1" ht="21.75" hidden="1" customHeight="1" x14ac:dyDescent="0.3">
      <c r="A31" s="755" t="s">
        <v>343</v>
      </c>
      <c r="B31" s="897" t="s">
        <v>344</v>
      </c>
      <c r="C31" s="897"/>
      <c r="D31" s="897"/>
      <c r="E31" s="897"/>
      <c r="F31" s="897"/>
      <c r="G31" s="897"/>
      <c r="H31" s="897"/>
      <c r="I31" s="897"/>
      <c r="J31" s="897"/>
      <c r="K31" s="897"/>
      <c r="L31" s="897"/>
      <c r="M31" s="897"/>
      <c r="N31" s="897"/>
      <c r="O31" s="897"/>
      <c r="P31" s="897"/>
      <c r="Q31" s="897"/>
      <c r="R31" s="727"/>
      <c r="S31" s="728"/>
      <c r="T31" s="729"/>
      <c r="U31" s="729"/>
      <c r="V31" s="729"/>
      <c r="W31" s="729"/>
      <c r="X31" s="62"/>
      <c r="Y31" s="62"/>
      <c r="AA31" s="105"/>
      <c r="AB31" s="105"/>
      <c r="AI31" s="730"/>
      <c r="AL31" s="62"/>
      <c r="AM31" s="62"/>
      <c r="AN31" s="62"/>
      <c r="AO31" s="62"/>
      <c r="AP31" s="62"/>
      <c r="AQ31" s="62"/>
      <c r="AR31" s="62"/>
      <c r="AS31" s="62"/>
      <c r="AT31" s="62"/>
      <c r="AU31" s="62"/>
      <c r="AV31" s="62"/>
      <c r="AW31" s="62"/>
      <c r="AX31" s="62"/>
      <c r="AY31" s="62"/>
    </row>
    <row r="32" spans="1:51" s="363" customFormat="1" ht="55.5" hidden="1" customHeight="1" x14ac:dyDescent="0.3">
      <c r="A32" s="731">
        <v>9</v>
      </c>
      <c r="B32" s="731">
        <v>7000023692</v>
      </c>
      <c r="C32" s="731">
        <v>3480</v>
      </c>
      <c r="D32" s="731">
        <v>80</v>
      </c>
      <c r="E32" s="731">
        <v>10</v>
      </c>
      <c r="F32" s="731" t="s">
        <v>369</v>
      </c>
      <c r="G32" s="731">
        <v>100002903</v>
      </c>
      <c r="H32" s="731">
        <v>998716</v>
      </c>
      <c r="I32" s="732"/>
      <c r="J32" s="733">
        <v>0.18</v>
      </c>
      <c r="K32" s="734"/>
      <c r="L32" s="735" t="s">
        <v>363</v>
      </c>
      <c r="M32" s="731" t="s">
        <v>364</v>
      </c>
      <c r="N32" s="731">
        <v>1</v>
      </c>
      <c r="O32" s="736"/>
      <c r="P32" s="737" t="str">
        <f t="shared" ref="P32:P33" si="17">IF(O32=0, "Included", IF(ISERROR(N32*O32), O32,N32* O32))</f>
        <v>Included</v>
      </c>
      <c r="Q32" s="738">
        <f t="shared" ref="Q32:Q33" si="18">S32</f>
        <v>0</v>
      </c>
      <c r="R32" s="363">
        <f t="shared" ref="R32:R33" si="19">IF(P32="Included",0,P32)</f>
        <v>0</v>
      </c>
      <c r="S32" s="363">
        <f t="shared" ref="S32:S33" si="20">IF(K32="",(R32*J32),(R32*K32))</f>
        <v>0</v>
      </c>
      <c r="T32" s="739"/>
      <c r="AC32" s="740"/>
    </row>
    <row r="33" spans="1:51" s="363" customFormat="1" ht="55.5" hidden="1" customHeight="1" x14ac:dyDescent="0.3">
      <c r="A33" s="731">
        <v>10</v>
      </c>
      <c r="B33" s="731">
        <v>7000023692</v>
      </c>
      <c r="C33" s="731">
        <v>3480</v>
      </c>
      <c r="D33" s="731">
        <v>80</v>
      </c>
      <c r="E33" s="731">
        <v>20</v>
      </c>
      <c r="F33" s="731" t="s">
        <v>369</v>
      </c>
      <c r="G33" s="731">
        <v>100002904</v>
      </c>
      <c r="H33" s="731">
        <v>998716</v>
      </c>
      <c r="I33" s="732"/>
      <c r="J33" s="733">
        <v>0.18</v>
      </c>
      <c r="K33" s="734"/>
      <c r="L33" s="735" t="s">
        <v>365</v>
      </c>
      <c r="M33" s="731" t="s">
        <v>364</v>
      </c>
      <c r="N33" s="731">
        <v>6</v>
      </c>
      <c r="O33" s="736"/>
      <c r="P33" s="737" t="str">
        <f t="shared" si="17"/>
        <v>Included</v>
      </c>
      <c r="Q33" s="738">
        <f t="shared" si="18"/>
        <v>0</v>
      </c>
      <c r="R33" s="363">
        <f t="shared" si="19"/>
        <v>0</v>
      </c>
      <c r="S33" s="363">
        <f t="shared" si="20"/>
        <v>0</v>
      </c>
      <c r="T33" s="739"/>
      <c r="AC33" s="740"/>
    </row>
    <row r="34" spans="1:51" s="32" customFormat="1" ht="21.75" hidden="1" customHeight="1" x14ac:dyDescent="0.3">
      <c r="A34" s="755" t="s">
        <v>346</v>
      </c>
      <c r="B34" s="897" t="s">
        <v>347</v>
      </c>
      <c r="C34" s="897"/>
      <c r="D34" s="897"/>
      <c r="E34" s="897"/>
      <c r="F34" s="897"/>
      <c r="G34" s="897"/>
      <c r="H34" s="897"/>
      <c r="I34" s="897"/>
      <c r="J34" s="897"/>
      <c r="K34" s="897"/>
      <c r="L34" s="897"/>
      <c r="M34" s="897"/>
      <c r="N34" s="897"/>
      <c r="O34" s="897"/>
      <c r="P34" s="897"/>
      <c r="Q34" s="897"/>
      <c r="R34" s="727"/>
      <c r="S34" s="728"/>
      <c r="T34" s="729"/>
      <c r="U34" s="729"/>
      <c r="V34" s="729"/>
      <c r="W34" s="729"/>
      <c r="X34" s="62"/>
      <c r="Y34" s="62"/>
      <c r="AA34" s="105"/>
      <c r="AB34" s="105"/>
      <c r="AI34" s="730"/>
      <c r="AL34" s="62"/>
      <c r="AM34" s="62"/>
      <c r="AN34" s="62"/>
      <c r="AO34" s="62"/>
      <c r="AP34" s="62"/>
      <c r="AQ34" s="62"/>
      <c r="AR34" s="62"/>
      <c r="AS34" s="62"/>
      <c r="AT34" s="62"/>
      <c r="AU34" s="62"/>
      <c r="AV34" s="62"/>
      <c r="AW34" s="62"/>
      <c r="AX34" s="62"/>
      <c r="AY34" s="62"/>
    </row>
    <row r="35" spans="1:51" s="363" customFormat="1" ht="55.5" hidden="1" customHeight="1" x14ac:dyDescent="0.3">
      <c r="A35" s="731">
        <v>11</v>
      </c>
      <c r="B35" s="731">
        <v>7000023692</v>
      </c>
      <c r="C35" s="731">
        <v>3290</v>
      </c>
      <c r="D35" s="731">
        <v>80</v>
      </c>
      <c r="E35" s="731">
        <v>10</v>
      </c>
      <c r="F35" s="731" t="s">
        <v>370</v>
      </c>
      <c r="G35" s="731">
        <v>100002903</v>
      </c>
      <c r="H35" s="731">
        <v>998716</v>
      </c>
      <c r="I35" s="732"/>
      <c r="J35" s="733">
        <v>0.18</v>
      </c>
      <c r="K35" s="734"/>
      <c r="L35" s="735" t="s">
        <v>363</v>
      </c>
      <c r="M35" s="731" t="s">
        <v>364</v>
      </c>
      <c r="N35" s="731">
        <v>1</v>
      </c>
      <c r="O35" s="736"/>
      <c r="P35" s="737" t="str">
        <f t="shared" ref="P35:P36" si="21">IF(O35=0, "Included", IF(ISERROR(N35*O35), O35,N35* O35))</f>
        <v>Included</v>
      </c>
      <c r="Q35" s="738">
        <f t="shared" ref="Q35:Q36" si="22">S35</f>
        <v>0</v>
      </c>
      <c r="R35" s="363">
        <f t="shared" ref="R35:R36" si="23">IF(P35="Included",0,P35)</f>
        <v>0</v>
      </c>
      <c r="S35" s="363">
        <f t="shared" ref="S35:S36" si="24">IF(K35="",(R35*J35),(R35*K35))</f>
        <v>0</v>
      </c>
      <c r="T35" s="739"/>
      <c r="AC35" s="740"/>
    </row>
    <row r="36" spans="1:51" s="363" customFormat="1" ht="55.5" hidden="1" customHeight="1" x14ac:dyDescent="0.3">
      <c r="A36" s="731">
        <v>12</v>
      </c>
      <c r="B36" s="731">
        <v>7000023692</v>
      </c>
      <c r="C36" s="731">
        <v>3290</v>
      </c>
      <c r="D36" s="731">
        <v>80</v>
      </c>
      <c r="E36" s="731">
        <v>20</v>
      </c>
      <c r="F36" s="731" t="s">
        <v>370</v>
      </c>
      <c r="G36" s="731">
        <v>100002904</v>
      </c>
      <c r="H36" s="731">
        <v>998716</v>
      </c>
      <c r="I36" s="732"/>
      <c r="J36" s="733">
        <v>0.18</v>
      </c>
      <c r="K36" s="734"/>
      <c r="L36" s="735" t="s">
        <v>365</v>
      </c>
      <c r="M36" s="731" t="s">
        <v>364</v>
      </c>
      <c r="N36" s="731">
        <v>6</v>
      </c>
      <c r="O36" s="736"/>
      <c r="P36" s="737" t="str">
        <f t="shared" si="21"/>
        <v>Included</v>
      </c>
      <c r="Q36" s="738">
        <f t="shared" si="22"/>
        <v>0</v>
      </c>
      <c r="R36" s="363">
        <f t="shared" si="23"/>
        <v>0</v>
      </c>
      <c r="S36" s="363">
        <f t="shared" si="24"/>
        <v>0</v>
      </c>
      <c r="T36" s="739"/>
      <c r="AC36" s="740"/>
    </row>
    <row r="37" spans="1:51" s="32" customFormat="1" ht="21.75" hidden="1" customHeight="1" x14ac:dyDescent="0.3">
      <c r="A37" s="755" t="s">
        <v>349</v>
      </c>
      <c r="B37" s="897" t="s">
        <v>350</v>
      </c>
      <c r="C37" s="897"/>
      <c r="D37" s="897"/>
      <c r="E37" s="897"/>
      <c r="F37" s="897"/>
      <c r="G37" s="897"/>
      <c r="H37" s="897"/>
      <c r="I37" s="897"/>
      <c r="J37" s="897"/>
      <c r="K37" s="897"/>
      <c r="L37" s="897"/>
      <c r="M37" s="897"/>
      <c r="N37" s="897"/>
      <c r="O37" s="897"/>
      <c r="P37" s="897"/>
      <c r="Q37" s="897"/>
      <c r="R37" s="727"/>
      <c r="S37" s="728"/>
      <c r="T37" s="729"/>
      <c r="U37" s="729"/>
      <c r="V37" s="729"/>
      <c r="W37" s="729"/>
      <c r="X37" s="62"/>
      <c r="Y37" s="62"/>
      <c r="AA37" s="105"/>
      <c r="AB37" s="105"/>
      <c r="AI37" s="730"/>
      <c r="AL37" s="62"/>
      <c r="AM37" s="62"/>
      <c r="AN37" s="62"/>
      <c r="AO37" s="62"/>
      <c r="AP37" s="62"/>
      <c r="AQ37" s="62"/>
      <c r="AR37" s="62"/>
      <c r="AS37" s="62"/>
      <c r="AT37" s="62"/>
      <c r="AU37" s="62"/>
      <c r="AV37" s="62"/>
      <c r="AW37" s="62"/>
      <c r="AX37" s="62"/>
      <c r="AY37" s="62"/>
    </row>
    <row r="38" spans="1:51" s="363" customFormat="1" ht="55.5" hidden="1" customHeight="1" x14ac:dyDescent="0.3">
      <c r="A38" s="731">
        <v>13</v>
      </c>
      <c r="B38" s="731">
        <v>7000023692</v>
      </c>
      <c r="C38" s="731">
        <v>3100</v>
      </c>
      <c r="D38" s="731">
        <v>80</v>
      </c>
      <c r="E38" s="731">
        <v>10</v>
      </c>
      <c r="F38" s="731" t="s">
        <v>371</v>
      </c>
      <c r="G38" s="731">
        <v>100002903</v>
      </c>
      <c r="H38" s="731">
        <v>998716</v>
      </c>
      <c r="I38" s="732"/>
      <c r="J38" s="733">
        <v>0.18</v>
      </c>
      <c r="K38" s="734"/>
      <c r="L38" s="735" t="s">
        <v>363</v>
      </c>
      <c r="M38" s="731" t="s">
        <v>364</v>
      </c>
      <c r="N38" s="731">
        <v>1</v>
      </c>
      <c r="O38" s="736"/>
      <c r="P38" s="737" t="str">
        <f t="shared" ref="P38:P39" si="25">IF(O38=0, "Included", IF(ISERROR(N38*O38), O38,N38* O38))</f>
        <v>Included</v>
      </c>
      <c r="Q38" s="738">
        <f t="shared" ref="Q38:Q39" si="26">S38</f>
        <v>0</v>
      </c>
      <c r="R38" s="363">
        <f t="shared" ref="R38:R39" si="27">IF(P38="Included",0,P38)</f>
        <v>0</v>
      </c>
      <c r="S38" s="363">
        <f t="shared" ref="S38:S39" si="28">IF(K38="",(R38*J38),(R38*K38))</f>
        <v>0</v>
      </c>
      <c r="T38" s="739"/>
      <c r="AC38" s="740"/>
    </row>
    <row r="39" spans="1:51" s="363" customFormat="1" ht="55.5" hidden="1" customHeight="1" x14ac:dyDescent="0.3">
      <c r="A39" s="731">
        <v>14</v>
      </c>
      <c r="B39" s="731">
        <v>7000023692</v>
      </c>
      <c r="C39" s="731">
        <v>3100</v>
      </c>
      <c r="D39" s="731">
        <v>80</v>
      </c>
      <c r="E39" s="731">
        <v>20</v>
      </c>
      <c r="F39" s="731" t="s">
        <v>371</v>
      </c>
      <c r="G39" s="731">
        <v>100002904</v>
      </c>
      <c r="H39" s="731">
        <v>998716</v>
      </c>
      <c r="I39" s="732"/>
      <c r="J39" s="733">
        <v>0.18</v>
      </c>
      <c r="K39" s="734"/>
      <c r="L39" s="735" t="s">
        <v>365</v>
      </c>
      <c r="M39" s="731" t="s">
        <v>364</v>
      </c>
      <c r="N39" s="731">
        <v>6</v>
      </c>
      <c r="O39" s="736"/>
      <c r="P39" s="737" t="str">
        <f t="shared" si="25"/>
        <v>Included</v>
      </c>
      <c r="Q39" s="738">
        <f t="shared" si="26"/>
        <v>0</v>
      </c>
      <c r="R39" s="363">
        <f t="shared" si="27"/>
        <v>0</v>
      </c>
      <c r="S39" s="363">
        <f t="shared" si="28"/>
        <v>0</v>
      </c>
      <c r="T39" s="739"/>
      <c r="AC39" s="740"/>
    </row>
    <row r="40" spans="1:51" s="32" customFormat="1" ht="21.75" hidden="1" customHeight="1" x14ac:dyDescent="0.3">
      <c r="A40" s="755" t="s">
        <v>352</v>
      </c>
      <c r="B40" s="897" t="s">
        <v>353</v>
      </c>
      <c r="C40" s="897"/>
      <c r="D40" s="897"/>
      <c r="E40" s="897"/>
      <c r="F40" s="897"/>
      <c r="G40" s="897"/>
      <c r="H40" s="897"/>
      <c r="I40" s="897"/>
      <c r="J40" s="897"/>
      <c r="K40" s="897"/>
      <c r="L40" s="897"/>
      <c r="M40" s="897"/>
      <c r="N40" s="897"/>
      <c r="O40" s="897"/>
      <c r="P40" s="897"/>
      <c r="Q40" s="897"/>
      <c r="R40" s="727"/>
      <c r="S40" s="728"/>
      <c r="T40" s="729"/>
      <c r="U40" s="729"/>
      <c r="V40" s="729"/>
      <c r="W40" s="729"/>
      <c r="X40" s="62"/>
      <c r="Y40" s="62"/>
      <c r="AA40" s="105"/>
      <c r="AB40" s="105"/>
      <c r="AI40" s="730"/>
      <c r="AL40" s="62"/>
      <c r="AM40" s="62"/>
      <c r="AN40" s="62"/>
      <c r="AO40" s="62"/>
      <c r="AP40" s="62"/>
      <c r="AQ40" s="62"/>
      <c r="AR40" s="62"/>
      <c r="AS40" s="62"/>
      <c r="AT40" s="62"/>
      <c r="AU40" s="62"/>
      <c r="AV40" s="62"/>
      <c r="AW40" s="62"/>
      <c r="AX40" s="62"/>
      <c r="AY40" s="62"/>
    </row>
    <row r="41" spans="1:51" s="363" customFormat="1" ht="55.5" hidden="1" customHeight="1" x14ac:dyDescent="0.3">
      <c r="A41" s="731">
        <v>15</v>
      </c>
      <c r="B41" s="731">
        <v>7000023692</v>
      </c>
      <c r="C41" s="731">
        <v>4320</v>
      </c>
      <c r="D41" s="731">
        <v>80</v>
      </c>
      <c r="E41" s="731">
        <v>10</v>
      </c>
      <c r="F41" s="731" t="s">
        <v>372</v>
      </c>
      <c r="G41" s="731">
        <v>100002903</v>
      </c>
      <c r="H41" s="731">
        <v>998716</v>
      </c>
      <c r="I41" s="732"/>
      <c r="J41" s="733">
        <v>0.18</v>
      </c>
      <c r="K41" s="734"/>
      <c r="L41" s="735" t="s">
        <v>363</v>
      </c>
      <c r="M41" s="731" t="s">
        <v>364</v>
      </c>
      <c r="N41" s="731">
        <v>1</v>
      </c>
      <c r="O41" s="736"/>
      <c r="P41" s="737" t="str">
        <f t="shared" ref="P41:P42" si="29">IF(O41=0, "Included", IF(ISERROR(N41*O41), O41,N41* O41))</f>
        <v>Included</v>
      </c>
      <c r="Q41" s="738">
        <f t="shared" ref="Q41:Q42" si="30">S41</f>
        <v>0</v>
      </c>
      <c r="R41" s="363">
        <f t="shared" ref="R41:R42" si="31">IF(P41="Included",0,P41)</f>
        <v>0</v>
      </c>
      <c r="S41" s="363">
        <f t="shared" ref="S41:S42" si="32">IF(K41="",(R41*J41),(R41*K41))</f>
        <v>0</v>
      </c>
      <c r="T41" s="739"/>
      <c r="AC41" s="740"/>
    </row>
    <row r="42" spans="1:51" s="363" customFormat="1" ht="55.5" hidden="1" customHeight="1" x14ac:dyDescent="0.3">
      <c r="A42" s="731">
        <v>16</v>
      </c>
      <c r="B42" s="731">
        <v>7000023692</v>
      </c>
      <c r="C42" s="731">
        <v>4320</v>
      </c>
      <c r="D42" s="731">
        <v>80</v>
      </c>
      <c r="E42" s="731">
        <v>20</v>
      </c>
      <c r="F42" s="731" t="s">
        <v>372</v>
      </c>
      <c r="G42" s="731">
        <v>100002904</v>
      </c>
      <c r="H42" s="731">
        <v>998716</v>
      </c>
      <c r="I42" s="732"/>
      <c r="J42" s="733">
        <v>0.18</v>
      </c>
      <c r="K42" s="734"/>
      <c r="L42" s="735" t="s">
        <v>365</v>
      </c>
      <c r="M42" s="731" t="s">
        <v>364</v>
      </c>
      <c r="N42" s="731">
        <v>6</v>
      </c>
      <c r="O42" s="736"/>
      <c r="P42" s="737" t="str">
        <f t="shared" si="29"/>
        <v>Included</v>
      </c>
      <c r="Q42" s="738">
        <f t="shared" si="30"/>
        <v>0</v>
      </c>
      <c r="R42" s="363">
        <f t="shared" si="31"/>
        <v>0</v>
      </c>
      <c r="S42" s="363">
        <f t="shared" si="32"/>
        <v>0</v>
      </c>
      <c r="T42" s="739"/>
      <c r="AC42" s="740"/>
    </row>
    <row r="43" spans="1:51" ht="19.5" customHeight="1" x14ac:dyDescent="0.3">
      <c r="A43" s="433"/>
      <c r="B43" s="434"/>
      <c r="C43" s="434"/>
      <c r="D43" s="434"/>
      <c r="E43" s="434"/>
      <c r="F43" s="434"/>
      <c r="G43" s="434"/>
      <c r="H43" s="434"/>
      <c r="I43" s="434"/>
      <c r="J43" s="434"/>
      <c r="K43" s="434"/>
      <c r="L43" s="434"/>
      <c r="M43" s="434"/>
      <c r="N43" s="434"/>
      <c r="O43" s="434"/>
      <c r="P43" s="434"/>
      <c r="Q43" s="434"/>
    </row>
    <row r="44" spans="1:51" s="32" customFormat="1" ht="22.5" customHeight="1" x14ac:dyDescent="0.3">
      <c r="A44" s="915"/>
      <c r="B44" s="916"/>
      <c r="C44" s="916"/>
      <c r="D44" s="916"/>
      <c r="E44" s="916"/>
      <c r="F44" s="916"/>
      <c r="G44" s="916"/>
      <c r="H44" s="916"/>
      <c r="I44" s="917"/>
      <c r="J44" s="918" t="s">
        <v>373</v>
      </c>
      <c r="K44" s="919"/>
      <c r="L44" s="919"/>
      <c r="M44" s="919"/>
      <c r="N44" s="919"/>
      <c r="O44" s="920"/>
      <c r="P44" s="741">
        <f>SUM(P20:P42)</f>
        <v>0</v>
      </c>
      <c r="Q44" s="742"/>
      <c r="R44" s="62"/>
      <c r="S44" s="743">
        <f>SUM(S20:S42)</f>
        <v>0</v>
      </c>
    </row>
    <row r="45" spans="1:51" s="32" customFormat="1" ht="19.5" customHeight="1" x14ac:dyDescent="0.3">
      <c r="A45" s="744"/>
      <c r="B45" s="745"/>
      <c r="C45" s="745"/>
      <c r="D45" s="745"/>
      <c r="E45" s="745"/>
      <c r="F45" s="745"/>
      <c r="G45" s="745"/>
      <c r="H45" s="746"/>
      <c r="I45" s="747"/>
      <c r="J45" s="921" t="s">
        <v>257</v>
      </c>
      <c r="K45" s="921"/>
      <c r="L45" s="921"/>
      <c r="M45" s="921"/>
      <c r="N45" s="921"/>
      <c r="O45" s="922"/>
      <c r="P45" s="741"/>
      <c r="Q45" s="748">
        <f>SUM(Q20:Q42)</f>
        <v>0</v>
      </c>
      <c r="R45" s="62"/>
      <c r="S45" s="62"/>
    </row>
    <row r="46" spans="1:51" ht="16.5" x14ac:dyDescent="0.3">
      <c r="A46" s="390"/>
      <c r="B46" s="386"/>
      <c r="C46" s="385"/>
      <c r="D46" s="385"/>
      <c r="E46" s="385"/>
      <c r="F46" s="385"/>
      <c r="G46" s="385"/>
      <c r="H46" s="385"/>
      <c r="I46" s="385"/>
      <c r="J46" s="385"/>
      <c r="K46" s="385"/>
      <c r="L46" s="385"/>
      <c r="M46" s="385"/>
      <c r="N46" s="385"/>
      <c r="O46" s="385"/>
      <c r="P46" s="385"/>
      <c r="Q46" s="385"/>
    </row>
    <row r="47" spans="1:51" ht="37.9" customHeight="1" x14ac:dyDescent="0.3">
      <c r="A47" s="749" t="s">
        <v>219</v>
      </c>
      <c r="B47" s="923" t="s">
        <v>324</v>
      </c>
      <c r="C47" s="923"/>
      <c r="D47" s="923"/>
      <c r="E47" s="923"/>
      <c r="F47" s="923"/>
      <c r="G47" s="923"/>
      <c r="H47" s="923"/>
      <c r="I47" s="923"/>
      <c r="J47" s="923"/>
      <c r="K47" s="923"/>
      <c r="L47" s="923"/>
      <c r="M47" s="385"/>
      <c r="N47" s="385"/>
      <c r="O47" s="385"/>
      <c r="P47" s="385"/>
      <c r="Q47" s="385"/>
    </row>
    <row r="48" spans="1:51" ht="21" customHeight="1" x14ac:dyDescent="0.3">
      <c r="A48" s="401"/>
      <c r="B48" s="402"/>
      <c r="C48" s="402"/>
      <c r="D48" s="402"/>
      <c r="E48" s="402"/>
      <c r="F48" s="402"/>
      <c r="G48" s="402"/>
      <c r="H48" s="402"/>
      <c r="I48" s="402"/>
      <c r="J48" s="402"/>
      <c r="K48" s="402"/>
      <c r="L48" s="402"/>
      <c r="M48" s="402"/>
      <c r="N48" s="402"/>
      <c r="O48" s="914"/>
      <c r="P48" s="914"/>
      <c r="Q48" s="914"/>
    </row>
    <row r="49" spans="1:17" ht="33.6" customHeight="1" x14ac:dyDescent="0.3">
      <c r="A49" s="436" t="s">
        <v>221</v>
      </c>
      <c r="B49" s="437" t="str">
        <f>'Sch-1'!B114</f>
        <v>--</v>
      </c>
      <c r="C49" s="438"/>
      <c r="D49" s="438"/>
      <c r="E49" s="438"/>
      <c r="F49" s="438"/>
      <c r="G49" s="438"/>
      <c r="H49" s="438"/>
      <c r="I49" s="438"/>
      <c r="J49" s="438"/>
      <c r="K49" s="438"/>
      <c r="L49" s="438"/>
      <c r="M49" s="438"/>
      <c r="N49" s="701" t="s">
        <v>356</v>
      </c>
      <c r="O49" s="903" t="str">
        <f>'Sch-3 '!O99</f>
        <v/>
      </c>
      <c r="P49" s="903"/>
      <c r="Q49" s="903"/>
    </row>
    <row r="50" spans="1:17" ht="33.6" customHeight="1" x14ac:dyDescent="0.3">
      <c r="A50" s="436" t="s">
        <v>222</v>
      </c>
      <c r="B50" s="437" t="str">
        <f>'Sch-1'!B115</f>
        <v/>
      </c>
      <c r="C50" s="418"/>
      <c r="D50" s="418"/>
      <c r="E50" s="418"/>
      <c r="F50" s="418"/>
      <c r="G50" s="418"/>
      <c r="H50" s="418"/>
      <c r="I50" s="418"/>
      <c r="J50" s="418"/>
      <c r="K50" s="418"/>
      <c r="L50" s="418"/>
      <c r="M50" s="418"/>
      <c r="N50" s="702" t="s">
        <v>71</v>
      </c>
      <c r="O50" s="903" t="str">
        <f>'Sch-3 '!O100</f>
        <v/>
      </c>
      <c r="P50" s="903"/>
      <c r="Q50" s="903"/>
    </row>
    <row r="51" spans="1:17" ht="33.6" customHeight="1" x14ac:dyDescent="0.3">
      <c r="A51" s="417"/>
      <c r="B51" s="416"/>
      <c r="C51" s="418"/>
      <c r="D51" s="418"/>
      <c r="E51" s="418"/>
      <c r="F51" s="418"/>
      <c r="G51" s="418"/>
      <c r="H51" s="418"/>
      <c r="I51" s="418"/>
      <c r="J51" s="418"/>
      <c r="K51" s="418"/>
      <c r="L51" s="418"/>
      <c r="M51" s="418"/>
      <c r="N51" s="418"/>
      <c r="O51" s="914"/>
      <c r="P51" s="914"/>
      <c r="Q51" s="914"/>
    </row>
    <row r="52" spans="1:17" ht="33.6" customHeight="1" x14ac:dyDescent="0.3">
      <c r="A52" s="417"/>
      <c r="B52" s="416"/>
      <c r="C52" s="418"/>
      <c r="D52" s="418"/>
      <c r="E52" s="418"/>
      <c r="F52" s="418"/>
      <c r="G52" s="418"/>
      <c r="H52" s="418"/>
      <c r="I52" s="418"/>
      <c r="J52" s="418"/>
      <c r="K52" s="418"/>
      <c r="L52" s="418"/>
      <c r="M52" s="418"/>
      <c r="N52" s="418"/>
      <c r="O52" s="417"/>
      <c r="P52" s="439"/>
      <c r="Q52" s="440"/>
    </row>
  </sheetData>
  <sheetProtection algorithmName="SHA-512" hashValue="Td8xDiHUMsm9rZNFokjbm7FiXcgho1jFwxMYgH8S1AAWt7d+ZBWQ+CdSk2TLii/khEx3uCoObz1nN+fUHFj+yA==" saltValue="+zu8vJcrklyelAMP1RLcRQ==" spinCount="100000" sheet="1" formatColumns="0" formatRows="0" selectLockedCells="1"/>
  <customSheetViews>
    <customSheetView guid="{C6A7FFED-91EB-41DF-A944-2BFB2D792481}" scale="70" showPageBreaks="1" fitToPage="1" printArea="1" hiddenColumns="1" view="pageBreakPreview">
      <selection activeCell="O32" sqref="O32"/>
      <pageMargins left="0" right="0" top="0" bottom="0" header="0" footer="0"/>
      <pageSetup scale="43" fitToHeight="0" orientation="landscape" r:id="rId1"/>
      <headerFooter alignWithMargins="0">
        <oddFooter>&amp;R&amp;"Book Antiqua,Bold"&amp;10Schedule-4/ Page &amp;P of &amp;N</oddFooter>
      </headerFooter>
    </customSheetView>
    <customSheetView guid="{302D9D75-0757-45DA-AFBF-614F08F1401B}" scale="70" showPageBreaks="1" fitToPage="1" printArea="1" hiddenColumns="1" view="pageBreakPreview">
      <selection activeCell="O32" sqref="O32"/>
      <pageMargins left="0" right="0" top="0" bottom="0" header="0" footer="0"/>
      <pageSetup scale="43" fitToHeight="0" orientation="landscape" r:id="rId2"/>
      <headerFooter alignWithMargins="0">
        <oddFooter>&amp;R&amp;"Book Antiqua,Bold"&amp;10Schedule-4/ Page &amp;P of &amp;N</oddFooter>
      </headerFooter>
    </customSheetView>
    <customSheetView guid="{0D897A0D-14C5-4BD1-B11A-C8754685A103}" scale="80" showPageBreaks="1" fitToPage="1" printArea="1" hiddenColumns="1" view="pageBreakPreview" topLeftCell="B1">
      <selection activeCell="I19" sqref="I19"/>
      <pageMargins left="0" right="0" top="0" bottom="0" header="0" footer="0"/>
      <pageSetup scale="45" fitToHeight="0" orientation="landscape" r:id="rId3"/>
      <headerFooter alignWithMargins="0">
        <oddFooter>&amp;R&amp;"Book Antiqua,Bold"&amp;10Schedule-4/ Page &amp;P of &amp;N</oddFooter>
      </headerFooter>
    </customSheetView>
    <customSheetView guid="{7B2C193D-327B-40D6-809F-9A3DFB75744C}" scale="80" showPageBreaks="1" fitToPage="1" printArea="1" hiddenColumns="1" view="pageBreakPreview">
      <selection activeCell="I20" sqref="I20"/>
      <pageMargins left="0" right="0" top="0" bottom="0" header="0" footer="0"/>
      <pageSetup scale="45" fitToHeight="0" orientation="landscape" r:id="rId4"/>
      <headerFooter alignWithMargins="0">
        <oddFooter>&amp;R&amp;"Book Antiqua,Bold"&amp;10Schedule-4/ Page &amp;P of &amp;N</oddFooter>
      </headerFooter>
    </customSheetView>
  </customSheetViews>
  <mergeCells count="25">
    <mergeCell ref="O49:Q49"/>
    <mergeCell ref="O50:Q50"/>
    <mergeCell ref="O51:Q51"/>
    <mergeCell ref="B11:O11"/>
    <mergeCell ref="A44:I44"/>
    <mergeCell ref="J44:O44"/>
    <mergeCell ref="J45:O45"/>
    <mergeCell ref="B47:L47"/>
    <mergeCell ref="O48:Q48"/>
    <mergeCell ref="B37:Q37"/>
    <mergeCell ref="B40:Q40"/>
    <mergeCell ref="A14:Q14"/>
    <mergeCell ref="B19:Q19"/>
    <mergeCell ref="B22:Q22"/>
    <mergeCell ref="B25:Q25"/>
    <mergeCell ref="B28:Q28"/>
    <mergeCell ref="B31:Q31"/>
    <mergeCell ref="B34:Q34"/>
    <mergeCell ref="B10:O10"/>
    <mergeCell ref="A3:Q3"/>
    <mergeCell ref="A4:Q4"/>
    <mergeCell ref="A7:O7"/>
    <mergeCell ref="B8:O8"/>
    <mergeCell ref="B9:O9"/>
    <mergeCell ref="F18:L18"/>
  </mergeCells>
  <conditionalFormatting sqref="I20:I21">
    <cfRule type="expression" dxfId="61" priority="66" stopIfTrue="1">
      <formula>H20&gt;0</formula>
    </cfRule>
  </conditionalFormatting>
  <conditionalFormatting sqref="I23:I24">
    <cfRule type="expression" dxfId="60" priority="58" stopIfTrue="1">
      <formula>H23&gt;0</formula>
    </cfRule>
  </conditionalFormatting>
  <conditionalFormatting sqref="I26:I27">
    <cfRule type="expression" dxfId="59" priority="50" stopIfTrue="1">
      <formula>H26&gt;0</formula>
    </cfRule>
  </conditionalFormatting>
  <conditionalFormatting sqref="I29:I30">
    <cfRule type="expression" dxfId="58" priority="42" stopIfTrue="1">
      <formula>H29&gt;0</formula>
    </cfRule>
  </conditionalFormatting>
  <conditionalFormatting sqref="I32:I33">
    <cfRule type="expression" dxfId="57" priority="2" stopIfTrue="1">
      <formula>H32&gt;0</formula>
    </cfRule>
  </conditionalFormatting>
  <conditionalFormatting sqref="I35:I36">
    <cfRule type="expression" dxfId="56" priority="10" stopIfTrue="1">
      <formula>H35&gt;0</formula>
    </cfRule>
  </conditionalFormatting>
  <conditionalFormatting sqref="I38:I39">
    <cfRule type="expression" dxfId="55" priority="18" stopIfTrue="1">
      <formula>H38&gt;0</formula>
    </cfRule>
  </conditionalFormatting>
  <conditionalFormatting sqref="I41:I42">
    <cfRule type="expression" dxfId="54" priority="26" stopIfTrue="1">
      <formula>H41&gt;0</formula>
    </cfRule>
  </conditionalFormatting>
  <conditionalFormatting sqref="K20:K21">
    <cfRule type="expression" dxfId="53" priority="65" stopIfTrue="1">
      <formula>J20&gt;0</formula>
    </cfRule>
    <cfRule type="cellIs" dxfId="52" priority="68" stopIfTrue="1" operator="equal">
      <formula>"a"</formula>
    </cfRule>
  </conditionalFormatting>
  <conditionalFormatting sqref="K23:K24">
    <cfRule type="expression" dxfId="51" priority="57" stopIfTrue="1">
      <formula>J23&gt;0</formula>
    </cfRule>
    <cfRule type="cellIs" dxfId="50" priority="60" stopIfTrue="1" operator="equal">
      <formula>"a"</formula>
    </cfRule>
  </conditionalFormatting>
  <conditionalFormatting sqref="K26:K27">
    <cfRule type="expression" dxfId="49" priority="49" stopIfTrue="1">
      <formula>J26&gt;0</formula>
    </cfRule>
    <cfRule type="cellIs" dxfId="48" priority="52" stopIfTrue="1" operator="equal">
      <formula>"a"</formula>
    </cfRule>
  </conditionalFormatting>
  <conditionalFormatting sqref="K29:K30">
    <cfRule type="expression" dxfId="47" priority="41" stopIfTrue="1">
      <formula>J29&gt;0</formula>
    </cfRule>
    <cfRule type="cellIs" dxfId="46" priority="44" stopIfTrue="1" operator="equal">
      <formula>"a"</formula>
    </cfRule>
  </conditionalFormatting>
  <conditionalFormatting sqref="K32:K33">
    <cfRule type="expression" dxfId="45" priority="1" stopIfTrue="1">
      <formula>J32&gt;0</formula>
    </cfRule>
    <cfRule type="cellIs" dxfId="44" priority="4" stopIfTrue="1" operator="equal">
      <formula>"a"</formula>
    </cfRule>
  </conditionalFormatting>
  <conditionalFormatting sqref="K35:K36">
    <cfRule type="expression" dxfId="43" priority="9" stopIfTrue="1">
      <formula>J35&gt;0</formula>
    </cfRule>
    <cfRule type="cellIs" dxfId="42" priority="12" stopIfTrue="1" operator="equal">
      <formula>"a"</formula>
    </cfRule>
  </conditionalFormatting>
  <conditionalFormatting sqref="K38:K39">
    <cfRule type="expression" dxfId="41" priority="17" stopIfTrue="1">
      <formula>J38&gt;0</formula>
    </cfRule>
    <cfRule type="cellIs" dxfId="40" priority="20" stopIfTrue="1" operator="equal">
      <formula>"a"</formula>
    </cfRule>
  </conditionalFormatting>
  <conditionalFormatting sqref="K41:K42">
    <cfRule type="expression" dxfId="39" priority="25" stopIfTrue="1">
      <formula>J41&gt;0</formula>
    </cfRule>
    <cfRule type="cellIs" dxfId="38" priority="28" stopIfTrue="1" operator="equal">
      <formula>"a"</formula>
    </cfRule>
  </conditionalFormatting>
  <conditionalFormatting sqref="O20:O21">
    <cfRule type="expression" dxfId="37" priority="67" stopIfTrue="1">
      <formula>N20&gt;0</formula>
    </cfRule>
  </conditionalFormatting>
  <conditionalFormatting sqref="O23:O24">
    <cfRule type="expression" dxfId="36" priority="59" stopIfTrue="1">
      <formula>N23&gt;0</formula>
    </cfRule>
  </conditionalFormatting>
  <conditionalFormatting sqref="O26:O27">
    <cfRule type="expression" dxfId="35" priority="51" stopIfTrue="1">
      <formula>N26&gt;0</formula>
    </cfRule>
  </conditionalFormatting>
  <conditionalFormatting sqref="O29:O30">
    <cfRule type="expression" dxfId="34" priority="43" stopIfTrue="1">
      <formula>N29&gt;0</formula>
    </cfRule>
  </conditionalFormatting>
  <conditionalFormatting sqref="O32:O33">
    <cfRule type="expression" dxfId="33" priority="3" stopIfTrue="1">
      <formula>N32&gt;0</formula>
    </cfRule>
  </conditionalFormatting>
  <conditionalFormatting sqref="O35:O36">
    <cfRule type="expression" dxfId="32" priority="11" stopIfTrue="1">
      <formula>N35&gt;0</formula>
    </cfRule>
  </conditionalFormatting>
  <conditionalFormatting sqref="O38:O39">
    <cfRule type="expression" dxfId="31" priority="19" stopIfTrue="1">
      <formula>N38&gt;0</formula>
    </cfRule>
  </conditionalFormatting>
  <conditionalFormatting sqref="O41:O42">
    <cfRule type="expression" dxfId="30" priority="27" stopIfTrue="1">
      <formula>N41&gt;0</formula>
    </cfRule>
  </conditionalFormatting>
  <dataValidations count="4">
    <dataValidation operator="greaterThan" allowBlank="1" showInputMessage="1" showErrorMessage="1" error="Enter only Numeric Value greater than zero or leave the cell blank !" sqref="K16:K17" xr:uid="{00000000-0002-0000-0800-000000000000}"/>
    <dataValidation type="whole" operator="greaterThan" allowBlank="1" showInputMessage="1" showErrorMessage="1" sqref="I23:I24 I26:I27 I20:I21 I29:I42" xr:uid="{00000000-0002-0000-0800-000001000000}">
      <formula1>1</formula1>
    </dataValidation>
    <dataValidation type="list" operator="greaterThan" allowBlank="1" showInputMessage="1" showErrorMessage="1" sqref="K23:K24 K26:K27 K20:K21 K29:K42" xr:uid="{00000000-0002-0000-0800-000002000000}">
      <formula1>"0%,5%,12%,18%,28%"</formula1>
    </dataValidation>
    <dataValidation type="whole" operator="greaterThan" allowBlank="1" showInputMessage="1" showErrorMessage="1" error="Enter only Numeric Value greater than zero or leave the cell blank !" sqref="O23:O24 O26:O27 O20:O21 O29:O42" xr:uid="{00000000-0002-0000-0800-000003000000}">
      <formula1>0</formula1>
    </dataValidation>
  </dataValidations>
  <pageMargins left="0.25" right="0.25" top="0.75" bottom="0.75" header="0.3" footer="0.3"/>
  <pageSetup scale="50" fitToHeight="0" orientation="landscape" r:id="rId5"/>
  <headerFooter alignWithMargins="0">
    <oddFooter>&amp;R&amp;"Book Antiqua,Bold"&amp;10Schedule-4/ Page &amp;P of &amp;N</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24</vt:i4>
      </vt:variant>
    </vt:vector>
  </HeadingPairs>
  <TitlesOfParts>
    <vt:vector size="41" baseType="lpstr">
      <vt:lpstr>Basic</vt:lpstr>
      <vt:lpstr>Cover</vt:lpstr>
      <vt:lpstr>Instructions</vt:lpstr>
      <vt:lpstr>Names of Bidder</vt:lpstr>
      <vt:lpstr>Sch-1</vt:lpstr>
      <vt:lpstr>Sch-2</vt:lpstr>
      <vt:lpstr>Sch-3 </vt:lpstr>
      <vt:lpstr>Sch-Training</vt:lpstr>
      <vt:lpstr>Sch-4b</vt:lpstr>
      <vt:lpstr>Sch-5 Dis</vt:lpstr>
      <vt:lpstr>Sch-6(buy-back)</vt:lpstr>
      <vt:lpstr>Sch-4</vt:lpstr>
      <vt:lpstr>Sch-5</vt:lpstr>
      <vt:lpstr>Sch-6 After Discount</vt:lpstr>
      <vt:lpstr>Sch-7</vt:lpstr>
      <vt:lpstr>Discount</vt:lpstr>
      <vt:lpstr>Bid Form 2nd Envelope</vt:lpstr>
      <vt:lpstr>'Bid Form 2nd Envelope'!Print_Area</vt:lpstr>
      <vt:lpstr>Cover!Print_Area</vt:lpstr>
      <vt:lpstr>Discount!Print_Area</vt:lpstr>
      <vt:lpstr>Instructions!Print_Area</vt:lpstr>
      <vt:lpstr>'Names of Bidder'!Print_Area</vt:lpstr>
      <vt:lpstr>'Sch-1'!Print_Area</vt:lpstr>
      <vt:lpstr>'Sch-2'!Print_Area</vt:lpstr>
      <vt:lpstr>'Sch-3 '!Print_Area</vt:lpstr>
      <vt:lpstr>'Sch-4'!Print_Area</vt:lpstr>
      <vt:lpstr>'Sch-4b'!Print_Area</vt:lpstr>
      <vt:lpstr>'Sch-5'!Print_Area</vt:lpstr>
      <vt:lpstr>'Sch-5 Dis'!Print_Area</vt:lpstr>
      <vt:lpstr>'Sch-6 After Discount'!Print_Area</vt:lpstr>
      <vt:lpstr>'Sch-6(buy-back)'!Print_Area</vt:lpstr>
      <vt:lpstr>'Sch-7'!Print_Area</vt:lpstr>
      <vt:lpstr>'Sch-Training'!Print_Area</vt:lpstr>
      <vt:lpstr>'Sch-1'!Print_Titles</vt:lpstr>
      <vt:lpstr>'Sch-2'!Print_Titles</vt:lpstr>
      <vt:lpstr>'Sch-3 '!Print_Titles</vt:lpstr>
      <vt:lpstr>'Sch-4'!Print_Titles</vt:lpstr>
      <vt:lpstr>'Sch-5'!Print_Titles</vt:lpstr>
      <vt:lpstr>'Sch-5 Dis'!Print_Titles</vt:lpstr>
      <vt:lpstr>'Sch-6 After Discount'!Print_Titles</vt:lpstr>
      <vt:lpstr>'Sch-7'!Print_Titles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Umesh Kumar Yadav {उमेश कुमार यादव}</dc:creator>
  <cp:keywords/>
  <dc:description/>
  <cp:lastModifiedBy>Amit Verma {अमित वर्मा}</cp:lastModifiedBy>
  <cp:revision/>
  <dcterms:created xsi:type="dcterms:W3CDTF">2021-08-24T06:52:23Z</dcterms:created>
  <dcterms:modified xsi:type="dcterms:W3CDTF">2025-05-15T06:30:29Z</dcterms:modified>
  <cp:category/>
  <cp:contentStatus/>
</cp:coreProperties>
</file>