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RHQ Group/WC-3882 Const of Transit Camp at Gooty SS/Bid Docs-WC-3882 - Uploaded/"/>
    </mc:Choice>
  </mc:AlternateContent>
  <xr:revisionPtr revIDLastSave="625" documentId="13_ncr:1_{BD368C98-91EB-41FC-A282-E9F2DA675BF9}" xr6:coauthVersionLast="47" xr6:coauthVersionMax="47" xr10:uidLastSave="{AAEB43DE-4817-4A6C-8EA4-4FDA5C93DD63}"/>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'Schedule-I'!$A$1:$O$167</definedName>
    <definedName name="_xlnm.Print_Area" localSheetId="5">'Schedule-II'!$A$1:$O$102</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'Schedule-I'!$A$1:$O$166</definedName>
    <definedName name="Z_71DFD631_F0FC_4D77_B088_495FC5677788_.wvu.PrintArea" localSheetId="5" hidden="1">'Schedule-II'!$A$1:$L$101</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'Schedule-I'!$A$1:$O$167</definedName>
    <definedName name="Z_768FBB31_C98F_42D8_8A21_9E4C92CB0C4E_.wvu.PrintArea" localSheetId="5" hidden="1">'Schedule-II'!$A$1:$M$102</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'Schedule-I'!$A$1:$O$167</definedName>
    <definedName name="Z_F3854C08_3477_4F6D_851C_40DFA3C6F6FE_.wvu.PrintArea" localSheetId="5" hidden="1">'Schedule-II'!$A$1:$M$102</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'Schedule-I'!$A$1:$O$166</definedName>
    <definedName name="Z_FAE469C4_CC0E_407B_871F_7B3C94956CEC_.wvu.PrintArea" localSheetId="5" hidden="1">'Schedule-II'!$A$1:$L$101</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T Suryaprakash {टी. सूर्यप्रकाश} - Personal View" guid="{F3854C08-3477-4F6D-851C-40DFA3C6F6FE}" mergeInterval="0" personalView="1" maximized="1" windowWidth="1916" windowHeight="814" tabRatio="908" activeSheetId="6"/>
    <customWorkbookView name="C Lakshmi Manogna {सी लक्ष्मी  मनोगना} - Personal View" guid="{768FBB31-C98F-42D8-8A21-9E4C92CB0C4E}" mergeInterval="0" personalView="1" maximized="1" windowWidth="1436" windowHeight="634" tabRatio="908" activeSheetId="1"/>
    <customWorkbookView name="Chittaloori Venkanna {चित्‍तलूरी वेंकन्‍ना} - Personal View" guid="{71DFD631-F0FC-4D77-B088-495FC5677788}" mergeInterval="0" personalView="1" maximized="1" windowWidth="1362" windowHeight="502" tabRatio="908" activeSheetId="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Ramu Jella {जेल्‍ला रामू} - Personal View" guid="{FAE469C4-CC0E-407B-871F-7B3C94956CEC}" mergeInterval="0" personalView="1" maximized="1" windowWidth="1596" windowHeight="67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6" l="1"/>
  <c r="K87" i="6"/>
  <c r="L87" i="6" s="1"/>
  <c r="K88" i="6"/>
  <c r="L88" i="6" s="1"/>
  <c r="K89" i="6"/>
  <c r="L89" i="6" s="1"/>
  <c r="K90" i="6"/>
  <c r="L90" i="6" s="1"/>
  <c r="K91" i="6"/>
  <c r="L91" i="6" s="1"/>
  <c r="K92" i="6"/>
  <c r="L92" i="6" s="1"/>
  <c r="K93" i="6"/>
  <c r="L93" i="6"/>
  <c r="K94" i="6"/>
  <c r="L94" i="6"/>
  <c r="K95" i="6"/>
  <c r="L95" i="6" s="1"/>
  <c r="K96" i="6"/>
  <c r="L96" i="6" s="1"/>
  <c r="K97" i="6"/>
  <c r="L97" i="6" s="1"/>
  <c r="K98" i="6"/>
  <c r="L98" i="6" s="1"/>
  <c r="K99" i="6"/>
  <c r="L99" i="6" s="1"/>
  <c r="K12" i="6"/>
  <c r="L12" i="6" s="1"/>
  <c r="K13" i="6"/>
  <c r="L13" i="6" s="1"/>
  <c r="K14" i="6"/>
  <c r="L14" i="6" s="1"/>
  <c r="K15" i="6"/>
  <c r="L15" i="6" s="1"/>
  <c r="K16" i="6"/>
  <c r="L16" i="6" s="1"/>
  <c r="K17" i="6"/>
  <c r="L17" i="6" s="1"/>
  <c r="K18" i="6"/>
  <c r="L18" i="6" s="1"/>
  <c r="K19" i="6"/>
  <c r="L19" i="6" s="1"/>
  <c r="K20" i="6"/>
  <c r="L20" i="6" s="1"/>
  <c r="K21" i="6"/>
  <c r="L21" i="6" s="1"/>
  <c r="K22" i="6"/>
  <c r="L22" i="6" s="1"/>
  <c r="K23" i="6"/>
  <c r="L23" i="6" s="1"/>
  <c r="K24" i="6"/>
  <c r="L24" i="6" s="1"/>
  <c r="K25" i="6"/>
  <c r="L25" i="6" s="1"/>
  <c r="K26" i="6"/>
  <c r="L26" i="6" s="1"/>
  <c r="K27" i="6"/>
  <c r="L27" i="6" s="1"/>
  <c r="K28" i="6"/>
  <c r="L28" i="6" s="1"/>
  <c r="K29" i="6"/>
  <c r="L29" i="6" s="1"/>
  <c r="K30" i="6"/>
  <c r="L30" i="6" s="1"/>
  <c r="K31" i="6"/>
  <c r="L31" i="6" s="1"/>
  <c r="K32" i="6"/>
  <c r="L32" i="6" s="1"/>
  <c r="K33" i="6"/>
  <c r="L33" i="6" s="1"/>
  <c r="K34" i="6"/>
  <c r="L34" i="6" s="1"/>
  <c r="K35" i="6"/>
  <c r="L35" i="6" s="1"/>
  <c r="K36" i="6"/>
  <c r="L36" i="6" s="1"/>
  <c r="K37" i="6"/>
  <c r="L37" i="6" s="1"/>
  <c r="K38" i="6"/>
  <c r="L38" i="6" s="1"/>
  <c r="K39" i="6"/>
  <c r="L39" i="6" s="1"/>
  <c r="K40" i="6"/>
  <c r="L40" i="6" s="1"/>
  <c r="K41" i="6"/>
  <c r="L41" i="6" s="1"/>
  <c r="K42" i="6"/>
  <c r="L42" i="6" s="1"/>
  <c r="K43" i="6"/>
  <c r="L43" i="6" s="1"/>
  <c r="K44" i="6"/>
  <c r="L44" i="6" s="1"/>
  <c r="K45" i="6"/>
  <c r="L45" i="6" s="1"/>
  <c r="K46" i="6"/>
  <c r="L46" i="6" s="1"/>
  <c r="K47" i="6"/>
  <c r="L47" i="6" s="1"/>
  <c r="K48" i="6"/>
  <c r="L48" i="6" s="1"/>
  <c r="K49" i="6"/>
  <c r="L49" i="6" s="1"/>
  <c r="K50" i="6"/>
  <c r="L50" i="6" s="1"/>
  <c r="K51" i="6"/>
  <c r="L51" i="6" s="1"/>
  <c r="K52" i="6"/>
  <c r="L52" i="6" s="1"/>
  <c r="K53" i="6"/>
  <c r="L53" i="6" s="1"/>
  <c r="K54" i="6"/>
  <c r="L54" i="6" s="1"/>
  <c r="K55" i="6"/>
  <c r="L55" i="6" s="1"/>
  <c r="K56" i="6"/>
  <c r="L56" i="6" s="1"/>
  <c r="K57" i="6"/>
  <c r="L57" i="6" s="1"/>
  <c r="K58" i="6"/>
  <c r="L58" i="6" s="1"/>
  <c r="K59" i="6"/>
  <c r="L59" i="6" s="1"/>
  <c r="K60" i="6"/>
  <c r="L60" i="6" s="1"/>
  <c r="K61" i="6"/>
  <c r="L61" i="6" s="1"/>
  <c r="K62" i="6"/>
  <c r="L62" i="6" s="1"/>
  <c r="K63" i="6"/>
  <c r="L63" i="6" s="1"/>
  <c r="K64" i="6"/>
  <c r="L64" i="6" s="1"/>
  <c r="K65" i="6"/>
  <c r="L65" i="6" s="1"/>
  <c r="K66" i="6"/>
  <c r="L66" i="6" s="1"/>
  <c r="K67" i="6"/>
  <c r="L67" i="6" s="1"/>
  <c r="A160" i="5"/>
  <c r="A159" i="5"/>
  <c r="A158" i="5"/>
  <c r="A157" i="5"/>
  <c r="A156" i="5"/>
  <c r="A155" i="5"/>
  <c r="A154" i="5"/>
  <c r="A153" i="5"/>
  <c r="A152" i="5"/>
  <c r="A151" i="5"/>
  <c r="A150" i="5"/>
  <c r="A149" i="5"/>
  <c r="A147" i="5"/>
  <c r="A146" i="5"/>
  <c r="A145" i="5"/>
  <c r="A144" i="5"/>
  <c r="A143" i="5"/>
  <c r="A142" i="5"/>
  <c r="A141" i="5"/>
  <c r="M116" i="5"/>
  <c r="N116" i="5" s="1"/>
  <c r="O116" i="5" s="1"/>
  <c r="M117" i="5"/>
  <c r="N117" i="5" s="1"/>
  <c r="O117" i="5" s="1"/>
  <c r="M118" i="5"/>
  <c r="N118" i="5" s="1"/>
  <c r="O118" i="5" s="1"/>
  <c r="M119" i="5"/>
  <c r="N119" i="5" s="1"/>
  <c r="O119" i="5" s="1"/>
  <c r="M120" i="5"/>
  <c r="N120" i="5" s="1"/>
  <c r="O120" i="5" s="1"/>
  <c r="M121" i="5"/>
  <c r="N121" i="5"/>
  <c r="O121" i="5" s="1"/>
  <c r="M122" i="5"/>
  <c r="N122" i="5" s="1"/>
  <c r="O122" i="5" s="1"/>
  <c r="M123" i="5"/>
  <c r="N123" i="5" s="1"/>
  <c r="O123" i="5" s="1"/>
  <c r="M124" i="5"/>
  <c r="N124" i="5" s="1"/>
  <c r="O124" i="5" s="1"/>
  <c r="M125" i="5"/>
  <c r="N125" i="5"/>
  <c r="O125" i="5"/>
  <c r="M126" i="5"/>
  <c r="N126" i="5"/>
  <c r="O126" i="5" s="1"/>
  <c r="M127" i="5"/>
  <c r="N127" i="5" s="1"/>
  <c r="O127" i="5" s="1"/>
  <c r="M128" i="5"/>
  <c r="N128" i="5"/>
  <c r="O128" i="5" s="1"/>
  <c r="M129" i="5"/>
  <c r="N129" i="5" s="1"/>
  <c r="O129" i="5" s="1"/>
  <c r="M130" i="5"/>
  <c r="N130" i="5" s="1"/>
  <c r="O130" i="5" s="1"/>
  <c r="M131" i="5"/>
  <c r="N131" i="5" s="1"/>
  <c r="O131" i="5" s="1"/>
  <c r="M132" i="5"/>
  <c r="N132" i="5" s="1"/>
  <c r="O132" i="5" s="1"/>
  <c r="M133" i="5"/>
  <c r="N133" i="5"/>
  <c r="O133" i="5" s="1"/>
  <c r="M134" i="5"/>
  <c r="N134" i="5"/>
  <c r="O134" i="5" s="1"/>
  <c r="M135" i="5"/>
  <c r="N135" i="5"/>
  <c r="O135" i="5" s="1"/>
  <c r="M136" i="5"/>
  <c r="N136" i="5" s="1"/>
  <c r="O136" i="5" s="1"/>
  <c r="K71" i="6" l="1"/>
  <c r="L71" i="6" s="1"/>
  <c r="K72" i="6"/>
  <c r="L72" i="6" s="1"/>
  <c r="K73" i="6"/>
  <c r="L73" i="6" s="1"/>
  <c r="K74" i="6"/>
  <c r="L74" i="6" s="1"/>
  <c r="K75" i="6"/>
  <c r="L75" i="6" s="1"/>
  <c r="K76" i="6"/>
  <c r="L76" i="6" s="1"/>
  <c r="K77" i="6"/>
  <c r="L77" i="6" s="1"/>
  <c r="K78" i="6"/>
  <c r="L78" i="6" s="1"/>
  <c r="K79" i="6"/>
  <c r="L79" i="6" s="1"/>
  <c r="K80" i="6"/>
  <c r="L80" i="6" s="1"/>
  <c r="K81" i="6"/>
  <c r="L81" i="6" s="1"/>
  <c r="K82" i="6"/>
  <c r="L82" i="6" s="1"/>
  <c r="K83" i="6"/>
  <c r="L83" i="6" s="1"/>
  <c r="K84" i="6"/>
  <c r="L84" i="6" s="1"/>
  <c r="K85" i="6"/>
  <c r="L85" i="6" s="1"/>
  <c r="K86" i="6"/>
  <c r="L86" i="6" s="1"/>
  <c r="M140" i="5"/>
  <c r="N140" i="5" s="1"/>
  <c r="O140" i="5" s="1"/>
  <c r="M141" i="5"/>
  <c r="N141" i="5" s="1"/>
  <c r="O141" i="5" s="1"/>
  <c r="M142" i="5"/>
  <c r="N142" i="5" s="1"/>
  <c r="O142" i="5" s="1"/>
  <c r="M143" i="5"/>
  <c r="N143" i="5" s="1"/>
  <c r="O143" i="5" s="1"/>
  <c r="M144" i="5"/>
  <c r="N144" i="5" s="1"/>
  <c r="O144" i="5" s="1"/>
  <c r="M145" i="5"/>
  <c r="N145" i="5" s="1"/>
  <c r="O145" i="5" s="1"/>
  <c r="M146" i="5"/>
  <c r="N146" i="5" s="1"/>
  <c r="O146" i="5" s="1"/>
  <c r="M147" i="5"/>
  <c r="N147" i="5" s="1"/>
  <c r="O147" i="5" s="1"/>
  <c r="M148" i="5"/>
  <c r="N148" i="5" s="1"/>
  <c r="O148" i="5" s="1"/>
  <c r="M149" i="5"/>
  <c r="N149" i="5" s="1"/>
  <c r="O149" i="5" s="1"/>
  <c r="M150" i="5"/>
  <c r="N150" i="5" s="1"/>
  <c r="O150" i="5" s="1"/>
  <c r="M151" i="5"/>
  <c r="N151" i="5" s="1"/>
  <c r="O151" i="5" s="1"/>
  <c r="M152" i="5"/>
  <c r="N152" i="5" s="1"/>
  <c r="O152" i="5" s="1"/>
  <c r="M153" i="5"/>
  <c r="N153" i="5" s="1"/>
  <c r="O153" i="5" s="1"/>
  <c r="M154" i="5"/>
  <c r="N154" i="5" s="1"/>
  <c r="O154" i="5" s="1"/>
  <c r="M155" i="5"/>
  <c r="N155" i="5" s="1"/>
  <c r="O155" i="5" s="1"/>
  <c r="M156" i="5"/>
  <c r="N156" i="5" s="1"/>
  <c r="O156" i="5" s="1"/>
  <c r="M157" i="5"/>
  <c r="N157" i="5" s="1"/>
  <c r="O157" i="5" s="1"/>
  <c r="M158" i="5"/>
  <c r="N158" i="5" s="1"/>
  <c r="O158" i="5" s="1"/>
  <c r="M159" i="5"/>
  <c r="N159" i="5" s="1"/>
  <c r="O159" i="5" s="1"/>
  <c r="M160" i="5"/>
  <c r="N160" i="5" s="1"/>
  <c r="O160" i="5" s="1"/>
  <c r="M115" i="5" l="1"/>
  <c r="N115" i="5" s="1"/>
  <c r="O115" i="5" s="1"/>
  <c r="M114" i="5"/>
  <c r="N114" i="5" s="1"/>
  <c r="O114" i="5" s="1"/>
  <c r="M113" i="5"/>
  <c r="N113" i="5" s="1"/>
  <c r="O113" i="5" s="1"/>
  <c r="M112" i="5"/>
  <c r="N112" i="5" s="1"/>
  <c r="O112" i="5" s="1"/>
  <c r="M111" i="5"/>
  <c r="N111" i="5" s="1"/>
  <c r="O111" i="5" s="1"/>
  <c r="M110" i="5"/>
  <c r="N110" i="5" s="1"/>
  <c r="O110" i="5" s="1"/>
  <c r="M109" i="5"/>
  <c r="N109" i="5" s="1"/>
  <c r="O109" i="5" s="1"/>
  <c r="M108" i="5"/>
  <c r="N108" i="5" s="1"/>
  <c r="O108" i="5" s="1"/>
  <c r="M107" i="5"/>
  <c r="N107" i="5" s="1"/>
  <c r="O107" i="5" s="1"/>
  <c r="M106" i="5"/>
  <c r="N106" i="5" s="1"/>
  <c r="O106" i="5" s="1"/>
  <c r="M105" i="5"/>
  <c r="N105" i="5" s="1"/>
  <c r="O105" i="5" s="1"/>
  <c r="M104" i="5"/>
  <c r="N104" i="5" s="1"/>
  <c r="O104" i="5" s="1"/>
  <c r="M103" i="5"/>
  <c r="N103" i="5" s="1"/>
  <c r="O103" i="5" s="1"/>
  <c r="M102" i="5"/>
  <c r="N102" i="5" s="1"/>
  <c r="O102" i="5" s="1"/>
  <c r="M101" i="5"/>
  <c r="N101" i="5" s="1"/>
  <c r="O101" i="5" s="1"/>
  <c r="M100" i="5"/>
  <c r="N100" i="5" s="1"/>
  <c r="O100" i="5" s="1"/>
  <c r="M99" i="5"/>
  <c r="N99" i="5" s="1"/>
  <c r="O99" i="5" s="1"/>
  <c r="M98" i="5"/>
  <c r="N98" i="5" s="1"/>
  <c r="O98" i="5" s="1"/>
  <c r="M97" i="5"/>
  <c r="N97" i="5" s="1"/>
  <c r="O97" i="5" s="1"/>
  <c r="M96" i="5"/>
  <c r="N96" i="5" s="1"/>
  <c r="O96" i="5" s="1"/>
  <c r="M95" i="5"/>
  <c r="N95" i="5" s="1"/>
  <c r="O95" i="5" s="1"/>
  <c r="M94" i="5"/>
  <c r="N94" i="5" s="1"/>
  <c r="O94" i="5" s="1"/>
  <c r="M93" i="5"/>
  <c r="N93" i="5" s="1"/>
  <c r="O93" i="5" s="1"/>
  <c r="M92" i="5"/>
  <c r="N92" i="5" s="1"/>
  <c r="O92" i="5" s="1"/>
  <c r="M91" i="5"/>
  <c r="N91" i="5" s="1"/>
  <c r="O91" i="5" s="1"/>
  <c r="M90" i="5"/>
  <c r="N90" i="5" s="1"/>
  <c r="O90" i="5" s="1"/>
  <c r="M89" i="5"/>
  <c r="N89" i="5" s="1"/>
  <c r="O89" i="5" s="1"/>
  <c r="M88" i="5"/>
  <c r="N88" i="5" s="1"/>
  <c r="O88" i="5" s="1"/>
  <c r="M87" i="5"/>
  <c r="N87" i="5" s="1"/>
  <c r="O87" i="5" s="1"/>
  <c r="M86" i="5"/>
  <c r="N86" i="5" s="1"/>
  <c r="O86" i="5" s="1"/>
  <c r="M85" i="5"/>
  <c r="N85" i="5" s="1"/>
  <c r="O85" i="5" s="1"/>
  <c r="M84" i="5"/>
  <c r="N84" i="5" s="1"/>
  <c r="O84" i="5" s="1"/>
  <c r="M83" i="5"/>
  <c r="N83" i="5" s="1"/>
  <c r="O83" i="5" s="1"/>
  <c r="M82" i="5"/>
  <c r="N82" i="5" s="1"/>
  <c r="O82" i="5" s="1"/>
  <c r="M81" i="5"/>
  <c r="N81" i="5" s="1"/>
  <c r="O81" i="5" s="1"/>
  <c r="M80" i="5"/>
  <c r="N80" i="5" s="1"/>
  <c r="O80" i="5" s="1"/>
  <c r="M79" i="5"/>
  <c r="N79" i="5" s="1"/>
  <c r="O79" i="5" s="1"/>
  <c r="M78" i="5"/>
  <c r="N78" i="5" s="1"/>
  <c r="O78" i="5" s="1"/>
  <c r="M77" i="5"/>
  <c r="N77" i="5" s="1"/>
  <c r="O77" i="5" s="1"/>
  <c r="M76" i="5"/>
  <c r="N76" i="5" s="1"/>
  <c r="O76" i="5" s="1"/>
  <c r="M75" i="5"/>
  <c r="N75" i="5" s="1"/>
  <c r="O75" i="5" s="1"/>
  <c r="M74" i="5"/>
  <c r="N74" i="5" s="1"/>
  <c r="O74" i="5" s="1"/>
  <c r="M73" i="5"/>
  <c r="N73" i="5" s="1"/>
  <c r="O73" i="5" s="1"/>
  <c r="M72" i="5"/>
  <c r="N72" i="5" s="1"/>
  <c r="O72" i="5" s="1"/>
  <c r="M71" i="5"/>
  <c r="N71" i="5" s="1"/>
  <c r="O71" i="5" s="1"/>
  <c r="M70" i="5"/>
  <c r="N70" i="5" s="1"/>
  <c r="O70" i="5" s="1"/>
  <c r="M69" i="5"/>
  <c r="N69" i="5" s="1"/>
  <c r="O69" i="5" s="1"/>
  <c r="M68" i="5"/>
  <c r="N68" i="5" s="1"/>
  <c r="O68" i="5" s="1"/>
  <c r="M67" i="5"/>
  <c r="N67" i="5" s="1"/>
  <c r="O67" i="5" s="1"/>
  <c r="M66" i="5"/>
  <c r="N66" i="5" s="1"/>
  <c r="O66" i="5" s="1"/>
  <c r="M65" i="5"/>
  <c r="N65" i="5" s="1"/>
  <c r="O65" i="5" s="1"/>
  <c r="M64" i="5"/>
  <c r="N64" i="5" s="1"/>
  <c r="O64" i="5" s="1"/>
  <c r="M63" i="5"/>
  <c r="N63" i="5" s="1"/>
  <c r="O63" i="5" s="1"/>
  <c r="M62" i="5"/>
  <c r="N62" i="5" s="1"/>
  <c r="O62" i="5" s="1"/>
  <c r="M61" i="5"/>
  <c r="N61" i="5" s="1"/>
  <c r="O61" i="5" s="1"/>
  <c r="M60" i="5"/>
  <c r="N60" i="5" s="1"/>
  <c r="O60" i="5" s="1"/>
  <c r="M59" i="5"/>
  <c r="N59" i="5" s="1"/>
  <c r="O59" i="5" s="1"/>
  <c r="M58" i="5"/>
  <c r="N58" i="5" s="1"/>
  <c r="O58" i="5" s="1"/>
  <c r="M57" i="5"/>
  <c r="N57" i="5" s="1"/>
  <c r="O57" i="5" s="1"/>
  <c r="M56" i="5"/>
  <c r="N56" i="5" s="1"/>
  <c r="O56" i="5" s="1"/>
  <c r="M55" i="5"/>
  <c r="N55" i="5" s="1"/>
  <c r="O55" i="5" s="1"/>
  <c r="M54" i="5"/>
  <c r="N54" i="5" s="1"/>
  <c r="O54" i="5" s="1"/>
  <c r="M53" i="5"/>
  <c r="N53" i="5" s="1"/>
  <c r="O53" i="5" s="1"/>
  <c r="M52" i="5"/>
  <c r="N52" i="5" s="1"/>
  <c r="O52" i="5" s="1"/>
  <c r="M51" i="5"/>
  <c r="N51" i="5" s="1"/>
  <c r="O51" i="5" s="1"/>
  <c r="M50" i="5"/>
  <c r="N50" i="5" s="1"/>
  <c r="O50" i="5" s="1"/>
  <c r="M49" i="5"/>
  <c r="N49" i="5" s="1"/>
  <c r="O49" i="5" s="1"/>
  <c r="M48" i="5"/>
  <c r="N48" i="5" s="1"/>
  <c r="O48" i="5" s="1"/>
  <c r="M47" i="5"/>
  <c r="N47" i="5" s="1"/>
  <c r="O47" i="5" s="1"/>
  <c r="M46" i="5"/>
  <c r="N46" i="5" s="1"/>
  <c r="O46" i="5" s="1"/>
  <c r="M45" i="5"/>
  <c r="N45" i="5" s="1"/>
  <c r="O45" i="5" s="1"/>
  <c r="M44" i="5"/>
  <c r="N44" i="5" s="1"/>
  <c r="O44" i="5" s="1"/>
  <c r="M43" i="5"/>
  <c r="N43" i="5" s="1"/>
  <c r="O43" i="5" s="1"/>
  <c r="M42" i="5"/>
  <c r="N42" i="5" s="1"/>
  <c r="O42" i="5" s="1"/>
  <c r="M41" i="5"/>
  <c r="N41" i="5" s="1"/>
  <c r="O41" i="5" s="1"/>
  <c r="M40" i="5"/>
  <c r="N40" i="5" s="1"/>
  <c r="O40" i="5" s="1"/>
  <c r="M39" i="5"/>
  <c r="N39" i="5" s="1"/>
  <c r="O39" i="5" s="1"/>
  <c r="M38" i="5"/>
  <c r="N38" i="5" s="1"/>
  <c r="O38" i="5" s="1"/>
  <c r="M37" i="5"/>
  <c r="N37" i="5" s="1"/>
  <c r="O37" i="5" s="1"/>
  <c r="M36" i="5"/>
  <c r="N36" i="5" s="1"/>
  <c r="O36" i="5" s="1"/>
  <c r="M35" i="5"/>
  <c r="N35" i="5" s="1"/>
  <c r="O35" i="5" s="1"/>
  <c r="M34" i="5"/>
  <c r="N34" i="5" s="1"/>
  <c r="O34" i="5" s="1"/>
  <c r="M33" i="5"/>
  <c r="N33" i="5" s="1"/>
  <c r="O33" i="5" s="1"/>
  <c r="M32" i="5"/>
  <c r="N32" i="5" s="1"/>
  <c r="O32" i="5" s="1"/>
  <c r="M31" i="5"/>
  <c r="N31" i="5" s="1"/>
  <c r="O31"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1" i="5"/>
  <c r="N21" i="5" s="1"/>
  <c r="O21" i="5" s="1"/>
  <c r="M20" i="5"/>
  <c r="N20" i="5" s="1"/>
  <c r="O20" i="5" s="1"/>
  <c r="M19" i="5"/>
  <c r="N19" i="5" s="1"/>
  <c r="O19" i="5" s="1"/>
  <c r="M18" i="5"/>
  <c r="N18" i="5" s="1"/>
  <c r="O18" i="5" s="1"/>
  <c r="M17" i="5"/>
  <c r="N17" i="5" s="1"/>
  <c r="O17" i="5" s="1"/>
  <c r="M16" i="5"/>
  <c r="N16" i="5" s="1"/>
  <c r="O16" i="5" s="1"/>
  <c r="M15" i="5"/>
  <c r="N15" i="5" s="1"/>
  <c r="O15" i="5" s="1"/>
  <c r="M14" i="5"/>
  <c r="N14" i="5" s="1"/>
  <c r="O14" i="5" s="1"/>
  <c r="M13" i="5"/>
  <c r="N13" i="5" s="1"/>
  <c r="O13" i="5" s="1"/>
  <c r="A20" i="5"/>
  <c r="A21" i="5" s="1"/>
  <c r="A22" i="5" s="1"/>
  <c r="A23" i="5" s="1"/>
  <c r="A24" i="5" s="1"/>
  <c r="A26" i="5" s="1"/>
  <c r="A27" i="5" s="1"/>
  <c r="A29" i="5" l="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K11" i="6"/>
  <c r="L11" i="6" s="1"/>
  <c r="N11" i="6"/>
  <c r="O11" i="6" s="1"/>
  <c r="A61" i="5" l="1"/>
  <c r="A62" i="5" s="1"/>
  <c r="A63" i="5" s="1"/>
  <c r="A64" i="5" s="1"/>
  <c r="A65"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9" i="5" s="1"/>
  <c r="A91" i="5" s="1"/>
  <c r="A92" i="5" s="1"/>
  <c r="A93" i="5" s="1"/>
  <c r="A94" i="5" s="1"/>
  <c r="A96" i="5" s="1"/>
  <c r="A97" i="5" s="1"/>
  <c r="A98" i="5" s="1"/>
  <c r="A99" i="5" s="1"/>
  <c r="A100" i="5" s="1"/>
  <c r="L68" i="6"/>
  <c r="K68" i="6"/>
  <c r="A102" i="5" l="1"/>
  <c r="A103" i="5" s="1"/>
  <c r="A104" i="5" s="1"/>
  <c r="A106" i="5" s="1"/>
  <c r="A107" i="5" s="1"/>
  <c r="A108" i="5" s="1"/>
  <c r="M139" i="5"/>
  <c r="N139" i="5" s="1"/>
  <c r="O139" i="5" s="1"/>
  <c r="A110" i="5" l="1"/>
  <c r="A111" i="5" s="1"/>
  <c r="A112" i="5" s="1"/>
  <c r="O161" i="5"/>
  <c r="N161" i="5"/>
  <c r="A114" i="5" l="1"/>
  <c r="A115" i="5" s="1"/>
  <c r="A116" i="5" s="1"/>
  <c r="A117" i="5" s="1"/>
  <c r="A119" i="5" s="1"/>
  <c r="A121" i="5" s="1"/>
  <c r="A122" i="5" s="1"/>
  <c r="A123" i="5" s="1"/>
  <c r="A124" i="5" s="1"/>
  <c r="A125" i="5" s="1"/>
  <c r="A126" i="5" s="1"/>
  <c r="A127" i="5" s="1"/>
  <c r="A128" i="5" s="1"/>
  <c r="A129" i="5" s="1"/>
  <c r="A131" i="5" s="1"/>
  <c r="A132" i="5" s="1"/>
  <c r="A133" i="5" s="1"/>
  <c r="A134" i="5" s="1"/>
  <c r="A135" i="5" s="1"/>
  <c r="A136" i="5" s="1"/>
  <c r="L100" i="6"/>
  <c r="K100" i="6"/>
  <c r="P9" i="6" l="1"/>
  <c r="M92" i="6" l="1"/>
  <c r="M87" i="6"/>
  <c r="M97" i="6"/>
  <c r="M91" i="6"/>
  <c r="M88" i="6"/>
  <c r="M93" i="6"/>
  <c r="M98" i="6"/>
  <c r="M96" i="6"/>
  <c r="M89" i="6"/>
  <c r="M94" i="6"/>
  <c r="M99" i="6"/>
  <c r="M90" i="6"/>
  <c r="M95" i="6"/>
  <c r="M40" i="6"/>
  <c r="M12" i="6"/>
  <c r="M32" i="6"/>
  <c r="M64" i="6"/>
  <c r="M17" i="6"/>
  <c r="M21" i="6"/>
  <c r="M25" i="6"/>
  <c r="M29" i="6"/>
  <c r="M33" i="6"/>
  <c r="M37" i="6"/>
  <c r="M41" i="6"/>
  <c r="M45" i="6"/>
  <c r="M49" i="6"/>
  <c r="M53" i="6"/>
  <c r="M57" i="6"/>
  <c r="M61" i="6"/>
  <c r="M65" i="6"/>
  <c r="M20" i="6"/>
  <c r="M13" i="6"/>
  <c r="M36" i="6"/>
  <c r="M28" i="6"/>
  <c r="M56" i="6"/>
  <c r="M14" i="6"/>
  <c r="M18" i="6"/>
  <c r="M22" i="6"/>
  <c r="M26" i="6"/>
  <c r="M30" i="6"/>
  <c r="M38" i="6"/>
  <c r="M42" i="6"/>
  <c r="M46" i="6"/>
  <c r="M50" i="6"/>
  <c r="M54" i="6"/>
  <c r="M58" i="6"/>
  <c r="M62" i="6"/>
  <c r="M66" i="6"/>
  <c r="M16" i="6"/>
  <c r="M60" i="6"/>
  <c r="M44" i="6"/>
  <c r="M48" i="6"/>
  <c r="M15" i="6"/>
  <c r="M19" i="6"/>
  <c r="M23" i="6"/>
  <c r="M27" i="6"/>
  <c r="M31" i="6"/>
  <c r="M35" i="6"/>
  <c r="M39" i="6"/>
  <c r="M43" i="6"/>
  <c r="M47" i="6"/>
  <c r="M51" i="6"/>
  <c r="M55" i="6"/>
  <c r="M59" i="6"/>
  <c r="M63" i="6"/>
  <c r="M67" i="6"/>
  <c r="M24" i="6"/>
  <c r="M84" i="6"/>
  <c r="M72" i="6"/>
  <c r="M83" i="6"/>
  <c r="M71" i="6"/>
  <c r="M82" i="6"/>
  <c r="M81" i="6"/>
  <c r="M80" i="6"/>
  <c r="M79" i="6"/>
  <c r="M78" i="6"/>
  <c r="M75" i="6"/>
  <c r="M77" i="6"/>
  <c r="M76" i="6"/>
  <c r="M86" i="6"/>
  <c r="M74" i="6"/>
  <c r="M73" i="6"/>
  <c r="M85" i="6"/>
  <c r="M11" i="6"/>
  <c r="K101" i="6"/>
  <c r="L10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M12" i="5"/>
  <c r="N12" i="5" s="1"/>
  <c r="O12" i="5" s="1"/>
  <c r="O163" i="5"/>
  <c r="A167"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N168" i="5" s="1"/>
  <c r="D10" i="1"/>
  <c r="D11" i="1"/>
  <c r="D12" i="1"/>
  <c r="D14" i="1"/>
  <c r="D15" i="1"/>
  <c r="D17" i="1"/>
  <c r="D18" i="1"/>
  <c r="D20" i="1"/>
  <c r="D21" i="1"/>
  <c r="B13" i="7" l="1"/>
  <c r="N137" i="5"/>
  <c r="N162" i="5" s="1"/>
  <c r="N101" i="6"/>
  <c r="N104" i="6" s="1"/>
  <c r="E21" i="1"/>
  <c r="C22" i="1" s="1"/>
  <c r="D19" i="7"/>
  <c r="U6" i="4"/>
  <c r="P6" i="4"/>
  <c r="K6" i="4"/>
  <c r="I13" i="4"/>
  <c r="F6" i="4" s="1"/>
  <c r="A6" i="4"/>
  <c r="N164" i="5" l="1"/>
  <c r="O164" i="5" s="1"/>
  <c r="O137" i="5"/>
  <c r="O162" i="5" s="1"/>
  <c r="N165" i="5"/>
  <c r="D11" i="7" s="1"/>
  <c r="Y25" i="4"/>
  <c r="T25" i="4" s="1"/>
  <c r="U7" i="4" s="1"/>
  <c r="O166" i="5" l="1"/>
  <c r="D18" i="7" s="1"/>
  <c r="D13" i="7"/>
  <c r="A102"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<sst xmlns="http://schemas.openxmlformats.org/spreadsheetml/2006/main" count="1580" uniqueCount="831">
  <si>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</si>
  <si>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</si>
  <si>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</si>
  <si>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</si>
  <si>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</si>
  <si>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</si>
  <si>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</si>
  <si>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</si>
  <si>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</si>
  <si>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</si>
  <si>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</si>
  <si>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</si>
  <si>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</si>
  <si>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</si>
  <si>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</si>
  <si>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</si>
  <si>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</si>
  <si>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</si>
  <si>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</si>
  <si>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</si>
  <si>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</si>
  <si>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</si>
  <si>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</si>
  <si>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</si>
  <si>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</si>
  <si>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</si>
  <si>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</si>
  <si>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</si>
  <si>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</si>
  <si>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</si>
  <si>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</si>
  <si>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</si>
  <si>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</si>
  <si>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</si>
  <si>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</si>
  <si>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</si>
  <si>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</si>
  <si>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</si>
  <si>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</si>
  <si>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</si>
  <si>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</si>
  <si>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</si>
  <si>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</si>
  <si>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</si>
  <si>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</si>
  <si>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</si>
  <si>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</si>
  <si>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</si>
  <si>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</si>
  <si>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</si>
  <si>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</si>
  <si>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</si>
  <si>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</si>
  <si>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</si>
  <si>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</si>
  <si>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</si>
  <si>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</si>
  <si>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</si>
  <si>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</si>
  <si>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</si>
  <si>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</si>
  <si>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</si>
  <si>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</si>
  <si>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</si>
  <si>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</si>
  <si>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</si>
  <si>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</si>
  <si>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</si>
  <si>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</si>
  <si>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</si>
  <si>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</si>
  <si>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</si>
  <si>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</si>
  <si>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</si>
  <si>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</si>
  <si>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</si>
  <si>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</si>
  <si>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</si>
  <si>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</si>
  <si>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</si>
  <si>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</si>
  <si>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</si>
  <si>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</si>
  <si>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</si>
  <si>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</si>
  <si>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</si>
  <si>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</si>
  <si>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</si>
  <si>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</si>
  <si>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</si>
  <si>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</si>
  <si>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</si>
  <si>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</si>
  <si>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</si>
  <si>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</si>
  <si>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</si>
  <si>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</si>
  <si>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</si>
  <si>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</si>
  <si>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</si>
  <si>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</si>
  <si>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</si>
  <si>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</si>
  <si>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</si>
  <si>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</si>
  <si>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</si>
  <si>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</si>
  <si>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</si>
  <si>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</si>
  <si>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</si>
  <si>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</si>
  <si>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</si>
  <si>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</si>
  <si>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</si>
  <si>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</si>
  <si>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</si>
  <si>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</si>
  <si>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</si>
  <si>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</si>
  <si>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</si>
  <si>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</si>
  <si>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</si>
  <si>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</si>
  <si>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</si>
  <si>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</si>
  <si>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</si>
  <si>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</si>
  <si>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</si>
  <si>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</si>
  <si>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</si>
  <si>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</si>
  <si>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</si>
  <si>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</si>
  <si>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</si>
  <si>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</si>
  <si>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</si>
  <si>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</si>
  <si>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</si>
  <si>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</si>
  <si>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</si>
  <si>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</si>
  <si>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</si>
  <si>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</si>
  <si>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</si>
  <si>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</si>
  <si>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</si>
  <si>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</si>
  <si>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</si>
  <si>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</si>
  <si>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</si>
  <si>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</si>
  <si>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</si>
  <si>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</si>
  <si>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</si>
  <si>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</si>
  <si>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</si>
  <si>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</si>
  <si>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</si>
  <si>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</si>
  <si>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</si>
  <si>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</si>
  <si>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</si>
  <si>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</si>
  <si>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</si>
  <si>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</si>
  <si>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</si>
  <si>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</si>
  <si>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</si>
  <si>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</si>
  <si>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</si>
  <si>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</si>
  <si>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</si>
  <si>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</si>
  <si>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</si>
  <si>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</si>
  <si>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</si>
  <si>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</si>
  <si>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</si>
  <si>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</si>
  <si>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</si>
  <si>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</si>
  <si>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</si>
  <si>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</si>
  <si>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</si>
  <si>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</si>
  <si>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</si>
  <si>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</si>
  <si>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</si>
  <si>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</si>
  <si>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</si>
  <si>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</si>
  <si>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</si>
  <si>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</si>
  <si>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</si>
  <si>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</si>
  <si>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</si>
  <si>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</si>
  <si>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</si>
  <si>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</si>
  <si>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</si>
  <si>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</si>
  <si>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</si>
  <si>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</si>
  <si>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</si>
  <si>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</si>
  <si>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</si>
  <si>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</si>
  <si>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</si>
  <si>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</si>
  <si>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</si>
  <si>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</si>
  <si>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</si>
  <si>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</si>
  <si>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</si>
  <si>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</si>
  <si>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</si>
  <si>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</si>
  <si>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</si>
  <si>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</si>
  <si>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</si>
  <si>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</si>
  <si>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</si>
  <si>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</si>
  <si>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</si>
  <si>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</si>
  <si>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</si>
  <si>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</si>
  <si>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</si>
  <si>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</si>
  <si>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</si>
  <si>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</si>
  <si>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</si>
  <si>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</si>
  <si>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</si>
  <si>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</si>
  <si>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</si>
  <si>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</si>
  <si>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</si>
  <si>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</si>
  <si>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</si>
  <si>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</si>
  <si>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</si>
  <si>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</si>
  <si>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</si>
  <si>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</si>
  <si>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</si>
  <si>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</si>
  <si>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</si>
  <si>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</si>
  <si>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</si>
  <si>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</si>
  <si>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</si>
  <si>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</si>
  <si>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</si>
  <si>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</si>
  <si>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</si>
  <si>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</si>
  <si>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</si>
  <si>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</si>
  <si>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</si>
  <si>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</si>
  <si>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2.8.1</t>
  </si>
  <si>
    <t>2.34.1</t>
  </si>
  <si>
    <t>4.1.8</t>
  </si>
  <si>
    <t>5.9.1</t>
  </si>
  <si>
    <t>5.9.3</t>
  </si>
  <si>
    <t>5.9.5</t>
  </si>
  <si>
    <t>5.9.6</t>
  </si>
  <si>
    <t>5.9.19</t>
  </si>
  <si>
    <t>Sqm</t>
  </si>
  <si>
    <t>13.16.1</t>
  </si>
  <si>
    <t>TOTAL FOR SCHEDULE ITEMS -CIVIL</t>
  </si>
  <si>
    <t>DSR 2022</t>
  </si>
  <si>
    <t>SCHEDULE ITEMS - ELECTRICAL</t>
  </si>
  <si>
    <t>1.24.1</t>
  </si>
  <si>
    <t>TOTAL FOR SCHEDULE ITEMS - ELECTRICAL</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</si>
  <si>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</si>
  <si>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</si>
  <si>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</si>
  <si>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</si>
  <si>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</si>
  <si>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</si>
  <si>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</si>
  <si>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</si>
  <si>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</si>
  <si>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</si>
  <si>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</si>
  <si>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</si>
  <si>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</si>
  <si>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</si>
  <si>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FOR NON-SCHEDULE ITEMS: CIVIL</t>
  </si>
  <si>
    <t>B</t>
  </si>
  <si>
    <t>NON-SCHEDULE ITEMS:ELECTRICAL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</si>
  <si>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</si>
  <si>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</si>
  <si>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</si>
  <si>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</si>
  <si>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</si>
  <si>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</si>
  <si>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</si>
  <si>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</si>
  <si>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</si>
  <si>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</si>
  <si>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</si>
  <si>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</si>
  <si>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</si>
  <si>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</si>
  <si>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</si>
  <si>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</si>
  <si>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</si>
  <si>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</si>
  <si>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</si>
  <si>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</si>
  <si>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</si>
  <si>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</si>
  <si>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</si>
  <si>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</si>
  <si>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</si>
  <si>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</si>
  <si>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</si>
  <si>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</si>
  <si>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</si>
  <si>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</si>
  <si>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</si>
  <si>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</si>
  <si>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</si>
  <si>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</si>
  <si>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</si>
  <si>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</si>
  <si>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</si>
  <si>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</si>
  <si>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</si>
  <si>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</si>
  <si>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</si>
  <si>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</si>
  <si>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</si>
  <si>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</si>
  <si>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</si>
  <si>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</si>
  <si>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</si>
  <si>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</si>
  <si>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</si>
  <si>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</si>
  <si>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</si>
  <si>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</si>
  <si>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</si>
  <si>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</si>
  <si>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</si>
  <si>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</si>
  <si>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CARRIAGE OF MATERIALS
By Mechanical Transport including loading,unloading and stacking
Earth Up to 1 Km</t>
  </si>
  <si>
    <t xml:space="preserve">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  </t>
  </si>
  <si>
    <t xml:space="preserve">Filling available excavated earth (excluding rock) in trenches, plinth, sides of foundations etc. in layers not exceeding 20cm in depth, consolidating each deposited layer by ramming and watering, lead up to 50 m and lift up to 1.5 m. </t>
  </si>
  <si>
    <t xml:space="preserve">Supplying chemical emulsion in sealed containers including delivery as specified.  / Chlorpyriphos/ Lindane emulsifiable concentrate of 20% </t>
  </si>
  <si>
    <t xml:space="preserve">Foundations, footings, bases of columns, etc. for mass concrete. </t>
  </si>
  <si>
    <t xml:space="preserve">Suspended floors, roofs, landings, balconies and access platform. </t>
  </si>
  <si>
    <t xml:space="preserve">Lintels, beams, plinth beams, girders, bressumers and cantilevers. </t>
  </si>
  <si>
    <t xml:space="preserve">Stairs, (excluding landings) except spiral-staircases. </t>
  </si>
  <si>
    <t xml:space="preserve">Weather shade, Chajjas, corbels etc., including edges. </t>
  </si>
  <si>
    <t xml:space="preserve">Extra for providing and placing in position 2 Nos. 6mm dia. M.S. bars at every third course of half brick masonry. </t>
  </si>
  <si>
    <t xml:space="preserve">Providing edge moulding to 18mm thick Granite stone counters, Vanities etc. including machine polishing to edge to give high gloss finish etc. complete as per design approved by Engineer-in-Charge. Granite work. </t>
  </si>
  <si>
    <t>Providing and fixing M.S. grills of required pattern in frames of windows etc. with M.S. flats, square or round bars etc. including priming coat with approved steel primer all complete. Fixed to openings /wooden frames with rawl plugs screws etc.</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</si>
  <si>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Engineer-in-charge, (for payment purpose only weight of stainless steel members shall be considered excluding fixing accessories such as nuts, bolts, fasteners etc.).</t>
  </si>
  <si>
    <t xml:space="preserve">Providing and fixing on wall face unplasticised Rigid PVC rain water pipes conforming to IS : 13592 Type A including jointing with seal ring conforming to IS : 5382 leaving 10 mm gap for thermal expansion.(i)Single socketed pipes. : 110 mm diameter </t>
  </si>
  <si>
    <t xml:space="preserve">Providing and fixing unplasticised -PVC pipe clips of approved design to unplasticised - PVC rain water pipes by means of 50x50x50mm hardwood plugs, screwed with M.S. screws of required length including cutting brick work and fixing in cement mortar 1:4 (1 cement : 4 coarse sand) and making good the wall etc. complete. : 110 mm </t>
  </si>
  <si>
    <t>Providing and fixing false ceiling at all heights including providing and fixing of frame work made of special sections, power pressed from M.S. sheets and galvanized with zinc coating of 120 gms/sqm (both side inclusive) as per IS : 277 and consisting of angle cleats of size 25 mm wide x 1.6 mm thick with flanges of 27 mm and 37mm, at 1200 mm centre to centre, one flange fixed to the ceiling with dash fastener 12.5 mm dia x 50 mm long with 6 mm dia bolts, other flange of cleat fixed to the angle hangers of 25x10x0.50 mm of required length with nuts &amp; bolts of required size and other end of angle hanger fixed with intermediate G.]. channels 45x15x0.9 mm running at the spacing of 1200 mm centre to centre, to which the ceiling section 0.5 mm thick bottom wedge of 80 mm with tapered flanges of 26 mm each having lips of 10.5 mm, at 450 mm centre to centre, shall be fixed in a direction perpendicular to G.|. intermediate channel with connecting clips made out of 2.64 mm dia x 230 mm long G.I. wire at every junction, including fixing perimeter channels 0.5 mm thick 27 mm high having flanges of 20 mm and 30 mm long, the perimeter of ceiling fixed to wall/partition with the help of rawl plugs at 450 mm centre, with 25 mm long dry wall screws @ 230 mm interval, including fixing of gypsum board to ceiling section and perimeter channel with the help of dry wall screws of size 3.5 x 25 mm at 230 mm c/c, including jointing and finishing to a flush finish of tapered and square edges of the board with recommended jointing compound , jointing tapes , finishing with jointing compound in 3 layers covering upto 150 mm on both sides of joint and two coats of primer suitable for board, all as per manufacturer’s specification and also including the cost of making openings for light fittings, grills,diffusers, cutouts made with frame of perimeter channels suitably fixed, all complete as per drawings, specification and direction of the Engineer in Charge but excluding the cost of painting with :
12.5 mm thick tapered edge gypsum moisture resistant board</t>
  </si>
  <si>
    <t xml:space="preserve">Providing and fixing to the inlet mouth of rain water pipe PTMT (an Engineering Thermoplastic) grating square (Slit) 150 mm square with a height of 8 mm and weighing not less than 100 gms. </t>
  </si>
  <si>
    <t xml:space="preserve">12 mm cement plaster of mix : 1:6 (1 cement: 6 coarse sand) </t>
  </si>
  <si>
    <t xml:space="preserve">15 mm cement plaster on rough side of single or half brick wall of mix : 1:6 (1 cement: 6 coarse sand) </t>
  </si>
  <si>
    <t xml:space="preserve">18 mm cement plaster in two coats under layer 12 mm thick cement plaster 1:5 (1 cement: 5 coarse sand) finished with a top layer 6mm thick cement plaster 1:6 (1 cement: 6 fine sand). </t>
  </si>
  <si>
    <t xml:space="preserve">Providing and fixing factory made single extruded WPC (Wood Polymer Composite) solid door/window/Clerestory windows &amp; other Frames/ Chowkhat comprising of virgin PVC polymer of K value 58-60 (Suspension Grade), calcium carbonate and natural fibers (wood powder/ rice husk/ wheat husk) and non toxic additives (maximum toxicity index of 12 for 100 gms) fabricated with miter joints after applying PVC solvent cement and screwed with full body threaded star headed SS screws having minimum frame density of 750 kg/cum, screw withdrawal strength of 2200 N (Face) &amp; 1100 N (Edge), minimum compressive strength of 58 N/mm2, modulus of elasticity 900 N/mm2 and resistance to spread of flame of Class A category with property of being termite/borer proof, water/moisture proof and fire retardant and fixed in position with M.S hold fast/lugs/SS dash fasteners of required dia and length complete as per direction of Engineer-In- Charge. (M.S hold fast/lugs or SS dash fasteners shall be paid for separately).
Note: For WPC solid door/window frames, minus 5 mm tolerance in dimensions i.e depth and width of profile shall be acceptable. Variation in profile dimensions on plus side shall be acceptable but no extra payment
on this account shall be made.
26.86.5 Frame size 65 x 100 mm
</t>
  </si>
  <si>
    <t xml:space="preserve">26.87  Providing and fixing factory made single extruded WPC (Wood Polymer Composite) solid plain flush door shutter of required size comprising of virgin polymer of K value 58-60 (Suspension Grade), calcium carbonate and natural fibers (wood powder/ rice husk/wheat husk) and non toxic additives (maximum toxicity index of 12 for 100 gms) having minimum density of 650 kg/cum and screw withdrawal strength of 1800 N (Face) &amp; 900 N (Edge), minimum compressive strength 50 N/mm2, modulus of elasticity 850 N/mm2 and resistance to spread of flame of Class A category with property of being termite/borer proof, water/moisture proof and fire retardant and fixing with stainless steel butt hinges of required size with necessary full body threaded star headed counter sunk S.S screws, all as per direction of Engineer-In- Charge. (Note: stainless steel butt hinges and necessary S.S screws shall be paid separately)
26.87.1 30 mm thick
</t>
  </si>
  <si>
    <t>1.1.2</t>
  </si>
  <si>
    <t>2.10.1.2</t>
  </si>
  <si>
    <t>5.9.2</t>
  </si>
  <si>
    <t>5.9.7</t>
  </si>
  <si>
    <t>8.2.2.2</t>
  </si>
  <si>
    <t>8.3.2</t>
  </si>
  <si>
    <t>9.48.2</t>
  </si>
  <si>
    <t>10.16.2</t>
  </si>
  <si>
    <t>10.28</t>
  </si>
  <si>
    <t>11.41A.2.2</t>
  </si>
  <si>
    <t>11.55.1</t>
  </si>
  <si>
    <t>12.41.2</t>
  </si>
  <si>
    <t>12.42.1.2</t>
  </si>
  <si>
    <t>12.42.3.2</t>
  </si>
  <si>
    <t>12.42.5.2</t>
  </si>
  <si>
    <t>12.42.6.2</t>
  </si>
  <si>
    <t>12.43.2</t>
  </si>
  <si>
    <t>12.45.3</t>
  </si>
  <si>
    <t>13.4.2</t>
  </si>
  <si>
    <t>13.5.2</t>
  </si>
  <si>
    <t>13.47.1</t>
  </si>
  <si>
    <t>13.83.2</t>
  </si>
  <si>
    <t>18.7</t>
  </si>
  <si>
    <t>18.8.1</t>
  </si>
  <si>
    <t>18.8.2</t>
  </si>
  <si>
    <t>18.8.3</t>
  </si>
  <si>
    <t>18.9.4</t>
  </si>
  <si>
    <t>18.9.5</t>
  </si>
  <si>
    <t>19.4.1.1</t>
  </si>
  <si>
    <t>19.7.1.1</t>
  </si>
  <si>
    <t>21.1.1.2</t>
  </si>
  <si>
    <t>21.1.2.2</t>
  </si>
  <si>
    <t>21.3.2</t>
  </si>
  <si>
    <t>21.4.1</t>
  </si>
  <si>
    <t>22.7.1</t>
  </si>
  <si>
    <t>26.86.5</t>
  </si>
  <si>
    <t>26.87.1</t>
  </si>
  <si>
    <t>M3</t>
  </si>
  <si>
    <t>M</t>
  </si>
  <si>
    <t>M2</t>
  </si>
  <si>
    <t>KG</t>
  </si>
  <si>
    <t>EA</t>
  </si>
  <si>
    <t>DSR 2023 Ref No:</t>
  </si>
  <si>
    <t>Description
(DSR'23 Items- Civil Works)</t>
  </si>
  <si>
    <t>Unit Erection Charges including GST as per DSR 2023</t>
  </si>
  <si>
    <t>GST %  included in DSR 2023</t>
  </si>
  <si>
    <t>11=10*7</t>
  </si>
  <si>
    <t>12=18% of 11</t>
  </si>
  <si>
    <t>1.24.3</t>
  </si>
  <si>
    <t>1.24.4</t>
  </si>
  <si>
    <t>1.24.5</t>
  </si>
  <si>
    <t>1.27.1</t>
  </si>
  <si>
    <t>1.27.4</t>
  </si>
  <si>
    <t>Supplying and fixing two module stepped type electronic fan regulator on the existing modular plate switch box including connections but excluding modular plate etc. as required.</t>
  </si>
  <si>
    <t>10=8/(1+Sl.No.9)</t>
  </si>
  <si>
    <t>Total of Schedule (CIVIL and E&amp; M) Items as per DSR  excluding Rebate</t>
  </si>
  <si>
    <t>Diluting and injecting chemical emulsion (to be supplied under other item) for PRE-CONSTRUCTIONAL anti-termite treatment and creating a continuous chemical barrier under and around the columns pits, wall trenches, basement excavation, along the external perimeter of retaining wall, expansion joints, over top surface consolidated earth on which apron is to be laid, surroundings of pipes and conduits etc., complete as per specifications.  Chlorpyriphos/ Lindane emulsifiable concentrate 20% with 1% concentration. (cost of Chlorpyriphos/ Lindane emulsifiable concentrate shall be paid separately. Basement floor slab area of the building only shall be measured for payment)</t>
  </si>
  <si>
    <t xml:space="preserve">Providing &amp; fixing chicken wire mesh  24 gauge at junctions of RCC and masonry walls including fixing in position, scaffolding etc. complete as directed by Engineer-in-charge. </t>
  </si>
  <si>
    <t>Providing and fixing circular/ Hexagonal cast iron or M.S. sheet box for ceiling fan clamp with its top surface hacked for proper bonding, top lid shall be screwed into the  M.S. sheet box . Clamp shall be made of 12mm dia M.S. bar bent to shape.</t>
  </si>
  <si>
    <t xml:space="preserve">Providing and laying Vitrified wall tiles in different sizes (thickness to be specified by the manufacturer) with water absorption less than 0.08% and conforming to 1S:15622, of approved brand &amp; manufacturer, in all colours and shade, in skirting, riser and dado laid on 12 mm thick cement mortar 1:3 (1 cement: 3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1200 mm </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</si>
  <si>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110mm outer dia.</t>
  </si>
  <si>
    <t>Providing, fixing , laying, testing &amp; commissioning (Concealed/surface mounted or underground) uPVC SWR Rigid pipes confirming to IS 13592 Type B of PRICE/SUPREME/FINOLEX or equivalent make  for drainage line including necessary fittings such as couplers, bends, tees, cross tees, cowls, 2way/3way junction of any degree,clamps, rubber packing ring, acess door etc. wherever required confirming to  IS-14735, joining with adhessive solvent cement including cost of jointing materials and all other necessary fixtures, fitting, air and water tight testing of the line etc. complete at all levels. (Centre line length of completed pipe line shall be measured for payment purpose)
(B) 75mm outer dia.</t>
  </si>
  <si>
    <t>Providing, fixing, testing and commissioning uPVC SWR self cleaning Nahani trap, plain floor trap/ Multi floor trap etc. confirming to IS-14735 of 110 mm dia inlet and 75 mm outlet nominal dia. including fixing PVC reducer of 110mm dia. to 75 mm dia. and jointing with adhessive solvent cement including cost of cutting and making good the walls and floors at all levels etc. complete.</t>
  </si>
  <si>
    <t>Providing and fixing stainless steel 304 grade mesh of average width of aperture 1.4 mm and nominal dia of wire 0.50 mm to uPVC/aluminium windows with suitable beading/clips a as per drawings and as directed by engineer in charge. The uPVC/aluminium section of windows shall be measured under relevant items. Actual area of mesh provided shall be measured for payment.</t>
  </si>
  <si>
    <t>Providing and fixing white vitreous china pedestal type water closet (European type W.C. pan) with seat and lid, 10 litre low level white P.V.C. flushing cistern, including flush pipe, with dual flush system, conforming to IS : 7231, with all fittings and fixtures complete including cutting and making good the walls and floors wherever required : W.C. pan with ISI marked white solid plastic seat and lid . Make : Hindware model :Cube standard closet -20092 +sleek fresh dual flush tank-510411 or equivalant.</t>
  </si>
  <si>
    <t xml:space="preserve">Providing and fixing   premium quality C.P. Toilet Paper Holder  of standard shape and size  complete in all respect as per manufacturers specification and direction of Engineer-in-charge. Make :  Jaquar  Model: AKP-CHR-35753PS or equivalent.  </t>
  </si>
  <si>
    <t xml:space="preserve">Providing and fixing   premium quality C.P. Grab Bar 450 mm long of standard shape and size  complete in all respect as per manufacturers specification and direction of Engineer-in-charge. Make :  Jaquar  Model: AHS-CHR-1503 or equivalent.  </t>
  </si>
  <si>
    <t xml:space="preserve">Providing and fixing 125 mm dia  stainless (SS304)  matt finsh steel jali (grating) with or without hole consisting  four piece system with  Cockroach Trap, and frame thickness 1mm &amp; grating thickness 1.5 mm for waste pipe of floor or Nahani trap complete   in all respect as per manufacturers specification and direction of Engineer-in-charge. Make : Nirali/Lipka/ Viking/Roca/Jaquar/Kohler or equivalent. </t>
  </si>
  <si>
    <t>Providing and fixing CPVC Ball Valve 25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</si>
  <si>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Providing and fixing CPVC Ball Valve 32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</si>
  <si>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Providing and fixing CPVC Ball Valve 40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</si>
  <si>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Providing and fixing CPVC Ball Valve 50 mm dia with lever arm conforming to SDR 11 pressure class as per ASTM D – 2846 of PRICE/SUPREME/FINOLEX or equivalent make  joining with adhessive solvent cement including cost of jointing materials and all other necessary fixtures, fitting, air and water tight testing etc. complete at all levels.</t>
  </si>
  <si>
    <t>Diluting &amp; injecting chemical emulsion for   anti termite</t>
  </si>
  <si>
    <t>Chicken wire mesh for plaster</t>
  </si>
  <si>
    <t>MS sheet box for ceiling Fan</t>
  </si>
  <si>
    <t>Vetrifeid wall tiles size 600X1200</t>
  </si>
  <si>
    <t>SWR pipe 110 mm</t>
  </si>
  <si>
    <t>SWR pipe 75 mm</t>
  </si>
  <si>
    <t>Nahani/floor Trap</t>
  </si>
  <si>
    <t>WC europian floor mounted with cistern</t>
  </si>
  <si>
    <t>Angle Valve</t>
  </si>
  <si>
    <t>Toilet paper Holder</t>
  </si>
  <si>
    <t>Grab Bar</t>
  </si>
  <si>
    <t>Stop Coack with Fiitings</t>
  </si>
  <si>
    <t>CPVC Ball Valve 25 mm dia</t>
  </si>
  <si>
    <t>CPVC Ball Valve 32 mm dia</t>
  </si>
  <si>
    <t>CPVC Ball Valve 40 mm dia</t>
  </si>
  <si>
    <t>CPVC Ball Valve 50 mm dia</t>
  </si>
  <si>
    <t>9= 8 x 7</t>
  </si>
  <si>
    <t>11 = Appl GST% of 9</t>
  </si>
  <si>
    <t>TOTAL FOR NON-SCHEDULE ITEMS: (Electrical)</t>
  </si>
  <si>
    <t>Total of Service/Installation Charge 
(ITEMS TAB: Item 01  INSTALLATION FOR DCB (INR) : SRM ATB
for BID PRICE SUMMARY Statement )</t>
  </si>
  <si>
    <t>2.28.1</t>
  </si>
  <si>
    <t>4.1.3</t>
  </si>
  <si>
    <t>4.4.1</t>
  </si>
  <si>
    <t>4.5.1</t>
  </si>
  <si>
    <t>5.1.2</t>
  </si>
  <si>
    <t>5.2.2</t>
  </si>
  <si>
    <t>5.9.16.1</t>
  </si>
  <si>
    <t>5.22.6 &amp;
5.22A.6</t>
  </si>
  <si>
    <t>6.1.2</t>
  </si>
  <si>
    <t xml:space="preserve">6.4.2
</t>
  </si>
  <si>
    <t xml:space="preserve">6.8
</t>
  </si>
  <si>
    <t xml:space="preserve">6.13.2
</t>
  </si>
  <si>
    <t>7.1.1</t>
  </si>
  <si>
    <t>7.2.2</t>
  </si>
  <si>
    <t>7.8.2</t>
  </si>
  <si>
    <t>9.20.1</t>
  </si>
  <si>
    <t>9.1.1</t>
  </si>
  <si>
    <t>9.46.3</t>
  </si>
  <si>
    <t>9.74.1</t>
  </si>
  <si>
    <t>9.74.3</t>
  </si>
  <si>
    <t>9.81.1</t>
  </si>
  <si>
    <t>9.81.2</t>
  </si>
  <si>
    <t>9.147.A4.2</t>
  </si>
  <si>
    <t>9.147.C2.3</t>
  </si>
  <si>
    <t>10.5.2</t>
  </si>
  <si>
    <t>11.23.5</t>
  </si>
  <si>
    <t>11.41A.3.1</t>
  </si>
  <si>
    <t>12.41.1</t>
  </si>
  <si>
    <t>13.33.1</t>
  </si>
  <si>
    <t xml:space="preserve">13.85.3 </t>
  </si>
  <si>
    <t>13.85.1</t>
  </si>
  <si>
    <t>13.62.1</t>
  </si>
  <si>
    <t>13.68.1</t>
  </si>
  <si>
    <t xml:space="preserve">13.80
</t>
  </si>
  <si>
    <t>17.10.1.3</t>
  </si>
  <si>
    <t>17.28.2</t>
  </si>
  <si>
    <t>17.28.2.1</t>
  </si>
  <si>
    <t>17.28.2.2</t>
  </si>
  <si>
    <t>17.32.1</t>
  </si>
  <si>
    <t>18.7.2</t>
  </si>
  <si>
    <t>18.7.3</t>
  </si>
  <si>
    <t>18.7.4</t>
  </si>
  <si>
    <t>18.'8</t>
  </si>
  <si>
    <t>18.18.3</t>
  </si>
  <si>
    <t>19.1.2</t>
  </si>
  <si>
    <t>19.2.2</t>
  </si>
  <si>
    <t xml:space="preserve">19.8.1.1 </t>
  </si>
  <si>
    <t>19.32.1</t>
  </si>
  <si>
    <t xml:space="preserve">Excavating trenches of required width for pipes, cables, etc including excavation for sockets, and dressing of sides, ramming of bottoms, depth up to 1.5 m including getting out the excavated soil, and then returning the soil as required, inlayers not exceeding 20 cm in depth, including consolidating each deposited layer by ramming, watering, etc. and disposing of surplus excavated soil as directed, within a lead of 50 m (All kinds of soil) :  Pipes, cables etc. exceeding 80 mm dia. but not exceeding 300 mm dia. </t>
  </si>
  <si>
    <t>Surface dressing of the ground including removing vegetation and in-equalities not exceeding 15 cm deep and disposal of rubbish, lead up to 50 m and lift.</t>
  </si>
  <si>
    <t xml:space="preserve">Providing and laying in position cement concrete of specified grade excluding the cost of centering and shuttering - All work up to plinth level : 
1:2:4 (1 cement : 2 coarse sand (zone-lll) derived from natural sources : 4 graded stone aggregate 20 mm nominal size derived from natural sources) </t>
  </si>
  <si>
    <t xml:space="preserve">Providing and laying in position cement concrete of specified grade excluding the cost of centering and shuttering - All work up to plinth level : / 1:4:8 (1 Cement : 4 coarse sand : 8 graded stone aggregate 40 mm nominal size). </t>
  </si>
  <si>
    <t xml:space="preserve">Providing and laying damp-proof course 50mm thick with cement concrete 1:2:4 (1 cement : 2 coarse sand : 4 graded stone aggregate 20mm nominal size). </t>
  </si>
  <si>
    <t xml:space="preserve">Extra for providing and mixing water proofing material in cement concrete work in doses by weight of cement as per manufacturer’s specifications </t>
  </si>
  <si>
    <t>Per 50kg cement</t>
  </si>
  <si>
    <t>Providing and laying cement concrete in kerbs, steps and the like at or near ground level excluding the cost of centering, shuttering and finishing. 1:1½:3 (1 Cement: 1½ coarse sand(zone-III) : 3 graded stone
aggregate 20 mm nominal size)</t>
  </si>
  <si>
    <t xml:space="preserve">Providing and fixing up to floor five level precast cement concrete string or lacing courses, copings, bed plates, anchor blocks, plain window sills, shelves, louvers, steps, stair cases, etc. including hoisting and setting in position with cement mortar 1:3 (1 Cement : 3coarse sand), cost of required centering complete. : 1:1.5:3 (1 cement : 1.5 coarse sand : 3 graded stone aggregate 20mm nominal size). </t>
  </si>
  <si>
    <t>Making plinth protection 50mm thick of cement concrete 1:3:6 (1 cement :3 coarse sand : 6 graded stone aggregate 20 mm nominal size) over 75mm thick bed of dry brick ballast 40 mm nominal size, well rammed and consolidated and grouted with fine sand including finishing the top smooth.</t>
  </si>
  <si>
    <t xml:space="preserve">Providing and laying in position specified grade of reinforced cement concrete excluding the cost of centering, shuttering, finishing and reinforcement - All work up to plinth. 1:1.5:3 (1 cement : 1.5 coarse sand : 3 graded stone aggregate 20 mm nominal size). </t>
  </si>
  <si>
    <t xml:space="preserve">Reinforced cement concrete work in walls (any thickness), including attached pilasters, buttresses, plinth and string courses, fillets, columns, pillars, piers, abutments, posts and struts etc. up to floor five level excluding cost of centering, shuttering, finishing and reinforcement : 1:1.5:3 (1 cement : 1.5 coarse sand : 3 graded stone aggregate 20 mm nominal size) </t>
  </si>
  <si>
    <t xml:space="preserve">Reinforced cement concrete work in beams, suspended floors, roofs having slope up to 15° landings, balconies, shelves, chajjas, lintels, bands, plain window sills, staircases and spiral stair cases up to floor five level excluding the cost of centering, shuttering, finishing and reinforcement with 1:1.5:3 (1 cement : 1.5 coarse sand : 3 graded stone aggregate 20 mm nominal size). </t>
  </si>
  <si>
    <t xml:space="preserve">Centering and shuttering including strutting, propping etc. and removal of form for </t>
  </si>
  <si>
    <t xml:space="preserve">Walls (any thickness) including attached pilasters, butteresses, plinth and string courses etc. </t>
  </si>
  <si>
    <t xml:space="preserve"> Columns, Pillars, Piers, Abutments, Posts and Struts. </t>
  </si>
  <si>
    <t xml:space="preserve"> Edges of slabs and breaks in floors and walls.  Under 20 cm wide </t>
  </si>
  <si>
    <t>Providing, hoisting and fixing above plinth level up to floor five level precast reinforced cement concrete in vertical &amp; horizontal fins, individually or forming box louvers, setting in cement mortar 1:2 (1 cement : 2  Coarse sand), including the cost of required centering, shuttering but , excluding the cost of reinforcement, with 1:1.5:3 (1 cement : 1.5 coarse sand(zone- III) : 3 graded stone aggregate 20 mm nominal size).</t>
  </si>
  <si>
    <t xml:space="preserve">Steel reinforcement for R.C.C. work including straightening, cutting, bending, placing in position and binding all complete up to plinth level. Cold twisted bars </t>
  </si>
  <si>
    <t>Providing and fixing in position 12 mm thick bitumen impregnated fiber board conforming to IS: 1838,including cost of primer, sealing compound Grade-A in expansion joints.</t>
  </si>
  <si>
    <t xml:space="preserve">per cm 
depth per 
100m </t>
  </si>
  <si>
    <t>Brick work with common burnt clay F.P.S. (non modular) bricks of class designation 7.5 (75kg/sq,cm) in foundation and plinth in: Cement mortar 1:6 (1 cement : 6 coarse sand).
Note: Fly ash brick of same class confirming to relavent IS code can also be used</t>
  </si>
  <si>
    <t>Brick work with common burnt clay F.P.S. (non modular) bricks of class designation 7.5 (75kg/sq,cm) in superstructure above plinth level up to floor V level in all shapes and sizes in : Cement mortar 1:6 (1 cement : 6 coarse sand) 
Note: Fly ash brick of same class confirming to relavent IS code can also be used</t>
  </si>
  <si>
    <t xml:space="preserve">Brick work 7 cm thick with common burnt clay F.P.S. (non modular) brick of class designation 7.5 (75kg/sq,cm) in cement mortar 1:3 (1 cement : 3 coarse sand) in superstructure above plinth level and up to floor five level. </t>
  </si>
  <si>
    <t xml:space="preserve">Half brick masonry with common burnt clay F.P.S. (non modular) bricks of class designation 7.5 (75kg/sq,cm) in superstructure above plinth level up to floor V level. Cement mortar 1:4 (1 cement :4 coarse sand) </t>
  </si>
  <si>
    <t xml:space="preserve">Random rubble masonry with hard stone in foundation and plinth including levelling up with cement concrete 1:6:12 (1 cement : 6 coarse sand : 12 graded stone aggregate 20mm nominal size) upto plinth level with : Cement mortar 1:6 (1 cement : 6 coarse sand). </t>
  </si>
  <si>
    <t xml:space="preserve">Random rubble masonry with hard stone in superstructure above plinth level and upto floor five level,including leveling up with cement concrete 1:6:12 (1 cement : 6 coarse sand : 12 graded stone aggregate 20 mm nominal size) at window sills, ceiling level and the like. 
Cement mortar 1:6 (1 cement : 6 coarse sand) </t>
  </si>
  <si>
    <t xml:space="preserve">Coursed rubble masonry with hard stone in superstructure above plinth level and upto floor five level. Masonry work (second sort) , in cement mortar 1:6 (1 cement : 6 coarse sand) </t>
  </si>
  <si>
    <t xml:space="preserve">Providing and fixing 18mm thick gang saw cut mirror polished premoulded and prepolished) machine cut for kitchen platforms, vanity counters, window sills , facias and similar locations of required size of approved shade, colour and texture laid over 20mm thick base cement mortar 1:4 (1 cement : 4 coarse sand) joints treated with white cement, mixed with matching pigment, epoxy touch ups, including rubbing, curing, moulding and polishing to edges to give high gloss finish etc. complete at all levels.  Granite of any colour and shade.  Area of slab over 0.50 sqm. </t>
  </si>
  <si>
    <t>Extra for providing opening of required size &amp; shape for wash basins/ kitchen sink in kitchen platform, vanity counters and similar location in marble / Granite / stone work, including necessary holes for pillar taps etc. including moulding, rubbing and polishing of cut edges etc. complete.</t>
  </si>
  <si>
    <t xml:space="preserve"> Providing and fixing ISI marked flush door shutters conforming to IS: 2202 (Part I) decorative type, core of block board construction with frame of 1stclass hard wood and well matched teak 3 ply veneering with vertical grains or cross bands and face veneers on both faces of shutters. : 35 mm thick including ISI marked Stainless Steel butt hinges with necessary screws. </t>
  </si>
  <si>
    <t xml:space="preserve"> Providing wood work in frames of doors, windows, clerestory windows and other frames, wrought framed and fixed in position with hold fast lugs or with dash fasteners of required dia &amp; length ( hold fast lugs or dash fastener shall be paid for separately). Second class teak wood </t>
  </si>
  <si>
    <t xml:space="preserve">Extra for providing lipping with 2nd class teak wood battens 25 mm minimum depth on all edges of flush door shutters (over all area of door shutter to be measured). </t>
  </si>
  <si>
    <t xml:space="preserve">Providing and fixing curtain rods of 1.25 mm thick chromium plated brass plate, with two chromium plated brass brackets fixed with C.P. brass screws and wooden plugs, etc., wherever necessary complete : 25 mm dia. </t>
  </si>
  <si>
    <t xml:space="preserve">Providing and fixing bright finished brass tower bolts (barrel type) with necessary screws etc. complete : 200x10 mm </t>
  </si>
  <si>
    <t>250x10MM - For Bed room doors</t>
  </si>
  <si>
    <t>150x10MM - For toilet doors</t>
  </si>
  <si>
    <t xml:space="preserve">Providing and fixing bright finished brass 100 mm mortice latch and lock with 6 levers and a pair of lever handles with necessary screws etc. complete (best make of approved quality). </t>
  </si>
  <si>
    <t>Providing and fixing bright finished brass handles with screws etc. complete :</t>
  </si>
  <si>
    <t xml:space="preserve">125 mm </t>
  </si>
  <si>
    <t xml:space="preserve">100 mm </t>
  </si>
  <si>
    <t xml:space="preserve">9.82 Providing and fixing bright finished brass hanging type floor door stopper with necessary screws, etc. complete. </t>
  </si>
  <si>
    <t xml:space="preserve">Providing and fixing aluminium extruded section body tubular type universal hydraulic door closer (having brand logo with ISI, IS : 3564, embossed on the body, door weight upto 36 kg to 80 kg and door width from 701 mm to 1000mm) with double speed adjustment with necessary accessories and screws etc. complete. </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</si>
  <si>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Three track three panels sliding window with two glazed &amp; one wire mesh panels with Aluminium channel for roller track, wool pile, nylon rollers with SS 304 body. 
Using R3 series with frame (98 mm &amp; above) x (40 mm &amp; above) &amp; both glazed and fly screen sash (30 mm &amp; above) x (55 mm &amp; above) with zinc alloy (Zamak) powder coated handle on every glazed panel along with multi-point locking system. (Height upto 1.8m).</t>
  </si>
  <si>
    <t>Providing and fixing factory made uPVC glazed/wire mesh windows/doors comprising of lead free uPVC multi-chambered frame, sash and mullion/coupler (where ever required) extruded profiles having minimum wall thickness of 1.70 mm for Series R1 and R2 profiles and 2.10 mm for Series R3 and R4 profiles conforming to EN: 12608 in any shape,colour and design duly reinforced with galvanized mild steel section made of required shape &amp; size as per CPWD Specification, uPVC extruded glazing beads, interlocks and Inline sash adaptor (where ever required) of appropriate dimension, EPDM gasket, hardware, SS 304 grade fasteners of minimum 8 mm dia with countersunk head, comprising of matching polyamide PA6 grade sleeve for fixing frame to finished wall as per IS 1367 : Part 1 to 14, plastic packers, plastic caps and necessary stainless steel screws etc. Profile of frame, sash &amp; mullion (if required) shall be mitred cut and fusion welded/mechanically jointed duly sealed at all corners, including drilling of holes for fixing hardware and drainage of water etc. After fixing frame the gap between frame and adjacent finished wall shall be filled with weather proof silicon sealant over backer rod of approved size and quality, all complete as per approved drawing conforming to CPWD specification &amp; direction of Engineer-in-Charge. Section of steel reinforcement and cross sections of uPVC profiles to be as per design approved by Engineer-in-Charge. 
Wire mesh / Glazing of plain/ toughened/ laminated/ double glass unit with / without high performance coatings as per design requirements and conforming to IS: 3548 &amp; IS: 16231 shall be paid separately. 
Note:- Structural design proof checked from a Government Engineering Institute, to be provided by the manufacturer for :
(i) Sites with basic wind speed &gt; 45 m/sec as per IS 875 — Part 3 
(ii) Sites with structure height more than 20m for all wind speeds 
Fixed window / ventilator with mullion / transom. 
Using R3 series with frame (55 mm &amp; above )x (45 mm &amp; above) &amp; mullion (55 mm &amp; above)x (65 mm &amp; above). (Height upto 2.5 metre)</t>
  </si>
  <si>
    <t xml:space="preserve">Providing and fixing 1mm thick M.S. sheet door with frame of 40x40x6mm angle iron and 3mm M.S. gusset plates at the junctions and corners, all necessary fittings complete, including applying a priming coat of approved steel primer. : Using flats 30x6mm for diagonal braces and central cross piece. </t>
  </si>
  <si>
    <t>Steel work in built up tubular ( round, square or rectangular hollow tubes etc.) trusses etc. including cutting, hoisting, fixing in position and applying a priming coat of approved steel primer, including welding and bolted with special shaped washers etc. complete. : Hot finished seamless type tubes. 
Note: For Grills above compund wall, Gates, railing etc</t>
  </si>
  <si>
    <t xml:space="preserve">Marble stone flooring with 18mm thick marble stone (sample of marble shall be approved by Engineer-in-charge) over 20 mm (average) thick base of cement mortar 1:4 (1 cement : 4 coarse sand) laid and jointed with grey cement slurry including rubbing and polishing complete with : Udaipur green / Rajnagar plain marble. </t>
  </si>
  <si>
    <t xml:space="preserve">Extra for pre finished nosing to treads of steps of marble stone. </t>
  </si>
  <si>
    <t xml:space="preserve">Extra for marble stone flooring in treads of steps and risers using single length up to 2.00 metre . </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</si>
  <si>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floor tiles polished finish of size.
Size of Tile 600 x 1200 mm </t>
  </si>
  <si>
    <t xml:space="preserve">Providing and laying Vitrified tiles in floor in different sizes (thickness to be specified by the manufacturer) with water absorption less than 0.08% and conforming to 1S:15622,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
Glazed Vitrified tiles Matt/Antiskid finish of size. 
Size of Tile 600 x 600 mm </t>
  </si>
  <si>
    <t xml:space="preserve">Making khurras 45x45 cm with average minimum thickness of 5 cm cement concrete 1:2:4 (1 cement : 2 coarse sand : 4 graded stone aggregate of 20 mm nominal size) over P.V.C. sheet1mx1mx400micron, finished with 12mm cement plaster 1:3 (1 cement :3 coarse sand) and a coat of neat cement, rounding the edges and making and finishing the outlet complete. </t>
  </si>
  <si>
    <t xml:space="preserve">Providing and fixing on wall face unplasticised Rigid PVC rain water pipes conforming to IS : 13592 Type A including jointing with seal ring conforming to IS : 5382 leaving 10 mm gap for thermal expansion.(i)Single socketed pipes. : 75 mm diameter </t>
  </si>
  <si>
    <t xml:space="preserve">Providing and fixing on wall face unplasticised - PVC moulded fittings/ accessories for unplasticised Rigid PVC rain water pipes conforming to IS : 13592 Type A including jointing with seal ring conforming to IS :5382 leaving 10 mm gap for thermal expansion. (Coupler ) : 110 mm </t>
  </si>
  <si>
    <t xml:space="preserve">Providing and fixing on wall face unplasticised - PVC moulded fittings/ accessories for unplasticised Rigid PVC rain water pipes conforming to IS : 13592 Type A including jointing with seal ring conforming to IS :5382 leaving 10 mm gap for thermal expansion. (Single tee with door  ) : 110x110x110 mm </t>
  </si>
  <si>
    <t xml:space="preserve">Providing and fixing on wall face unplasticised - PVC moulded fittings/ accessories for unplasticised Rigid PVC rain water pipes conforming to IS : 13592 Type A including jointing with seal ring conforming to IS :5382 leaving 10 mm gap for thermal expansion. (Bend 87.5° ) : 110 mm bend </t>
  </si>
  <si>
    <t xml:space="preserve">Providing and fixing on wall face unplasticised - PVC moulded fittings/ accessories for unplasticised Rigid PVC rain water pipes conforming to IS : 13592 Type A including jointing with seal ring conforming to IS :5382 leaving 10 mm gap for thermal expansion. (Shoe (Plain) ) : 110 mm Shoe </t>
  </si>
  <si>
    <t>6 mm cement plaster of mix : 1:3 (1 cement: 3 fine sand) 
Note: For Ceiling plaster and RCC exposed surfaces.</t>
  </si>
  <si>
    <t xml:space="preserve">Pointing on stone work with cement mortar 1:3  (1 cement:3 fine sand) : Flush/ Ruled pointing </t>
  </si>
  <si>
    <t xml:space="preserve">Applying primimg coaty with  primer of approved brand and manufacture having low VOC (Volatile organic compound ) content  : with water thinnable cement primer on wall surface having VOC content less than50grams/Litre . </t>
  </si>
  <si>
    <t>Finishing walls with Premium Acrylic Smooth exterior paint with Silicone additives of required shade :  New work (Two or more coats applied @ 1.43 ltr/ 10 sqm. over and including priming coat of exterior primer applied @0.90 lit/10sqm ) 2.20 kg/10 sqm). 
Note: Weather guard of Berger or Ultima plus of asian paints</t>
  </si>
  <si>
    <t xml:space="preserve"> Applying priming coats with primer of approved brand and manufacture ,having low VOC (Volatile organic compound) content: With ready mixed pink or Grey primer on wood work (hard and soft wood) having VOC content less than 50gms /litre </t>
  </si>
  <si>
    <t xml:space="preserve">Painting with synthetic enamel paint of approved brand and manufacture to give an even shade : Two or more coats on new work.over an under coat of suitable shade with ordinary paint of approved brand and manufacture </t>
  </si>
  <si>
    <t xml:space="preserve">French spirit polishing :  Two or more coats on new works including a coat of wood filler. </t>
  </si>
  <si>
    <t xml:space="preserve">Providing and applying minimum  1 coats or more of white cement based putty of required thickness of approved brand and manufacturer, over the plastered wall surface to prepare the surface even and smooth complete. </t>
  </si>
  <si>
    <t xml:space="preserve">Wall painting with premium acrylic emulsion paint, having VOC (Volatile Organic Compound ) content less than 50 grams/ litre, of approved brand and manufacture, including applying additional coats wherever required, to achieve even shade and colour. : Two coats. </t>
  </si>
  <si>
    <t xml:space="preserve">Providing and laying 60mm thick factory made cement concrete interlocking paver block of M -30 grade made by block making machine with strong vibratory compaction, of approved size, design &amp; shape, laid in required colour and pattern over and including 50mm thick compacted bed of fine sand, filling the joints with fine sand etc. all complete as per the direction of Engineer-in-charge. </t>
  </si>
  <si>
    <t>Providing and laying at or near ground level factory made kerb stone of M-25 grade cement concrete in position to the required line, level and curvature, jointed with cement mortar 1:3 (1 cement: 3 coarse sand),
including making joints with or without grooves (thickness of joints except at sharp curve shall not to more than 5 mm), including making drainage opening wherever required complete etc. as per direction of Engineer-
in-charge (length of finished kerb edging shall be measured to calculate volume for payment). (Precast C.C. kerb stone shall be approved by Engineer-in-charge).</t>
  </si>
  <si>
    <t>CUM</t>
  </si>
  <si>
    <t>Providing, laying, spreading and compacting graded stone aggregate (size range 53 mm to 0.075 mm ) to wet mix macadam (WMM) specification including premixing the material with water at OMC in for all leads &amp; lifts,laying in uniform layers with mechanical paver finisher in sub- base / base course on well prepared surface and compacting with vibratory roller of 8 to 10 tonne capacity to achievethe desired density,complete as per specifications and directions of Engineer-in-Charge.</t>
  </si>
  <si>
    <t xml:space="preserve">17.10.1.3 Providing and fixing Stainless Steel A ISI 304 (18/8) kitchen sink as per IS 13983 with C.I. brackets and stainless steel plug 40 mm including painting of fittings and brackets, cutting and making good the walls wherever required (Kitchen sink with drain board )  : 510x1040 mm bowl depth 200mm. </t>
  </si>
  <si>
    <t>Providing and fixing P.V.C. waste pipe for sink or wash basin including P.V.C. waste fittings complete.Flexible pipe:</t>
  </si>
  <si>
    <t xml:space="preserve"> 32 mm dia </t>
  </si>
  <si>
    <t xml:space="preserve"> 40 mm dia </t>
  </si>
  <si>
    <t xml:space="preserve">Providing and fixing mirror of superior glass (of approved quality) and of required shape and size with plastic moulded frame of approved make and shade with 6 mm thick hard board backing : Circular shape 450mm dia </t>
  </si>
  <si>
    <t xml:space="preserve">Providing and fixing Chlorinated Polyvinyl Chloride (CPVC) pipes, having thermal stability for hot &amp; cold water supply, including all CPVC plain &amp; brass threaded fittings, including fixing the pipe with clamps at 1.00 m spacing. This includes jointing of pipes &amp; fittings with one step CPVC solvent cement and testing of joints complete as per direction of Engineer in Charge. 
Internal work - Exposed on wall </t>
  </si>
  <si>
    <t xml:space="preserve">20 mm dia. nominal bore </t>
  </si>
  <si>
    <t xml:space="preserve">25 mm dia. nominal bore </t>
  </si>
  <si>
    <t xml:space="preserve">32 mm dia. nominal bore </t>
  </si>
  <si>
    <t>Providing and fixing Chlorinated Polyvinyl Chloride (CPVC) pipes, having thermal stability for hot &amp; cold water supply, including all CPVC plain &amp; brass threaded fittings, i/c fixing the pipe with clamps at 1.00 m spacing. This includes jointing of pipes &amp; fittings with one step CPVC solvent cement and the cost of cutting chases and making good the same including testing of joints complete as per direction of Engineer in Charge. 
Concealed work, including cutting chases and making good the walls etc.</t>
  </si>
  <si>
    <t>15 mm dia nominal bore</t>
  </si>
  <si>
    <t>20 mm dia nominal bore</t>
  </si>
  <si>
    <t xml:space="preserve">25 mm dia nominal bore </t>
  </si>
  <si>
    <t xml:space="preserve"> Providing and fixing Chlorinated Polyvinyl Chloride (CPVC) pipes, having thermal stability for hot &amp; cold water supply including all CPVC plain &amp; brass threaded fittings This includes jointing of pipes &amp; fittings with one step CPVC solvent cement ,trenching ,refilling &amp; testing of joints complete as per direction of Engineer in Charge. 
External work </t>
  </si>
  <si>
    <t xml:space="preserve"> 32 mm dia. nominal bore </t>
  </si>
  <si>
    <t xml:space="preserve"> 40 mm dia. nominal bore </t>
  </si>
  <si>
    <t xml:space="preserve"> 50 mm dia. nominal bore </t>
  </si>
  <si>
    <t xml:space="preserve">Providing and fixing ball valve (brass) of approved quality, High or low pressure, with plastic floats complete : 25 mm nominal bore </t>
  </si>
  <si>
    <t xml:space="preserve">Providing, laying and jointing glazed stoneware pipes class SP-1 with stiff mixture of cement mortar in the proportion of 1:1 (1 cement : 1 fine sand) including testing of joints etc. complete :  </t>
  </si>
  <si>
    <t>150mm dia</t>
  </si>
  <si>
    <t>Providing and laying cement concrete 1:5:10 (1 cement : 5 coarse sand : 10 graded stone aggregate 40 mm nominal size) all-round S.W. pipes including bed concrete as per standard design:</t>
  </si>
  <si>
    <t>150 mm diameter S.W. pipe</t>
  </si>
  <si>
    <t>Providing and fixing square-mouth S.W. gully trap class SP-1 complete with C.I. grating brick masonry chamber with water tight C.I. cover with frame of 300 x300 mm size (inside) the weight of cover to be not less than 4.50 kg and frame to be not less than 2.70 kg as per standard design (100x100 mm size P type ) : With common burnt clay F.P.S. (non modular) bricks of class designation 7.5</t>
  </si>
  <si>
    <t>Constructing brick masonry manhole in cement mortar 1:4 ( 1 cement : 4 coarse sand ) with R.C.C. top slab with 1:1.5:3 mix (1 cement : 1.5 coarse sand (zone- III) : 3 graded stone aggregate 20 mm nominal size), foundation concrete 1:4:8 mix (1 cement : 4 coarse sand (zone- III) : 8 graded stone aggregate 40 mm  nominal size), inside plastering 12 mm thick with cement mortar 1:3 (1 cement : 3 coarse sand) finished with floating coat of neat cement and making channels in cement concrete 1:2:4 (1 cement : 2 coarse sand : 4 graded stone aggregate 20 mm nominal size) finished with a floating coat of neat cement complete as per standard design : 
Inside size 90x80 cm and 45 cm deep including C.I. cover with frame (light duty) 455x610 mm internal dimensions, total weight of cover and frame to be not less than 38 kg (weight of cover 23 kg and weight of frame 15 kg) :  With common burnt clay F.P.S. (non modular) bricks of class designation 7.5</t>
  </si>
  <si>
    <t xml:space="preserve">Extra for depth for manholes - Size 90x80 cm : With common burnt clay F.P.S. (non modular) bricks of class designation 7.5 </t>
  </si>
  <si>
    <t>Making soak pit 2.5 m diameter 3.0 metre deep with 45 x 45 cm dry brick honey comb shaft with bricks and S.W. drain pipe 100 mm diameter, 1.8 m long complete as per standard design.
With common burnt clay F.P.S. (non modular) bricks of class designation 7.5</t>
  </si>
  <si>
    <t>Each</t>
  </si>
  <si>
    <t xml:space="preserve">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paneling, C.P. brass/ stainless steel screws, all complete as per architectural drawings and the directions of Engineer-in-charge. (Glazing, paneling and dash fasteners to be paid for separately) - For fixed portion : Powder coated aluminium (minimum thickness of powder coating 50 micron) </t>
  </si>
  <si>
    <t>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paneling, C.P. brass/ stainless steel screws, all complete as per architectural drawings and the directions of Engineer-in-charge. (Glazing, paneling and dash fasteners to be paid for separately) (For shutters of doors, windows &amp; ventilators including providing and fixing hinges/ pivots and making provision for fixing of fittings wherever required including the cost of EPDM rubber / neoprene gasket required: Powder coated aluminium (minimum thickness of powder coating 50 micron)
Note: All fixtures like Aluminium handles, stay pegs, hingles, Al. grills of approved pattern will also be measured under this item on weight basis.</t>
  </si>
  <si>
    <t>Providing and fixing 12 mm thick frameless toughened glass door shutter of approved brand and manufacture, including providing and fixing top &amp; bottom pivot &amp; double action hydraulic floor spring type fixing arrangement and making necessary holes etc. for fixing required door fittings, all complete as per direction of Engineer-incharge (Door handle, lock and stopper etc.to be paid separately).
Note: The glass to be fixed in railing of Balconies shall also be measured under this item.</t>
  </si>
  <si>
    <t>Providing and fixing double action hydraulic floor spring of approved brand and manufacture conforming to IS : 6315, having brand logo embossed on the body / plate with double spring mechanism and door weight upto 125 kg., for doors, including cost of cutting floors ,embedding in floors as required and making good the same matching to the existing floor finishing and cover plates with brass pivot and single piece M.S. sheet outer box with slide plate etc. complete as per the direction of Engineer-in-charge. : With stainless steel cover plate minimum 1.25 mm thickness.</t>
  </si>
  <si>
    <t xml:space="preserve">Providing and fixing glazing in aluminium door, window, ventilator shutters and partitions etc. with EPDM rubber / neoprene gasket etc. complete as per the architectural drawings and the directions of engineer-in-charge . (Cost of aluminium snap beading shall be paid in basic item): </t>
  </si>
  <si>
    <t>With float glass panes of 5 mm thickness (weight not less than 12.50 kg/ sqm)</t>
  </si>
  <si>
    <t>Providing and laying water proofing treatment to vertical and horizontal surfaces of depressed portions of W.C., kitchen and the like consisting of :
i) Ist course of applying cement slurry @ 4.4 Kg/sqm mixed with water proofing compound conforming to IS 2645 in recommended proportions including rounding off junction of vertical and horizontalsurface. 
ii) IInd course of 20mm cement plaster 1:3 (1 cement : 3 coarse sand)mixed with water proofing compound in recommended proportion including rounding off junction of vertical and horizontal surface.
iii) IIIrd course of applying blown or residual bitumen applied hot at 1.7Kg. per sqm of area. 
iv) IVth course of 400 micron thick PVC sheet. (Overlaps at joints of PVC sheet should be 100 mm wide and pasted to each other with bitumen @ 1.7 Kg/sqm.).</t>
  </si>
  <si>
    <t xml:space="preserve">Providing and laying integral cement based water proofing treatment including preparation of surface as required for treatment of roofs, balconies, terraces etc consisting of following operations: a) Applying a slurry coat of neat cement using 2.75 kg/sqm. of cement admixed with water proofing compound conforming to IS. 2645 and approved by Engineer-in-charge over the RCC slab including adjoining walls upto300mm height including cleaning the surface before treatment. b)Laying brick bats with mortar using broken bricks/brick bats of 40mm nominal size with 50% of cement mortar 1:5 (1 cement : 5 coarse sand)admixed with water proofing compound conforming to IS : 2645 and approved by Engineer-in-charge over 20 mm thick layer of cement mortar of mix 1:5 (1 cement :5 coarse sand ) admixed with waterproofing compound conforming to IS : 2645 and approved by Engineer-in-charge to required slope and treating similarly the adjoining walls upto 300 mm height including rounding of junctions of walls and slabs c)After two days of proper curing applying a second coat of cement slurry using 2.75kg/ sqm of cement admixed with water proofing compound conforming to IS : 2645 and approved by Engineer-in-charge. d)Finishing the surface with 20 mm thick jointless cement mortar of mix1:4 (1 cement :4 coarse sand) admixed with water proofing compound conforming to IS : 2645 and approved by Engineer-in-charge including laying glass fibre cloth of approved quality in top layer of plaster and finally finishing the surface with trowel with neat cement slurry and making pattern of 300x300 mm square 3mm deep. e) The whole terrace so finished shall be flooded with water for a minimum period of two weeks for curing and for final test. All above operations to be done in order and as directed and specified by the Engineer-in-Charge : With average thickness of 120mm and minimum thickness at khurra as 65 mm. </t>
  </si>
  <si>
    <t>Providing and laying flamed finish Granite stone flooring in required design and patterns, in linear as well as curvilinear portions of the building all complete as per the architectural drawings with 18 mm thick  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  Flamed finish granite stone slab Jet Black, Cherry Red, Elite Brown, Cat Eye or equivalent.</t>
  </si>
  <si>
    <t>Meter</t>
  </si>
  <si>
    <t>Supply, Installation, Testing &amp; Commissioning of the following items as per the specification, approved drawings and as per the instructions of Engineer-In-Charge (E-I-C)</t>
  </si>
  <si>
    <t>Supplying and fixing following size/ modules, GI box alongwith modular base &amp; cover plate for modular switches in recess etc. as required.</t>
  </si>
  <si>
    <t>2 Module (75mmx75mm)</t>
  </si>
  <si>
    <t>6 Module (200mm X 75mm)</t>
  </si>
  <si>
    <t>8 Module (125mmX125mm)</t>
  </si>
  <si>
    <t>12 Module (200mmX150mm)</t>
  </si>
  <si>
    <t>Supplying and fixing modular blanking plate on the existing modular plate &amp; switch box excluding modular plate as required.</t>
  </si>
  <si>
    <t>Supply and drawing  of 2-Pair, 0.5mm dia FRLS PVC insulated annealed copper conductor, unarmoured Telephone cable, in the existing concealed PVC conduit, and termination at both ends in telephone JB/Exchange/in modular box including crimping to socket</t>
  </si>
  <si>
    <t>Metre</t>
  </si>
  <si>
    <t>Supplying and drawing co-axial TV cable RG-6 grade, 0.7 mm solid copper conductor PE insulated, shielded with fine tinned copper braid and protected with PVC sheath in the existing surface/ recessed steel/ PVC conduit as required.</t>
  </si>
  <si>
    <t>Supply, Fixing and Termination of Modular type switches and accessories, on the existing modular plate</t>
  </si>
  <si>
    <t>Modular Switch 5A</t>
  </si>
  <si>
    <t>Modular Switch 5A - 2 way</t>
  </si>
  <si>
    <t>Modular Switch 15A</t>
  </si>
  <si>
    <t xml:space="preserve">Power sockets - 5A, 3 Pin </t>
  </si>
  <si>
    <t xml:space="preserve">Power sockets - 15A, 6 Pin </t>
  </si>
  <si>
    <t xml:space="preserve">Telephone socket outlet </t>
  </si>
  <si>
    <t>TV Antenna Socket</t>
  </si>
  <si>
    <t>Modular Bell Push</t>
  </si>
  <si>
    <t>Supplying and fixing 3 pin, 5 A ceiling rose on the existing junction box/ wooden block including connections etc. as required.</t>
  </si>
  <si>
    <t>Supplying and fixing brass batten/ angle holder including connection etc. as required.</t>
  </si>
  <si>
    <t>Supply &amp; drawing and termination of PVC Insulated  UTP 4 pair Cat-6 LAN Cable, in concealed conduit - 1 run of cable</t>
  </si>
  <si>
    <t>1.27.5</t>
  </si>
  <si>
    <t>1.27.6</t>
  </si>
  <si>
    <t>1.18.2</t>
  </si>
  <si>
    <t>1.24.2</t>
  </si>
  <si>
    <t>1.24.6</t>
  </si>
  <si>
    <t>1.24.7</t>
  </si>
  <si>
    <t>1.24.8</t>
  </si>
  <si>
    <t>1.53.1</t>
  </si>
  <si>
    <t>Providing and placing  cinder/brick bat or any light weight water absorbing materials  filling  to the sunk floors in toilets/kitchen sunks, well compacted carefully by hand beating to required slopes including consolidation,making hole or core to the beam/wall for providing 40mm dia PVC drain (spout pipe) pipe of required length, pipe should be fixed properly to the beam or wall with water proofing compound with cover the inlet pipe mouth with SS jali and packing with 40/20/10 mm stone aggregate with sufficent quantity. For toilet and Kitchen sunkun portions.</t>
  </si>
  <si>
    <t xml:space="preserve">Supplying and filling in plinth with crushed stone sand / river sand under floors, including watering, ramming, consolidating and dressing complete. </t>
  </si>
  <si>
    <t>RM</t>
  </si>
  <si>
    <t xml:space="preserve">Providing  and laying coping 480mm wide &amp; 50mm average thick over stone wall with cement concrete 1:2:4 (1 cement : 2 coarse sand : 4 graded stone aggregate 12.5mm nominal size) at all heights, with drip groove including centering and shuttering and removal of form works and finishing the exposed surface with plaster of 6mm thick in cement mortar 1:3 (1 cement : 3 fine sand) etc. complete.  </t>
  </si>
  <si>
    <t>Providing and moving two grooves 20mm wide 2mm deep as per approved pattern near nosing for marble stair steps including rubbing cleaning complete.</t>
  </si>
  <si>
    <t>Extra for providing and fixing vertical faces in the above false ceing with 12.5mm thick tapered edge gypsum plain board conforming to IS: 2095- Part I upto a height of 150mm with suitable supproting system and finishing the joints, edges etc., complete as per the directions of Engineer-in-charge.</t>
  </si>
  <si>
    <t>Providing and fixing soil, waste and vent pipes with unplsticised rigid PVC 160mm dia pipes conforming IS 13592 Type B. all complete as directed by the Engineer in charge.</t>
  </si>
  <si>
    <t xml:space="preserve">Providing and fixing CP Brass Tap of reputed brand suitable for fixing of washing machine. </t>
  </si>
  <si>
    <t>Providing and laying parking tiles  of minimum 25m thickness over cement mortar bas  1:4 (1 cement : 4 Coarse sand).  The tiles shall be of reputed brand like Eurocon or equivalent and having minimum compressive strength of 30 N/Sqmm.</t>
  </si>
  <si>
    <t xml:space="preserve">Providing  and  fixing premium quality C.P.  brass  Kitchen sink Tap with cover plate fixing on the wall / Glazed tiles with S.S screws etc complete in all respect as per manufacturers 15 mm nominal bore  &amp; as per manufacturers specification and direction of Engineer-in-charge. Make : Jaquar model : FLR-CHR-5347N or equivalant. </t>
  </si>
  <si>
    <t>VIP Room and Sr. Executive room sanitary fitting</t>
  </si>
  <si>
    <t xml:space="preserve">Providing  and  fixing premium quality C.P.  brass  (shower system) Shower mixer with diverter cover plate chrome finish,including conceled body for single lever high flow diverter with button assembly diverter, bathtub spout with button attachment for hand shower 105 mm dia round shape single flow with air effect (ABS body &amp; Face plate chrome plated) with rubit cleaning system with flexible tube 12 mm dia &amp; 1.5 meter long with nuts with hand shower,with wall bracket for hand shower,overhead shower 240 dia round shape withshower arm 400 mm long  and all other fittings and fixtures complete all chrome finish including cuttings and making good the walls and floor wherever required as per  approved quality  &amp; as per manufacturers specification and direction of Engineer-in-charge. Make : Jaquar model : OPP-CHR-15079NKPM + ALD-079N + SPJ-CHR-85463 + HSH-CHR-1715 + SHA-CHR-549D12 + SHA-CHR-555 + SHA-CHR-455L400 + OHS-CHR-1623  or equivalant. </t>
  </si>
  <si>
    <t xml:space="preserve">Providing and fixing premium quality over-counter thin rim table top wash basin of any shape minimum size 500X380X120 mm including  Pillar cock Faucet  with  Click Clack Waste coupling, over flow hole,  standard C.P. bottel trap, union, Long Braided Hose and all chrome finish and making necessary holes for fixing of pillar coack with all other fittings and fixtures complete including cuttings and making good the walls and floor wherever required as per manufacturers specification and direction of Engineer-in-charge.  Make : Jaquar model :JDS-WHT-25937 + ALD-CHR-729 + ALD-CHR-769L300X190 + OPP-CHR-15001PM + ALD-CHR-803AB or equivalant. </t>
  </si>
  <si>
    <t xml:space="preserve">Providing and fixing premium quality white vitreous china wall hung type rimless back to wall water closet (European type W.C. pan) with seat and lid, 5-6 litre low level combined flushing cistern conceled in wall with control plate , with all fittings and fixtures complete including cutting and making good the walls and floors wherever required  as per manufacturers specification and direction of Engineer-in-charge.  Make : Jaquar model : Rimless- Blind installation wall hung WC with single piece conceled Cistern and control plate alive For ACS-WHT-87953BIUFSM + JCS-WHT-2431P + JCP-CHR-852415   or equivalant. </t>
  </si>
  <si>
    <t xml:space="preserve">Providing  and  fixing premium quality C.P.  brass  two way bib cock with cover plate along with premium quality  C.P. health Faucet  of approved quality and make of the required length of flexible pipe upto the angle cock/connection, clamp to hold the same, fixing on the wall / Glazed tiles with S.S screws etc complete in all respect as per manufacturers 15 mm nominal bore  &amp; as per manufacturers specification and direction of Engineer-in-charge. Make : Jaquar model : OPP-CHR-15041PM + ALD-CHR-573 or equivalant. </t>
  </si>
  <si>
    <t xml:space="preserve">Providing  and  fixing premium quality C.P.  brass  angle  valve with cover plate  for  WCs, Wash  basin, health Faucet  etc as per  approved quality 15 mm nominal bore  &amp; as per manufacturers specification and direction of Engineer-in-charge. Make : Jaquar model : OPP-CHR-15053PM  or equivalant </t>
  </si>
  <si>
    <t xml:space="preserve">Providing and fixing   premium quality C.P. swivel towel holder twin type of standard shape and size complete in all respect as per manufacturers specification and direction of Engineer-in-charge. Make : Jaquar Model : ACN-1115S or equivalent.  </t>
  </si>
  <si>
    <t>Providing and fixing   premium quality  CP Brass coat hook of standard shape as approved quality and colour complete in all respect as per manufacturers specification and direction of Engineer-in-charge. Make : Jaquar model : AQN-CHR-7761 or equivalant.</t>
  </si>
  <si>
    <t xml:space="preserve">Providing and fixing   premium quality C.P. towel Rack  of standard shape and size  complete in all respect as per manufacturers specification and direction of Engineer-in-charge. Make : Jaquar Model : AHS-CHR-1581H or equivalent.  </t>
  </si>
  <si>
    <t>Providing and fixing   premium quality  CP Brass Soap Dish holder of standard shape as approved quality and colour complete in all respect as per manufacturers specification and direction of Engineer-in-charge. Make : Jaquar model : AKP-CHR-35731P or equivalant.</t>
  </si>
  <si>
    <t>Providing and fixing   premium quality  CP Brass Tumbler holder of standard shape as approved quality and colour complete in all respect as per manufacturers specification and direction of Engineer-in-charge. Make : Jaquar model : AKP-CHR-35741P or equivalant.</t>
  </si>
  <si>
    <t>Providing and fixing   premium quality  CP Brass  Soap dispenser with glass bottle of standard shape as approved quality and colour complete in all respect as per manufacturers specification and direction of Engineer-in-charge. Make : Jaquar model : AKP-35735P or equivalant.</t>
  </si>
  <si>
    <t>Providing and fixing   premium quality  CP Brass shower basket large chrome finish of standard shape as approved quality and colour complete in all respect as per manufacturers specification and direction of Engineer-in-charge. Make : Jaquar model :ACN-CHR-1179N or equivalant.</t>
  </si>
  <si>
    <t>Providing and fixing premium quality  CP Brass concelead stop coack chrome finish with fitting sleeve, operating lever &amp; adjustable wall flange with seal with Concealed Body of Flush Cock Suitable for 25mm Pipe Line with Protection Cap of standard shape as approved quality with all fittings and fixtures complete including cutting and making good the walls  complete to  in all respect as per manufacturers specification and direction of Engineer-in-charge. Make : Jaquar model :OPP-CHR-15083KPM + ALD-081 or equivalant.</t>
  </si>
  <si>
    <t>Providing and fixing premium quality Led Brightner Led Mirror With Touch Sensor (3 Lights Integrated) size 18 inch X 24 Inch in oval/rectangular/rect-semi circular shape as approved by engineer-in-charge, Glass materials saint-gobin or equivalent mirror with PVC/Alumunium frame materials with smart one touch on/off with led light in three colours and  quality with all fittings and fixtures complete including cutting and making good the walls  complete to  in all respect as per manufacturers specification and direction of Engineer-in-charge. Make : Mirrorwala/accent mirror or Equivalent.</t>
  </si>
  <si>
    <t>Providing and fixing 600X75X32 mm AISI 304 grade stainless steel matt finsh steel long floor drains consisting, drain cover, tray,cockroch trap and side hole (consisting in 5 parts) with jali in bottom of channel for waste pipe of floor or Nahani trap complete   in all respect as per manufacturers specification and direction of Engineer-in-charge. Make : Nirali/Lipka/ Viking/Roca/Jaquar/Kohler or equivalent. Make Lipka article no-1056 (weight not less than 1.2kg)</t>
  </si>
  <si>
    <t>Executive Toilets sanitary Fitting</t>
  </si>
  <si>
    <t xml:space="preserve">Providing  and  fixing premium quality C.P.  brass  wall mixer with provision of both hand shower and overhead shower complete with 115 mm long bend pipe on upper side, connecting legs &amp; wall flanges,overhead shower 200 dia round shape single flow with shower arm 400 mm long chrome finish  and all other fittings and fixtures complete all chrome finish including cuttings and making good the walls and floor wherever required as per  approved quality  &amp; as per manufacturers specification and direction of Engineer-in-charge. Make : Jaquar model :FUS-CHR-29281 + SHA-CHR-455L400 + OHS-CHR-1613  or equivalant. </t>
  </si>
  <si>
    <t xml:space="preserve">Providing and fixing premium quality over-counter table top wash basin of any shape minimum size 600X440X165 mm including  Pillar cock Faucet  with  Click Clack Waste coupling, over flow hole,  standard C.P. bottel trap, union, Long Braided Hose and all chrome finish and making necessary holes for fixing of pillar coack with all other fittings and fixtures complete including cuttings and making good the walls and floor wherever required as per manufacturers specification and direction of Engineer-in-charge.  Make : Jaquar model :OPS-WHT-15931PM + ALD-CHR-729 + ALD-CHR-769L300X190 + FUS-CHR-29001+ ALD-CHR-803AB or equivalant. </t>
  </si>
  <si>
    <t xml:space="preserve">Providing and fixing premium quality white vitreous china wall hung type rimless back to wall water closet (European type W.C. pan) with seat and lid, 5-6 litre low level combined flushing cistern conceled in wall with control plate , with all fittings and fixtures complete including cutting and making good the walls and floors wherever required  as per manufacturers specification and direction of Engineer-in-charge.  Make : Jaquar model : Rimless- Blind installation wall hung WC with single piece conceled Cistern and control plate alive For KUS-WHT-35953BIUFSMPM + JCS-WHT-2431P + JCP-CHR-852415   or equivalant. </t>
  </si>
  <si>
    <t xml:space="preserve">Providing  and  fixing premium quality C.P.  brass  two way bib cock with cover plate along with premium quality  C.P. health Faucet  of approved quality and make of the required length of flexible pipe upto the angle cock/connection, clamp to hold the same, fixing on the wall / Glazed tiles with S.S screws etc complete in all respect as per manufacturers 15 mm nominal bore  &amp; as per manufacturers specification and direction of Engineer-in-charge. Make : Jaquar model : FUS-CHR-29041 + ALD-CHR-573 or equivalant. </t>
  </si>
  <si>
    <t xml:space="preserve">Providing  and  fixing premium quality C.P.  brass  angle  valve with cover plate  for  WCs, Wash  basin, health Faucet  etc as per  approved quality 15 mm nominal bore  &amp; as per manufacturers specification and direction of Engineer-in-charge. Make : Jaquar model : FUS-CHR-29083K  or equivalant </t>
  </si>
  <si>
    <t xml:space="preserve">Providing and fixing   premium quality C.P. Towel ring square with round flange  of standard shape and size complete in all respect as per manufacturers specification and direction of Engineer-in-charge. Make : Jaquar Model : ACN-CHR-1121N or equivalent.  </t>
  </si>
  <si>
    <t>Providing and fixing   premium quality  CP Brass coat hook of standard shape as approved quality and colour complete in all respect as per manufacturers specification and direction of Engineer-in-charge. Make : Jaquar model : AKP-35761P or equivalant.</t>
  </si>
  <si>
    <t xml:space="preserve">Providing and fixing   premium quality C.P. towel Rack  600 mm long of standard shape and size  complete in all respect as per manufacturers specification and direction of Engineer-in-charge. Make : Jaquar Model :ACN-1181FHS or equivalent.  </t>
  </si>
  <si>
    <t>Providing and fixing   premium quality  CP Brass shower basket small chrome finish of standard shape as approved quality and colour complete in all respect as per manufacturers specification and direction of Engineer-in-charge. Make : Jaquar model :ACN-CHR-1177N or equivalant.</t>
  </si>
  <si>
    <t>Providing and fixing premium quality  CP Brass concelead stop coack chrome finish with fitting sleeve, operating lever &amp; adjustable wall flange with seal with Concealed Body of Flush Cock Suitable for 25mm Pipe Line with Protection Cap of standard shape as approved quality with all fittings and fixtures complete including cutting and making good the walls  complete to  in all respect as per manufacturers specification and direction of Engineer-in-charge. Make : Jaquar model :FUS-CHR-29083K + ALD-081 or equivalant.</t>
  </si>
  <si>
    <t>NS_1</t>
  </si>
  <si>
    <t>NS_2</t>
  </si>
  <si>
    <t>Sunken filling with 40 mm dia pipe spout</t>
  </si>
  <si>
    <t>NS_3</t>
  </si>
  <si>
    <t>filling in plith floor</t>
  </si>
  <si>
    <t>NS_4</t>
  </si>
  <si>
    <t>NS_5</t>
  </si>
  <si>
    <t>NS_6</t>
  </si>
  <si>
    <t>NS_7</t>
  </si>
  <si>
    <t>NS_8</t>
  </si>
  <si>
    <t>NS_9</t>
  </si>
  <si>
    <t>coping</t>
  </si>
  <si>
    <t>NS_10</t>
  </si>
  <si>
    <t>groove in marble/granite steps</t>
  </si>
  <si>
    <t>NS_11</t>
  </si>
  <si>
    <t>extra for vertical false ceiling</t>
  </si>
  <si>
    <t>NS_12</t>
  </si>
  <si>
    <t>SWR Pipe 160 mm</t>
  </si>
  <si>
    <t>NS_13</t>
  </si>
  <si>
    <t>SS Mesh for sliding window</t>
  </si>
  <si>
    <t>NS_14</t>
  </si>
  <si>
    <t>Tap for washing Machine</t>
  </si>
  <si>
    <t>NS_15</t>
  </si>
  <si>
    <t>Parking Tiles</t>
  </si>
  <si>
    <t>NS_16</t>
  </si>
  <si>
    <t>NS_17</t>
  </si>
  <si>
    <t>NS_18</t>
  </si>
  <si>
    <t>Kitchen sink Tap</t>
  </si>
  <si>
    <t>NS_19</t>
  </si>
  <si>
    <t>NS_20</t>
  </si>
  <si>
    <t>NS_21</t>
  </si>
  <si>
    <t>NS_22</t>
  </si>
  <si>
    <t>NS_23</t>
  </si>
  <si>
    <t>SS jali for nahani for toilet with cockrage trap</t>
  </si>
  <si>
    <t>NS_24</t>
  </si>
  <si>
    <t xml:space="preserve">Wall Mixer with shower system </t>
  </si>
  <si>
    <t>NS_25</t>
  </si>
  <si>
    <t>Table top Wash Basin all fittings</t>
  </si>
  <si>
    <t>NS_26</t>
  </si>
  <si>
    <t>Wall Hung WC with all fittings</t>
  </si>
  <si>
    <t>NS_27</t>
  </si>
  <si>
    <t>Two way Bib Cock With Health Faucet</t>
  </si>
  <si>
    <t>NS_28</t>
  </si>
  <si>
    <t>NS_29</t>
  </si>
  <si>
    <t>NS_30</t>
  </si>
  <si>
    <t>Towel Holder</t>
  </si>
  <si>
    <t>NS_31</t>
  </si>
  <si>
    <t>NS_32</t>
  </si>
  <si>
    <t>Coat Hook</t>
  </si>
  <si>
    <t>NS_33</t>
  </si>
  <si>
    <t>Towel rack</t>
  </si>
  <si>
    <t>NS_34</t>
  </si>
  <si>
    <t>Soap Dish Holder</t>
  </si>
  <si>
    <t>NS_35</t>
  </si>
  <si>
    <t>Tumbler Holder</t>
  </si>
  <si>
    <t>NS_36</t>
  </si>
  <si>
    <t>Soap Dispenser</t>
  </si>
  <si>
    <t>NS_37</t>
  </si>
  <si>
    <t>Shower Basket large</t>
  </si>
  <si>
    <t>NS_38</t>
  </si>
  <si>
    <t>NS_39</t>
  </si>
  <si>
    <t>LED Mirror with touch sensor</t>
  </si>
  <si>
    <t>NS_40</t>
  </si>
  <si>
    <t>Floor Long drain floor Jali</t>
  </si>
  <si>
    <t>NS_41</t>
  </si>
  <si>
    <t>Wall Mixer with shower system with fittings</t>
  </si>
  <si>
    <t>NS_42</t>
  </si>
  <si>
    <t>NS_43</t>
  </si>
  <si>
    <t>NS_44</t>
  </si>
  <si>
    <t>NS_45</t>
  </si>
  <si>
    <t>NS_46</t>
  </si>
  <si>
    <t>NS_47</t>
  </si>
  <si>
    <t>Towel Ring</t>
  </si>
  <si>
    <t>NS_48</t>
  </si>
  <si>
    <t>NS_49</t>
  </si>
  <si>
    <t>NS_50</t>
  </si>
  <si>
    <t>NS_51</t>
  </si>
  <si>
    <t>Soap dish Holder</t>
  </si>
  <si>
    <t>NS_52</t>
  </si>
  <si>
    <t>NS_53</t>
  </si>
  <si>
    <t>NS_54</t>
  </si>
  <si>
    <t>Shower Basket small</t>
  </si>
  <si>
    <t>NS_55</t>
  </si>
  <si>
    <t>Main Distribution Board: Supply, installation and commissioning pre-wired, factory fabricated, distribution board of steel sheet for 415V AC system, with double door arrangement, dust protected duly powder painted with tinned copper bus bars of suitable size, incoming cable termination including Glanding, connecting with  earth pit with 2 runs of copper wire/strip (incl supply copper wire/Strip of area not less than 8sq.mm for each run up to earth pit) with earth pit and supply, installation and termination  of MCCB, MCBs of Type-C, 10kA Short circuit rating) , with following configuration:
i. 200A, 16kA, FPMCCB  - 1No
ii. Busbars for 3-Phases, Neutral and Earthing of Suitable size
iii, 32A. MCBs-40
iv. 16A, MCBs -20
v. Red, Yellow, Blue LED indicating lamps for each phase of incomer.</t>
  </si>
  <si>
    <t>SET</t>
  </si>
  <si>
    <t xml:space="preserve">Earthing with Copper earth plate of size 600mmx600mmx3mm  size, including all accessories and providing masonry enclosure with cover plate having locking arrangement and watering pipe of 2.7m long, with charcoal/ coke, salt etc. as required </t>
  </si>
  <si>
    <t>Set</t>
  </si>
  <si>
    <t>Telephone phone Junction Box, with terminals, concealed type</t>
  </si>
  <si>
    <t>4/24 digital EPABX telephone exchange, complete including power supply adapter</t>
  </si>
  <si>
    <t>Telephone phone Instruments, with caller Id display</t>
  </si>
  <si>
    <t xml:space="preserve">Supply, Installation, Testing and commissioning of 24 Port UTP Giga Managed Switch with 2SFP Ports populated with modules single mode &amp; 2 UTP Uplink Ports </t>
  </si>
  <si>
    <t>Supply, Installation, Testing and commissioning of 24 Port Jack panel suitable for cat-6 cable and suitable for above switch, including supply and installation of patch cords of 1 Mtrs Lenght for connecting to above switch in the rack from Path Panel to Switch  and 12No. Aditional patch cards of 3m length</t>
  </si>
  <si>
    <t>Supply ,Installation , Testing and Commisioning of Wireless Acess Point with ceiling Moutings including Power Adapter</t>
  </si>
  <si>
    <t>Supply &amp; Laying of 32mm dia PVC Conduit in RCC slab/Brick work (Rigid Medium gauge)-  including all accessories required for successful erection like L-Bends, T-Joints, Junction Boxes, screws etc.</t>
  </si>
  <si>
    <t>Supply &amp; Laying of 25mm dia PVC Conduit in RCC slab/Brick work (Rigid Medium gauge)- including all accessories required for successful erection like L-Bends, T-Joints, Junction Boxes, screws etc.</t>
  </si>
  <si>
    <t>Supply &amp; drawing and termination at both ends of PVC Insulated  FRLS multi strand copper wire, in concealed conduit - 1.5 mm2</t>
  </si>
  <si>
    <t>Supply &amp; drawing and termination at both ends of PVC Insulated  FRLS multi strand copper wire, in concealed conduit - 2.5 mm2</t>
  </si>
  <si>
    <t>Supply &amp; drawing and termination at both ends of PVC Insulated  FRLS multi strand copper wire, in concealed conduit - 4.0 mm2</t>
  </si>
  <si>
    <t>Supply &amp; drawing and termination at both ends of PVC Insulated  FRLS multi strand copper wire, in concealed conduit - 6.0 mm2</t>
  </si>
  <si>
    <t>Light Fittings- 2' x 2' LED, High efficiency, Low power, square lighting fixture suitable for mounting in false ceiling (Model: Philips RC380B LED60, white colour)</t>
  </si>
  <si>
    <t>Light Fittings -12W ultra slim square LED (cool whitecolur light) light fixture, suitable for fixing in false ceiling of Philips make</t>
  </si>
  <si>
    <t>Light Fittings - 4ft length, LED light fitting (Make: Philips, Model: LED LINEA BN 550 WLED20, or any other model similar to T5 tube fitting), cool white colour light</t>
  </si>
  <si>
    <t>Light Fittings - 2ft length, LED light fitting (Make: Philips, Model: LED LINEA BN 550 WLED12, or any other model similar to 2ft sleek tube fitting), cool white / yellow colour light</t>
  </si>
  <si>
    <t>Skirting type LED night lamp fixture, suitable for fixing on concealed GI box</t>
  </si>
  <si>
    <t>Street Light Green LED Fitting: Street Light fitting of Philips make of BRP020 1x10W LED, Green smart luminaries (or any other model of Philips green LED street light fitting, with power consumption capacity not less than this fitting) with 3.0 m length GI MS/GI pipe of 114.3dia, 3.65mm thick, suitably embedded into transit camp compound wall.  Top end of the pipe shall be welded with 60mm (or suitable other size suitable just for fixing the fitting) dia pipe at an angle, with a free path between the two pipes for laying of connecting wires inside the pipe and with a water proof out door junction box fitted to the pipe, with terminals for termination of incoming wires from switch board and wires from the luminaries and painted with two coats of red oxide and Zinc chromite in a synthetic medium).  Fitting shall be connected to the junction box with 1.5 sq.mm or higher size PVC insulated FRLS flexible copper wire.</t>
  </si>
  <si>
    <t>Ceiling Fans - 1400mm sweep, 3 blade,  5 Star Rated</t>
  </si>
  <si>
    <t>Exhaust fan 250 V A.C 50 Hz,150 mm (or nearest higher size) sweep, 1400 RPM suitable for continuous duty  with double ball bearing, Louvers, frame for fixing to wall</t>
  </si>
  <si>
    <t>Wall Mounted Fan -400mm sweep, 1300RPM or more</t>
  </si>
  <si>
    <t>RJ - 45 computer sockets for Cat-6</t>
  </si>
  <si>
    <t>Octogonal/Circular GI Box with Hook suitable for installation oin RCC ceiling for ceiling fan.</t>
  </si>
  <si>
    <t>Calling Bell of reputed make and model,as per directions of Engineer-in-charge</t>
  </si>
  <si>
    <t>Supply, Installation and commissioning of wall mounted 12 or more window  electronic call point annunciator panel with LED visual and audio alarm, manual reset facility suitable to operate on 230V  AC supply voltage (with suitable adapter being supplied by the manufacturer, if required) (inputs for the panel will be from various room bell push switches.  However wiring between the rooms and the panel is not included in this item)</t>
  </si>
  <si>
    <t>Incoming Power Supply Cable 3.5x70sq.mm, Aluminium conductor, XLPE, wire armoured cable: Supply, Laying in PVC pipe near the building and direct in ground at a depth of 1.0m below ground, for remaining complete length including excavation, sand cushioning, Bricks, protective covering, back filling  and termination at both ends including supply of required accessories like glands, lugs, PVC pipe/PVC bend</t>
  </si>
  <si>
    <t>Incoming Power Supply Cable 3.5x30sq.mm, Aluminium conductor, XLPE, wire armoured cable: Supply, Laying in PVC pipe near the building and direct in ground at a depth of 1.0m below ground, for remaining complete length including excavation, sand cushioning, Bricks, protective covering, back filling  and termination at both ends including supply of required accessories like glands, lugs, PVC pipe/PVC bend</t>
  </si>
  <si>
    <t>Main Distribution Board</t>
  </si>
  <si>
    <t>Earthing</t>
  </si>
  <si>
    <t>Junction box</t>
  </si>
  <si>
    <t xml:space="preserve"> Telephone exchange</t>
  </si>
  <si>
    <t>Telephone phone</t>
  </si>
  <si>
    <t>24 Port UTP</t>
  </si>
  <si>
    <t>24 Port Jack panel</t>
  </si>
  <si>
    <t>Wireless Acess Point</t>
  </si>
  <si>
    <t>32mm dia PVC Conduit in RCC</t>
  </si>
  <si>
    <t xml:space="preserve"> 25mm dia PVC Conduit in RCC</t>
  </si>
  <si>
    <t>PVC Insulated  FRLS 1.5 mm2</t>
  </si>
  <si>
    <t>PVC Insulated  FRLS 2.5 mm2</t>
  </si>
  <si>
    <t>PVC Insulated  FRLS 4.0 mm2</t>
  </si>
  <si>
    <t>PVC Insulated  FRLS 6.0 mm2</t>
  </si>
  <si>
    <t>2' x 2' LED</t>
  </si>
  <si>
    <t>12W ultra slim square LED</t>
  </si>
  <si>
    <t>4ft length, LED</t>
  </si>
  <si>
    <t>2ft length, LED</t>
  </si>
  <si>
    <t>LED night lamp</t>
  </si>
  <si>
    <t>Street Light Green LED</t>
  </si>
  <si>
    <t>Ceiling Fans - 1400mm</t>
  </si>
  <si>
    <t>Exhaust fan 250 V</t>
  </si>
  <si>
    <t>Fan -400mm</t>
  </si>
  <si>
    <t>RJ - 45</t>
  </si>
  <si>
    <t>GI Box</t>
  </si>
  <si>
    <t>Calling Bell</t>
  </si>
  <si>
    <t>Electronic call point</t>
  </si>
  <si>
    <t>Cable 3.5x70sq.mm</t>
  </si>
  <si>
    <t>Cable 3.5x30sq.mm</t>
  </si>
  <si>
    <t>Construction of Transit Camp at 400/220KV Gooty Sub-station under Transmission System for evacuation of power from RE sources in Kurnool Wind Energy Zone (3000MW)/ Solar Energy Zone (1500MW) Part-A and Part-B</t>
  </si>
  <si>
    <t>Specification No: Ref: SR-I/C&amp;M/WC-3882/2024/RFx-5002003955 (SR1/NT/W-CIVIL/DOM/B00/24/13966)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</si>
</sst>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60">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sz val="12"/>
      <color theme="1"/>
      <name val="Arial"/>
      <family val="2"/>
    </font>
    <font>
      <b/>
      <sz val="14"/>
      <name val="Arial"/>
      <family val="2"/>
    </font>
    <font>
      <sz val="11"/>
      <color theme="1"/>
      <name val="Arial"/>
      <family val="2"/>
    </font>
    <font>
      <b/>
      <sz val="20"/>
      <name val="Book Antiqua"/>
      <family val="1"/>
    </font>
    <font>
      <sz val="12"/>
      <name val="Calibri"/>
      <family val="2"/>
      <scheme val="minor"/>
    </font>
    <font>
      <sz val="10"/>
      <name val="Book Antiqua"/>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9" fillId="0" borderId="0" applyFont="0" applyFill="0" applyBorder="0" applyAlignment="0" applyProtection="0"/>
  </cellStyleXfs>
  <cellXfs count="400">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44" xfId="0" applyFont="1" applyBorder="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2" fontId="5" fillId="0" borderId="18" xfId="0" applyNumberFormat="1" applyFont="1" applyBorder="1" applyAlignment="1">
      <alignment horizontal="right"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5"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76" fontId="7" fillId="7" borderId="18" xfId="7" applyNumberFormat="1" applyFont="1" applyFill="1" applyBorder="1" applyAlignment="1" applyProtection="1">
      <alignment horizontal="center" vertical="center"/>
    </xf>
    <xf numFmtId="164" fontId="5" fillId="0" borderId="18" xfId="7" applyFont="1" applyBorder="1" applyAlignment="1" applyProtection="1">
      <alignment horizontal="center" vertical="center"/>
    </xf>
    <xf numFmtId="164" fontId="7" fillId="7" borderId="18" xfId="7" applyFont="1" applyFill="1" applyBorder="1" applyAlignment="1" applyProtection="1">
      <alignment horizontal="center" vertical="center"/>
    </xf>
    <xf numFmtId="0" fontId="5" fillId="8" borderId="44"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43" fillId="8" borderId="14" xfId="0" applyFont="1" applyFill="1" applyBorder="1" applyAlignment="1">
      <alignment horizontal="center" vertical="center" wrapText="1"/>
    </xf>
    <xf numFmtId="0" fontId="6" fillId="8" borderId="18" xfId="0" applyFont="1" applyFill="1" applyBorder="1" applyAlignment="1">
      <alignment horizontal="justify" vertical="center" wrapText="1"/>
    </xf>
    <xf numFmtId="0" fontId="11" fillId="8" borderId="18" xfId="0" applyFont="1" applyFill="1" applyBorder="1" applyAlignment="1">
      <alignment horizontal="center" vertical="center" wrapText="1"/>
    </xf>
    <xf numFmtId="0" fontId="26" fillId="8" borderId="18" xfId="0" applyFont="1" applyFill="1" applyBorder="1" applyAlignment="1">
      <alignment vertical="center" wrapText="1"/>
    </xf>
    <xf numFmtId="0" fontId="5" fillId="8" borderId="14" xfId="0" applyFont="1" applyFill="1" applyBorder="1" applyAlignment="1">
      <alignment horizontal="center" vertical="center"/>
    </xf>
    <xf numFmtId="176" fontId="7" fillId="8" borderId="18" xfId="7" applyNumberFormat="1" applyFont="1" applyFill="1" applyBorder="1" applyAlignment="1" applyProtection="1">
      <alignment horizontal="center" vertical="center"/>
    </xf>
    <xf numFmtId="0" fontId="5" fillId="8" borderId="18" xfId="0" applyFont="1" applyFill="1" applyBorder="1" applyAlignment="1">
      <alignment horizontal="center" vertical="center"/>
    </xf>
    <xf numFmtId="0" fontId="30" fillId="7" borderId="18" xfId="0" applyFont="1" applyFill="1" applyBorder="1" applyAlignment="1">
      <alignment horizontal="center" vertical="center" wrapText="1"/>
    </xf>
    <xf numFmtId="0" fontId="52" fillId="7" borderId="18" xfId="48" applyFont="1" applyFill="1" applyBorder="1" applyAlignment="1">
      <alignment horizontal="center" vertical="center" wrapText="1" readingOrder="1"/>
    </xf>
    <xf numFmtId="0" fontId="52" fillId="7" borderId="18" xfId="34" applyFont="1" applyFill="1" applyBorder="1" applyAlignment="1">
      <alignment horizontal="left" vertical="center" readingOrder="1"/>
    </xf>
    <xf numFmtId="0" fontId="42" fillId="7" borderId="18" xfId="0" applyFont="1" applyFill="1" applyBorder="1" applyAlignment="1">
      <alignment horizontal="center"/>
    </xf>
    <xf numFmtId="9" fontId="42" fillId="7" borderId="18" xfId="0" applyNumberFormat="1" applyFont="1" applyFill="1" applyBorder="1" applyAlignment="1">
      <alignment horizontal="center" vertical="top"/>
    </xf>
    <xf numFmtId="0" fontId="42" fillId="7" borderId="18" xfId="0" applyFont="1" applyFill="1" applyBorder="1"/>
    <xf numFmtId="0" fontId="55" fillId="7" borderId="18" xfId="0" applyFont="1" applyFill="1" applyBorder="1" applyAlignment="1">
      <alignment horizontal="justify" vertical="center" wrapText="1"/>
    </xf>
    <xf numFmtId="0" fontId="42" fillId="7" borderId="18" xfId="0" applyFont="1" applyFill="1" applyBorder="1" applyAlignment="1">
      <alignment horizontal="center" vertical="top"/>
    </xf>
    <xf numFmtId="2" fontId="42" fillId="7" borderId="18" xfId="0" applyNumberFormat="1" applyFont="1" applyFill="1" applyBorder="1" applyAlignment="1">
      <alignment vertical="top"/>
    </xf>
    <xf numFmtId="10" fontId="42" fillId="7" borderId="18" xfId="0" applyNumberFormat="1" applyFont="1" applyFill="1" applyBorder="1" applyAlignment="1">
      <alignment vertical="top"/>
    </xf>
    <xf numFmtId="164" fontId="43" fillId="7" borderId="18" xfId="7" applyFont="1" applyFill="1" applyBorder="1" applyAlignment="1" applyProtection="1">
      <alignment vertical="top"/>
    </xf>
    <xf numFmtId="0" fontId="20" fillId="0" borderId="18" xfId="34"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56" fillId="0" borderId="18" xfId="34" applyFont="1" applyBorder="1" applyAlignment="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7" fillId="9" borderId="18" xfId="0" applyNumberFormat="1" applyFont="1" applyFill="1" applyBorder="1" applyAlignment="1" applyProtection="1">
      <alignment vertical="center" wrapText="1"/>
      <protection locked="0"/>
    </xf>
    <xf numFmtId="0" fontId="6" fillId="0" borderId="18" xfId="0" applyFont="1" applyBorder="1" applyAlignment="1">
      <alignment horizontal="justify" vertical="top" wrapText="1"/>
    </xf>
    <xf numFmtId="0" fontId="58" fillId="10" borderId="18" xfId="0" quotePrefix="1" applyFont="1" applyFill="1" applyBorder="1" applyAlignment="1">
      <alignment horizontal="center" vertical="center" wrapText="1"/>
    </xf>
    <xf numFmtId="49" fontId="58" fillId="10" borderId="18" xfId="0" quotePrefix="1" applyNumberFormat="1" applyFont="1" applyFill="1" applyBorder="1" applyAlignment="1">
      <alignment horizontal="center" vertical="center" wrapText="1"/>
    </xf>
    <xf numFmtId="49" fontId="58" fillId="10" borderId="18" xfId="0" applyNumberFormat="1" applyFont="1" applyFill="1" applyBorder="1" applyAlignment="1">
      <alignment horizontal="center" vertical="center" wrapText="1"/>
    </xf>
    <xf numFmtId="0" fontId="11" fillId="0" borderId="18" xfId="0" applyFont="1" applyBorder="1" applyAlignment="1">
      <alignment horizontal="center" vertical="center" wrapText="1"/>
    </xf>
    <xf numFmtId="0" fontId="42" fillId="0" borderId="0" xfId="0" applyFont="1" applyAlignment="1">
      <alignment vertical="center"/>
    </xf>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43" fillId="8" borderId="44" xfId="52" applyFont="1" applyFill="1" applyBorder="1" applyAlignment="1">
      <alignment horizontal="center" vertical="center" wrapText="1"/>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9" fontId="42" fillId="7" borderId="18" xfId="52" applyFont="1" applyFill="1" applyBorder="1"/>
    <xf numFmtId="9" fontId="42" fillId="8" borderId="18" xfId="52" applyFont="1" applyFill="1" applyBorder="1"/>
    <xf numFmtId="0" fontId="20" fillId="0" borderId="18" xfId="34" applyFont="1" applyBorder="1" applyAlignment="1">
      <alignment horizontal="justify" vertical="center" wrapText="1"/>
    </xf>
    <xf numFmtId="1" fontId="54" fillId="0" borderId="18" xfId="49" applyNumberFormat="1" applyFont="1" applyBorder="1" applyAlignment="1">
      <alignment horizontal="center" vertical="center" wrapText="1"/>
    </xf>
    <xf numFmtId="0" fontId="40" fillId="7" borderId="18" xfId="0" applyFont="1" applyFill="1" applyBorder="1" applyAlignment="1">
      <alignment horizontal="center" vertical="center" wrapText="1"/>
    </xf>
    <xf numFmtId="0" fontId="0" fillId="0" borderId="18" xfId="0" applyBorder="1" applyAlignment="1">
      <alignment horizontal="center" vertical="center" wrapText="1"/>
    </xf>
    <xf numFmtId="0" fontId="40" fillId="8" borderId="18" xfId="0" applyFont="1" applyFill="1" applyBorder="1" applyAlignment="1">
      <alignment horizontal="center" vertical="center" wrapText="1"/>
    </xf>
    <xf numFmtId="0" fontId="5" fillId="7" borderId="18" xfId="0" applyFont="1" applyFill="1" applyBorder="1" applyAlignment="1">
      <alignment vertical="center" wrapText="1"/>
    </xf>
    <xf numFmtId="0" fontId="0" fillId="0" borderId="0" xfId="0" applyAlignment="1" applyProtection="1">
      <alignment vertical="center" wrapText="1"/>
      <protection hidden="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horizontal="justify" vertical="top"/>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0" fontId="5" fillId="0" borderId="0" xfId="25" applyFont="1" applyAlignment="1" applyProtection="1">
      <alignment horizontal="left" vertical="top"/>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7" fillId="0" borderId="0" xfId="25" applyFont="1" applyAlignment="1" applyProtection="1">
      <alignment horizontal="justify"/>
      <protection hidden="1"/>
    </xf>
    <xf numFmtId="0" fontId="5" fillId="0" borderId="0" xfId="25" applyFont="1" applyAlignment="1" applyProtection="1">
      <alignment horizontal="center" vertical="top"/>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43" fillId="0" borderId="0" xfId="0" applyFont="1" applyAlignment="1">
      <alignment horizontal="center" vertical="center" wrapText="1"/>
    </xf>
    <xf numFmtId="0" fontId="50" fillId="0" borderId="19" xfId="0" applyFont="1" applyBorder="1" applyAlignment="1">
      <alignment horizontal="center"/>
    </xf>
    <xf numFmtId="0" fontId="5" fillId="0" borderId="0" xfId="0" applyFont="1" applyAlignment="1">
      <alignment horizontal="left" vertical="center"/>
    </xf>
    <xf numFmtId="0" fontId="5" fillId="0" borderId="0" xfId="0" applyFont="1" applyAlignment="1">
      <alignment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3" fillId="0" borderId="18" xfId="0" applyFont="1" applyBorder="1" applyAlignment="1" applyProtection="1">
      <alignment horizontal="justify" vertical="center" wrapText="1"/>
      <protection hidden="1"/>
    </xf>
    <xf numFmtId="0" fontId="3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52" xfId="33" applyBorder="1" applyAlignment="1" applyProtection="1">
      <alignment horizontal="left" vertical="center" indent="2"/>
      <protection hidden="1"/>
    </xf>
    <xf numFmtId="0" fontId="8" fillId="0" borderId="0" xfId="33"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8" fillId="0" borderId="0" xfId="35" applyFont="1" applyAlignment="1" applyProtection="1">
      <alignment horizontal="justify" vertical="top"/>
      <protection hidden="1"/>
    </xf>
    <xf numFmtId="173" fontId="9" fillId="0" borderId="0" xfId="35" applyNumberFormat="1" applyFont="1" applyAlignment="1" applyProtection="1">
      <alignment horizontal="left" vertical="center" indent="1"/>
      <protection hidden="1"/>
    </xf>
    <xf numFmtId="0" fontId="8" fillId="0" borderId="0" xfId="35" applyFont="1" applyAlignment="1" applyProtection="1">
      <alignment horizontal="left" vertical="top" wrapText="1"/>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49" fillId="0" borderId="0" xfId="39" applyFont="1" applyFill="1" applyAlignment="1">
      <alignment horizontal="center" vertical="center" wrapText="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9" sqref="C9"/>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61.5" customHeight="1">
      <c r="A1" s="313" t="s">
        <v>829</v>
      </c>
      <c r="B1" s="313"/>
      <c r="C1" s="313"/>
      <c r="D1" s="124"/>
    </row>
    <row r="2" spans="1:4" ht="32.25" customHeight="1">
      <c r="A2" s="399" t="s">
        <v>830</v>
      </c>
      <c r="B2" s="399"/>
      <c r="C2" s="399"/>
      <c r="D2" s="123"/>
    </row>
    <row r="3" spans="1:4" ht="20.25" customHeight="1">
      <c r="A3" s="314" t="s">
        <v>0</v>
      </c>
      <c r="B3" s="314"/>
      <c r="C3" s="314"/>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awoL3AWywx7egLrAaicrtgDkM1xeP4YzCVtNCdsxgTnTB2nf7C5uRmqQ5ZFhZAhATS6G9p3qYsoavBl/hlGkfw==" saltValue="PJfDrewW8QYtyEYFPG5fCg==" spinCount="100000" sheet="1" formatColumns="0" formatRows="0"/>
  <customSheetViews>
    <customSheetView guid="{F3854C08-3477-4F6D-851C-40DFA3C6F6FE}" showPageBreaks="1" printArea="1" hiddenRows="1" hiddenColumns="1" view="pageBreakPreview">
      <selection activeCell="C5" sqref="C5"/>
      <pageMargins left="0" right="0" top="0" bottom="0" header="0" footer="0"/>
      <pageSetup scale="105" orientation="portrait" r:id="rId1"/>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2"/>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3"/>
      <headerFooter alignWithMargins="0"/>
    </customSheetView>
    <customSheetView guid="{6F637C86-117D-4792-B5D4-37E20B1C50B5}" hiddenRows="1" hiddenColumns="1" topLeftCell="B1">
      <selection activeCell="D11" sqref="D11"/>
      <pageMargins left="0" right="0" top="0" bottom="0" header="0" footer="0"/>
      <pageSetup scale="105" orientation="portrait" r:id="rId4"/>
      <headerFooter alignWithMargins="0"/>
    </customSheetView>
    <customSheetView guid="{DF819C10-7533-4A2E-B278-90B3B38A4AE6}" hiddenRows="1" hiddenColumns="1" topLeftCell="B18">
      <selection activeCell="D30" sqref="D30"/>
      <pageMargins left="0" right="0" top="0" bottom="0" header="0" footer="0"/>
      <pageSetup scale="105" orientation="portrait" r:id="rId5"/>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6"/>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7"/>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8"/>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9"/>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10"/>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11"/>
      <headerFooter alignWithMargins="0"/>
    </customSheetView>
    <customSheetView guid="{9CE94B9F-4902-4B08-AE4E-74E93D8E789E}" hiddenRows="1" hiddenColumns="1" topLeftCell="B45">
      <selection activeCell="D30" sqref="D30"/>
      <pageMargins left="0" right="0" top="0" bottom="0" header="0" footer="0"/>
      <pageSetup scale="105" orientation="portrait" r:id="rId12"/>
      <headerFooter alignWithMargins="0"/>
    </customSheetView>
    <customSheetView guid="{A60C0BDD-7FB1-4EBA-A0E1-529280DA1A28}" hiddenRows="1" hiddenColumns="1" topLeftCell="B1">
      <selection activeCell="D11" sqref="D11"/>
      <pageMargins left="0" right="0" top="0" bottom="0" header="0" footer="0"/>
      <pageSetup scale="105" orientation="portrait" r:id="rId13"/>
      <headerFooter alignWithMargins="0"/>
    </customSheetView>
    <customSheetView guid="{FAE469C4-CC0E-407B-871F-7B3C94956CEC}" showPageBreaks="1" printArea="1" hiddenRows="1" view="pageBreakPreview">
      <selection activeCell="C24" sqref="C24"/>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317" t="e">
        <f>#REF!</f>
        <v>#REF!</v>
      </c>
      <c r="B3" s="317"/>
      <c r="C3" s="317"/>
      <c r="D3" s="317"/>
      <c r="E3" s="317"/>
      <c r="F3" s="54"/>
      <c r="G3" s="54"/>
      <c r="H3" s="54"/>
    </row>
    <row r="4" spans="1:9" ht="20.100000000000001" customHeight="1">
      <c r="A4" s="72"/>
      <c r="H4" s="22"/>
      <c r="I4" s="23"/>
    </row>
    <row r="5" spans="1:9" ht="20.100000000000001" customHeight="1">
      <c r="A5" s="318" t="s">
        <v>12</v>
      </c>
      <c r="B5" s="318"/>
      <c r="C5" s="318"/>
      <c r="D5" s="318"/>
      <c r="E5" s="318"/>
      <c r="F5" s="24"/>
      <c r="H5" s="22"/>
      <c r="I5" s="23"/>
    </row>
    <row r="6" spans="1:9" ht="20.100000000000001" customHeight="1">
      <c r="A6" s="76"/>
      <c r="H6" s="22"/>
      <c r="I6" s="23"/>
    </row>
    <row r="7" spans="1:9" ht="20.100000000000001" customHeight="1">
      <c r="A7" s="63" t="s">
        <v>13</v>
      </c>
      <c r="E7" s="65" t="s">
        <v>13</v>
      </c>
      <c r="H7" s="22"/>
      <c r="I7" s="23"/>
    </row>
    <row r="8" spans="1:9" ht="36" customHeight="1">
      <c r="A8" s="319" t="e">
        <f>#REF!</f>
        <v>#REF!</v>
      </c>
      <c r="B8" s="319"/>
      <c r="C8" s="319"/>
      <c r="D8" s="319"/>
      <c r="E8" s="66" t="e">
        <f>#REF!</f>
        <v>#REF!</v>
      </c>
      <c r="H8" s="22"/>
      <c r="I8" s="23"/>
    </row>
    <row r="9" spans="1:9">
      <c r="A9" s="77" t="s">
        <v>14</v>
      </c>
      <c r="B9" s="320" t="e">
        <f>#REF!</f>
        <v>#REF!</v>
      </c>
      <c r="C9" s="320"/>
      <c r="D9" s="320"/>
      <c r="E9" s="66" t="e">
        <f>#REF!</f>
        <v>#REF!</v>
      </c>
      <c r="H9" s="22"/>
      <c r="I9" s="23"/>
    </row>
    <row r="10" spans="1:9">
      <c r="A10" s="77" t="s">
        <v>15</v>
      </c>
      <c r="B10" s="315" t="e">
        <f>#REF!</f>
        <v>#REF!</v>
      </c>
      <c r="C10" s="315"/>
      <c r="D10" s="315"/>
      <c r="E10" s="66" t="e">
        <f>#REF!</f>
        <v>#REF!</v>
      </c>
      <c r="H10" s="22"/>
      <c r="I10" s="23"/>
    </row>
    <row r="11" spans="1:9">
      <c r="B11" s="315" t="e">
        <f>#REF!</f>
        <v>#REF!</v>
      </c>
      <c r="C11" s="315"/>
      <c r="D11" s="315"/>
      <c r="E11" s="66" t="e">
        <f>#REF!</f>
        <v>#REF!</v>
      </c>
    </row>
    <row r="12" spans="1:9">
      <c r="A12" s="76"/>
      <c r="B12" s="315" t="e">
        <f>#REF!</f>
        <v>#REF!</v>
      </c>
      <c r="C12" s="315"/>
      <c r="D12" s="315"/>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316" t="s">
        <v>17</v>
      </c>
      <c r="B16" s="316"/>
      <c r="C16" s="316"/>
      <c r="D16" s="316"/>
      <c r="E16" s="316"/>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3854C08-3477-4F6D-851C-40DFA3C6F6FE}"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4"/>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5"/>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6"/>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7"/>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10"/>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11"/>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12"/>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4"/>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AE469C4-CC0E-407B-871F-7B3C94956CEC}"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25" t="s">
        <v>22</v>
      </c>
      <c r="B1" s="326"/>
      <c r="C1" s="326"/>
      <c r="D1" s="326"/>
      <c r="E1" s="326"/>
      <c r="F1" s="326"/>
      <c r="G1" s="326"/>
      <c r="H1" s="326"/>
      <c r="I1" s="327"/>
    </row>
    <row r="2" spans="1:9" ht="31.5" customHeight="1">
      <c r="A2" s="18" t="s">
        <v>23</v>
      </c>
      <c r="B2" s="321" t="s">
        <v>24</v>
      </c>
      <c r="C2" s="321"/>
      <c r="D2" s="321"/>
      <c r="E2" s="321"/>
      <c r="F2" s="321"/>
      <c r="G2" s="321"/>
      <c r="H2" s="321"/>
      <c r="I2" s="322"/>
    </row>
    <row r="3" spans="1:9" ht="36" customHeight="1">
      <c r="A3" s="18" t="s">
        <v>25</v>
      </c>
      <c r="B3" s="321" t="s">
        <v>26</v>
      </c>
      <c r="C3" s="321"/>
      <c r="D3" s="321"/>
      <c r="E3" s="321"/>
      <c r="F3" s="321"/>
      <c r="G3" s="321"/>
      <c r="H3" s="321"/>
      <c r="I3" s="322"/>
    </row>
    <row r="4" spans="1:9" ht="36" customHeight="1">
      <c r="A4" s="18" t="s">
        <v>27</v>
      </c>
      <c r="B4" s="321" t="s">
        <v>28</v>
      </c>
      <c r="C4" s="321"/>
      <c r="D4" s="321"/>
      <c r="E4" s="321"/>
      <c r="F4" s="321"/>
      <c r="G4" s="321"/>
      <c r="H4" s="321"/>
      <c r="I4" s="322"/>
    </row>
    <row r="5" spans="1:9" ht="36" customHeight="1">
      <c r="A5" s="18" t="s">
        <v>29</v>
      </c>
      <c r="B5" s="321" t="s">
        <v>30</v>
      </c>
      <c r="C5" s="321"/>
      <c r="D5" s="321"/>
      <c r="E5" s="321"/>
      <c r="F5" s="321"/>
      <c r="G5" s="321"/>
      <c r="H5" s="321"/>
      <c r="I5" s="322"/>
    </row>
    <row r="6" spans="1:9" ht="19.5" customHeight="1">
      <c r="A6" s="19" t="s">
        <v>31</v>
      </c>
      <c r="B6" s="323" t="s">
        <v>32</v>
      </c>
      <c r="C6" s="323"/>
      <c r="D6" s="323"/>
      <c r="E6" s="323"/>
      <c r="F6" s="323"/>
      <c r="G6" s="323"/>
      <c r="H6" s="323"/>
      <c r="I6" s="324"/>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344" t="s">
        <v>33</v>
      </c>
      <c r="B35" s="344"/>
      <c r="C35" s="344"/>
      <c r="D35" s="344"/>
      <c r="E35" s="344"/>
      <c r="F35" s="344"/>
      <c r="G35" s="344"/>
      <c r="H35" s="344"/>
      <c r="I35" s="344"/>
      <c r="J35" s="1"/>
    </row>
    <row r="36" spans="1:16" ht="15.75">
      <c r="A36" s="337" t="s">
        <v>34</v>
      </c>
      <c r="B36" s="337"/>
      <c r="C36" s="337"/>
      <c r="D36" s="337"/>
      <c r="E36" s="337"/>
      <c r="F36" s="337"/>
      <c r="G36" s="337"/>
      <c r="H36" s="337"/>
      <c r="I36" s="337"/>
      <c r="J36" s="1"/>
      <c r="K36" s="58">
        <f>'Name of Bidder'!C14</f>
        <v>0</v>
      </c>
      <c r="O36" s="55" t="e">
        <f>'Name of Bidder'!#REF!</f>
        <v>#REF!</v>
      </c>
    </row>
    <row r="37" spans="1:16" ht="18.75">
      <c r="A37" s="338" t="s">
        <v>35</v>
      </c>
      <c r="B37" s="338"/>
      <c r="C37" s="338"/>
      <c r="D37" s="338"/>
      <c r="E37" s="338"/>
      <c r="F37" s="338"/>
      <c r="G37" s="338"/>
      <c r="H37" s="338"/>
      <c r="I37" s="338"/>
      <c r="J37" s="1"/>
      <c r="K37" s="58">
        <f>'Name of Bidder'!C15</f>
        <v>0</v>
      </c>
      <c r="O37" s="55" t="e">
        <f>'Name of Bidder'!#REF!</f>
        <v>#REF!</v>
      </c>
    </row>
    <row r="38" spans="1:16" ht="36" customHeight="1">
      <c r="A38" s="339" t="s">
        <v>36</v>
      </c>
      <c r="B38" s="339"/>
      <c r="C38" s="339"/>
      <c r="D38" s="339"/>
      <c r="E38" s="339"/>
      <c r="F38" s="339"/>
      <c r="G38" s="339"/>
      <c r="H38" s="339"/>
      <c r="I38" s="339"/>
      <c r="J38" s="1"/>
      <c r="K38" s="58" t="e">
        <f>'Name of Bidder'!#REF!</f>
        <v>#REF!</v>
      </c>
      <c r="O38" s="55" t="e">
        <f>'Name of Bidder'!#REF!</f>
        <v>#REF!</v>
      </c>
    </row>
    <row r="39" spans="1:16" ht="18.75">
      <c r="A39" s="338" t="s">
        <v>37</v>
      </c>
      <c r="B39" s="338"/>
      <c r="C39" s="338"/>
      <c r="D39" s="338"/>
      <c r="E39" s="338"/>
      <c r="F39" s="338"/>
      <c r="G39" s="338"/>
      <c r="H39" s="338"/>
      <c r="I39" s="338"/>
      <c r="J39" s="1"/>
      <c r="K39" s="58" t="e">
        <f>'Name of Bidder'!#REF!</f>
        <v>#REF!</v>
      </c>
      <c r="O39" s="55" t="e">
        <f>'Name of Bidder'!#REF!</f>
        <v>#REF!</v>
      </c>
    </row>
    <row r="40" spans="1:16" ht="15.75">
      <c r="A40" s="337" t="s">
        <v>38</v>
      </c>
      <c r="B40" s="337"/>
      <c r="C40" s="337"/>
      <c r="D40" s="337"/>
      <c r="E40" s="337"/>
      <c r="F40" s="337"/>
      <c r="G40" s="337"/>
      <c r="H40" s="337"/>
      <c r="I40" s="337"/>
      <c r="J40" s="1"/>
    </row>
    <row r="41" spans="1:16" ht="18.75" customHeight="1">
      <c r="A41" s="343">
        <f>'Name of Bidder'!C9</f>
        <v>0</v>
      </c>
      <c r="B41" s="343"/>
      <c r="C41" s="343"/>
      <c r="D41" s="343"/>
      <c r="E41" s="343"/>
      <c r="F41" s="343"/>
      <c r="G41" s="343"/>
      <c r="H41" s="343"/>
      <c r="I41" s="343"/>
      <c r="J41" s="1"/>
      <c r="K41" s="59" t="e">
        <f>'Name of Bidder'!#REF!</f>
        <v>#REF!</v>
      </c>
      <c r="M41" s="55" t="s">
        <v>39</v>
      </c>
      <c r="P41" s="55" t="s">
        <v>40</v>
      </c>
    </row>
    <row r="42" spans="1:16" ht="15.75" hidden="1">
      <c r="A42" s="337" t="e">
        <f>IF(#REF! = "Individual Firm", " ", " and ")</f>
        <v>#REF!</v>
      </c>
      <c r="B42" s="337"/>
      <c r="C42" s="337"/>
      <c r="D42" s="337"/>
      <c r="E42" s="337"/>
      <c r="F42" s="337"/>
      <c r="G42" s="337"/>
      <c r="H42" s="337"/>
      <c r="I42" s="337"/>
      <c r="J42" s="1"/>
    </row>
    <row r="43" spans="1:16" ht="15.75" hidden="1">
      <c r="A43" s="337" t="e">
        <f xml:space="preserve"> IF(#REF!= "Individual Firm", "",#REF!)</f>
        <v>#REF!</v>
      </c>
      <c r="B43" s="337"/>
      <c r="C43" s="337"/>
      <c r="D43" s="337"/>
      <c r="E43" s="337"/>
      <c r="F43" s="337"/>
      <c r="G43" s="337"/>
      <c r="H43" s="337"/>
      <c r="I43" s="337"/>
      <c r="J43" s="1"/>
    </row>
    <row r="44" spans="1:16" ht="39.950000000000003" hidden="1" customHeight="1">
      <c r="A44" s="339" t="e">
        <f>IF(#REF!= "Sole Bidder", "", "having its Registered Office at "&amp;IF(#REF!=1,#REF!&amp;" "&amp;#REF!&amp;" "&amp;#REF!,IF(#REF!=2,#REF!&amp;" &amp; "&amp;#REF!&amp;" "&amp;#REF!&amp;" and " &amp;#REF!&amp;" &amp; "&amp;#REF!&amp;" "&amp;#REF! &amp;IF(#REF!=2," respectively",""))))</f>
        <v>#REF!</v>
      </c>
      <c r="B44" s="339"/>
      <c r="C44" s="339"/>
      <c r="D44" s="339"/>
      <c r="E44" s="339"/>
      <c r="F44" s="339"/>
      <c r="G44" s="339"/>
      <c r="H44" s="339"/>
      <c r="I44" s="339"/>
      <c r="J44" s="1"/>
    </row>
    <row r="45" spans="1:16" ht="15.75">
      <c r="A45" s="337" t="s">
        <v>41</v>
      </c>
      <c r="B45" s="337"/>
      <c r="C45" s="337"/>
      <c r="D45" s="337"/>
      <c r="E45" s="337"/>
      <c r="F45" s="337"/>
      <c r="G45" s="337"/>
      <c r="H45" s="337"/>
      <c r="I45" s="337"/>
      <c r="J45" s="1"/>
    </row>
    <row r="46" spans="1:16" ht="18.75">
      <c r="A46" s="338" t="s">
        <v>42</v>
      </c>
      <c r="B46" s="338"/>
      <c r="C46" s="338"/>
      <c r="D46" s="338"/>
      <c r="E46" s="338"/>
      <c r="F46" s="338"/>
      <c r="G46" s="338"/>
      <c r="H46" s="338"/>
      <c r="I46" s="338"/>
      <c r="J46" s="1"/>
    </row>
    <row r="47" spans="1:16" ht="18.75">
      <c r="A47" s="338" t="s">
        <v>43</v>
      </c>
      <c r="B47" s="338"/>
      <c r="C47" s="338"/>
      <c r="D47" s="338"/>
      <c r="E47" s="338"/>
      <c r="F47" s="338"/>
      <c r="G47" s="338"/>
      <c r="H47" s="338"/>
      <c r="I47" s="338"/>
      <c r="J47" s="1"/>
    </row>
    <row r="48" spans="1:16" ht="69" customHeight="1">
      <c r="A48" s="341" t="e">
        <f>"POWERGRID intends to award, under laid-down organisational procedures, contract(s) for " &amp;#REF!</f>
        <v>#REF!</v>
      </c>
      <c r="B48" s="341"/>
      <c r="C48" s="341"/>
      <c r="D48" s="341"/>
      <c r="E48" s="341"/>
      <c r="F48" s="341"/>
      <c r="G48" s="341"/>
      <c r="H48" s="341"/>
      <c r="I48" s="34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328" t="s">
        <v>44</v>
      </c>
      <c r="B51" s="328"/>
      <c r="C51" s="328"/>
      <c r="D51" s="328"/>
      <c r="E51" s="335" t="s">
        <v>44</v>
      </c>
      <c r="F51" s="335"/>
      <c r="G51" s="335"/>
      <c r="H51" s="335"/>
      <c r="I51" s="335"/>
      <c r="J51" s="1"/>
    </row>
    <row r="52" spans="1:10" ht="33" customHeight="1">
      <c r="A52" s="333" t="s">
        <v>45</v>
      </c>
      <c r="B52" s="333"/>
      <c r="C52" s="333"/>
      <c r="D52" s="333"/>
      <c r="E52" s="334" t="s">
        <v>46</v>
      </c>
      <c r="F52" s="334"/>
      <c r="G52" s="334"/>
      <c r="H52" s="334"/>
      <c r="I52" s="334"/>
      <c r="J52" s="1"/>
    </row>
    <row r="53" spans="1:10" ht="22.5" customHeight="1">
      <c r="A53" s="56" t="s">
        <v>12</v>
      </c>
      <c r="B53" s="5"/>
      <c r="C53" s="5"/>
      <c r="D53" s="5"/>
      <c r="E53" s="5"/>
      <c r="F53" s="5"/>
      <c r="G53" s="5"/>
      <c r="H53" s="5"/>
      <c r="I53" s="57" t="s">
        <v>47</v>
      </c>
      <c r="J53" s="1"/>
    </row>
    <row r="54" spans="1:10" ht="100.5" customHeight="1">
      <c r="A54" s="34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42"/>
      <c r="C54" s="342"/>
      <c r="D54" s="342"/>
      <c r="E54" s="342"/>
      <c r="F54" s="342"/>
      <c r="G54" s="342"/>
      <c r="H54" s="342"/>
      <c r="I54" s="342"/>
    </row>
    <row r="55" spans="1:10" ht="8.1" customHeight="1">
      <c r="A55" s="7"/>
      <c r="B55" s="8"/>
      <c r="C55" s="8"/>
      <c r="D55" s="8"/>
      <c r="E55" s="8"/>
      <c r="F55" s="8"/>
      <c r="G55" s="8"/>
      <c r="H55" s="8"/>
      <c r="I55" s="8"/>
    </row>
    <row r="56" spans="1:10" ht="35.25" customHeight="1">
      <c r="A56" s="329" t="s">
        <v>48</v>
      </c>
      <c r="B56" s="329"/>
      <c r="C56" s="329"/>
      <c r="D56" s="329"/>
      <c r="E56" s="329"/>
      <c r="F56" s="329"/>
      <c r="G56" s="329"/>
      <c r="H56" s="329"/>
      <c r="I56" s="329"/>
    </row>
    <row r="57" spans="1:10" ht="8.1" customHeight="1">
      <c r="A57" s="9"/>
      <c r="B57" s="8"/>
      <c r="C57" s="8"/>
      <c r="D57" s="8"/>
      <c r="E57" s="8"/>
      <c r="F57" s="8"/>
      <c r="G57" s="8"/>
      <c r="H57" s="8"/>
      <c r="I57" s="8"/>
    </row>
    <row r="58" spans="1:10" ht="15.75">
      <c r="A58" s="340" t="s">
        <v>49</v>
      </c>
      <c r="B58" s="340"/>
      <c r="C58" s="340"/>
      <c r="D58" s="340"/>
      <c r="E58" s="340"/>
      <c r="F58" s="340"/>
      <c r="G58" s="340"/>
      <c r="H58" s="340"/>
      <c r="I58" s="340"/>
    </row>
    <row r="59" spans="1:10" ht="8.1" customHeight="1">
      <c r="A59" s="9"/>
      <c r="B59" s="8"/>
      <c r="C59" s="8"/>
      <c r="D59" s="8"/>
      <c r="E59" s="8"/>
      <c r="F59" s="8"/>
      <c r="G59" s="8"/>
      <c r="H59" s="8"/>
      <c r="I59" s="8"/>
    </row>
    <row r="60" spans="1:10" ht="16.5">
      <c r="A60" s="336" t="s">
        <v>50</v>
      </c>
      <c r="B60" s="336"/>
      <c r="C60" s="336"/>
      <c r="D60" s="336"/>
      <c r="E60" s="336"/>
      <c r="F60" s="336"/>
      <c r="G60" s="336"/>
      <c r="H60" s="336"/>
      <c r="I60" s="336"/>
    </row>
    <row r="61" spans="1:10" ht="8.1" customHeight="1">
      <c r="A61" s="10"/>
      <c r="B61" s="8"/>
      <c r="C61" s="8"/>
      <c r="D61" s="8"/>
      <c r="E61" s="8"/>
      <c r="F61" s="8"/>
      <c r="G61" s="8"/>
      <c r="H61" s="8"/>
      <c r="I61" s="8"/>
    </row>
    <row r="62" spans="1:10" ht="37.5" customHeight="1">
      <c r="A62" s="11" t="s">
        <v>51</v>
      </c>
      <c r="B62" s="328" t="s">
        <v>52</v>
      </c>
      <c r="C62" s="328"/>
      <c r="D62" s="328"/>
      <c r="E62" s="328"/>
      <c r="F62" s="328"/>
      <c r="G62" s="328"/>
      <c r="H62" s="328"/>
      <c r="I62" s="328"/>
    </row>
    <row r="63" spans="1:10" ht="8.1" customHeight="1">
      <c r="A63" s="9"/>
      <c r="B63" s="8"/>
      <c r="C63" s="8"/>
      <c r="D63" s="8"/>
      <c r="E63" s="8"/>
      <c r="F63" s="8"/>
      <c r="G63" s="8"/>
      <c r="H63" s="8"/>
      <c r="I63" s="8"/>
    </row>
    <row r="64" spans="1:10" ht="79.5" customHeight="1">
      <c r="A64" s="8"/>
      <c r="B64" s="11" t="s">
        <v>53</v>
      </c>
      <c r="C64" s="328" t="s">
        <v>54</v>
      </c>
      <c r="D64" s="328"/>
      <c r="E64" s="328"/>
      <c r="F64" s="328"/>
      <c r="G64" s="328"/>
      <c r="H64" s="328"/>
      <c r="I64" s="328"/>
    </row>
    <row r="65" spans="1:10" ht="8.1" customHeight="1">
      <c r="A65" s="8"/>
      <c r="B65" s="11"/>
      <c r="C65" s="4"/>
      <c r="D65" s="4"/>
      <c r="E65" s="4"/>
      <c r="F65" s="4"/>
      <c r="G65" s="4"/>
      <c r="H65" s="4"/>
      <c r="I65" s="4"/>
    </row>
    <row r="66" spans="1:10" ht="109.5" customHeight="1">
      <c r="A66" s="8"/>
      <c r="B66" s="11" t="s">
        <v>55</v>
      </c>
      <c r="C66" s="328" t="s">
        <v>56</v>
      </c>
      <c r="D66" s="328"/>
      <c r="E66" s="328"/>
      <c r="F66" s="328"/>
      <c r="G66" s="328"/>
      <c r="H66" s="328"/>
      <c r="I66" s="328"/>
    </row>
    <row r="67" spans="1:10" ht="8.1" customHeight="1">
      <c r="A67" s="8"/>
      <c r="B67" s="11"/>
      <c r="C67" s="73"/>
      <c r="D67" s="4"/>
      <c r="E67" s="4"/>
      <c r="F67" s="4"/>
      <c r="G67" s="4"/>
      <c r="H67" s="4"/>
      <c r="I67" s="4"/>
    </row>
    <row r="68" spans="1:10" ht="50.25" customHeight="1">
      <c r="A68" s="8"/>
      <c r="B68" s="11" t="s">
        <v>57</v>
      </c>
      <c r="C68" s="328" t="s">
        <v>58</v>
      </c>
      <c r="D68" s="328"/>
      <c r="E68" s="328"/>
      <c r="F68" s="328"/>
      <c r="G68" s="328"/>
      <c r="H68" s="328"/>
      <c r="I68" s="328"/>
    </row>
    <row r="69" spans="1:10" ht="15.75">
      <c r="A69" s="9"/>
      <c r="B69" s="8"/>
      <c r="C69" s="8"/>
      <c r="D69" s="8"/>
      <c r="E69" s="8"/>
      <c r="F69" s="8"/>
      <c r="G69" s="8"/>
      <c r="H69" s="8"/>
      <c r="I69" s="8"/>
    </row>
    <row r="70" spans="1:10" ht="87" customHeight="1">
      <c r="A70" s="11" t="s">
        <v>59</v>
      </c>
      <c r="B70" s="328" t="s">
        <v>60</v>
      </c>
      <c r="C70" s="328"/>
      <c r="D70" s="328"/>
      <c r="E70" s="328"/>
      <c r="F70" s="328"/>
      <c r="G70" s="328"/>
      <c r="H70" s="328"/>
      <c r="I70" s="328"/>
    </row>
    <row r="71" spans="1:10" ht="8.1" customHeight="1">
      <c r="A71" s="10"/>
      <c r="B71" s="8"/>
      <c r="C71" s="8"/>
      <c r="D71" s="8"/>
      <c r="E71" s="8"/>
      <c r="F71" s="8"/>
      <c r="G71" s="8"/>
      <c r="H71" s="8"/>
      <c r="I71" s="8"/>
    </row>
    <row r="72" spans="1:10" ht="16.5">
      <c r="A72" s="336" t="s">
        <v>61</v>
      </c>
      <c r="B72" s="336"/>
      <c r="C72" s="336"/>
      <c r="D72" s="336"/>
      <c r="E72" s="336"/>
      <c r="F72" s="336"/>
      <c r="G72" s="336"/>
      <c r="H72" s="336"/>
      <c r="I72" s="336"/>
    </row>
    <row r="73" spans="1:10" ht="16.5">
      <c r="A73" s="10"/>
      <c r="B73" s="8"/>
      <c r="C73" s="8"/>
      <c r="D73" s="8"/>
      <c r="E73" s="8"/>
      <c r="F73" s="8"/>
      <c r="G73" s="8"/>
      <c r="H73" s="8"/>
      <c r="I73" s="8"/>
    </row>
    <row r="74" spans="1:10" ht="49.5" customHeight="1">
      <c r="A74" s="11" t="s">
        <v>51</v>
      </c>
      <c r="B74" s="328" t="s">
        <v>62</v>
      </c>
      <c r="C74" s="328"/>
      <c r="D74" s="328"/>
      <c r="E74" s="328"/>
      <c r="F74" s="328"/>
      <c r="G74" s="328"/>
      <c r="H74" s="328"/>
      <c r="I74" s="328"/>
    </row>
    <row r="75" spans="1:10" ht="45" customHeight="1">
      <c r="A75" s="4"/>
      <c r="B75" s="5"/>
      <c r="C75" s="5"/>
      <c r="D75" s="5"/>
      <c r="E75" s="5"/>
      <c r="F75" s="4"/>
      <c r="G75" s="5"/>
      <c r="H75" s="5"/>
      <c r="I75" s="5"/>
      <c r="J75" s="1"/>
    </row>
    <row r="76" spans="1:10" ht="21" customHeight="1">
      <c r="A76" s="328" t="s">
        <v>44</v>
      </c>
      <c r="B76" s="328"/>
      <c r="C76" s="328"/>
      <c r="D76" s="328"/>
      <c r="E76" s="335" t="s">
        <v>44</v>
      </c>
      <c r="F76" s="335"/>
      <c r="G76" s="335"/>
      <c r="H76" s="335"/>
      <c r="I76" s="335"/>
      <c r="J76" s="1"/>
    </row>
    <row r="77" spans="1:10" ht="33" customHeight="1">
      <c r="A77" s="333" t="s">
        <v>45</v>
      </c>
      <c r="B77" s="333"/>
      <c r="C77" s="333"/>
      <c r="D77" s="333"/>
      <c r="E77" s="334" t="s">
        <v>46</v>
      </c>
      <c r="F77" s="334"/>
      <c r="G77" s="334"/>
      <c r="H77" s="334"/>
      <c r="I77" s="334"/>
      <c r="J77" s="1"/>
    </row>
    <row r="78" spans="1:10" ht="20.25" customHeight="1">
      <c r="A78" s="56" t="s">
        <v>12</v>
      </c>
      <c r="B78" s="5"/>
      <c r="C78" s="5"/>
      <c r="D78" s="5"/>
      <c r="E78" s="5"/>
      <c r="F78" s="5"/>
      <c r="G78" s="5"/>
      <c r="H78" s="5"/>
      <c r="I78" s="57" t="s">
        <v>63</v>
      </c>
      <c r="J78" s="1"/>
    </row>
    <row r="79" spans="1:10" ht="36" customHeight="1">
      <c r="A79" s="332" t="s">
        <v>64</v>
      </c>
      <c r="B79" s="332"/>
      <c r="C79" s="332"/>
      <c r="D79" s="332"/>
      <c r="E79" s="332"/>
      <c r="F79" s="332"/>
      <c r="G79" s="332"/>
      <c r="H79" s="332"/>
      <c r="I79" s="332"/>
      <c r="J79" s="1"/>
    </row>
    <row r="80" spans="1:10" ht="125.25" customHeight="1">
      <c r="A80" s="8"/>
      <c r="B80" s="11" t="s">
        <v>65</v>
      </c>
      <c r="C80" s="328" t="s">
        <v>66</v>
      </c>
      <c r="D80" s="328"/>
      <c r="E80" s="328"/>
      <c r="F80" s="328"/>
      <c r="G80" s="328"/>
      <c r="H80" s="328"/>
      <c r="I80" s="328"/>
    </row>
    <row r="81" spans="1:10" ht="9.9499999999999993" customHeight="1">
      <c r="A81" s="8"/>
      <c r="B81" s="12"/>
      <c r="C81" s="9"/>
      <c r="D81" s="9"/>
      <c r="E81" s="9"/>
      <c r="F81" s="9"/>
      <c r="G81" s="9"/>
      <c r="H81" s="9"/>
      <c r="I81" s="9"/>
    </row>
    <row r="82" spans="1:10" ht="112.5" customHeight="1">
      <c r="A82" s="8"/>
      <c r="B82" s="11" t="s">
        <v>55</v>
      </c>
      <c r="C82" s="328" t="s">
        <v>67</v>
      </c>
      <c r="D82" s="328"/>
      <c r="E82" s="328"/>
      <c r="F82" s="328"/>
      <c r="G82" s="328"/>
      <c r="H82" s="328"/>
      <c r="I82" s="328"/>
    </row>
    <row r="83" spans="1:10" ht="9.9499999999999993" customHeight="1">
      <c r="A83" s="8"/>
      <c r="B83" s="11"/>
      <c r="C83" s="13"/>
      <c r="D83" s="13"/>
      <c r="E83" s="13"/>
      <c r="F83" s="13"/>
      <c r="G83" s="13"/>
      <c r="H83" s="13"/>
      <c r="I83" s="13"/>
    </row>
    <row r="84" spans="1:10" ht="134.25" customHeight="1">
      <c r="A84" s="8"/>
      <c r="B84" s="11" t="s">
        <v>57</v>
      </c>
      <c r="C84" s="328" t="s">
        <v>68</v>
      </c>
      <c r="D84" s="328"/>
      <c r="E84" s="328"/>
      <c r="F84" s="328"/>
      <c r="G84" s="328"/>
      <c r="H84" s="328"/>
      <c r="I84" s="328"/>
    </row>
    <row r="85" spans="1:10" ht="9.9499999999999993" customHeight="1">
      <c r="A85" s="8"/>
      <c r="B85" s="11"/>
      <c r="C85" s="13"/>
      <c r="D85" s="13"/>
      <c r="E85" s="13"/>
      <c r="F85" s="13"/>
      <c r="G85" s="13"/>
      <c r="H85" s="13"/>
      <c r="I85" s="13"/>
    </row>
    <row r="86" spans="1:10" ht="94.5" customHeight="1">
      <c r="A86" s="8"/>
      <c r="B86" s="11" t="s">
        <v>69</v>
      </c>
      <c r="C86" s="328" t="s">
        <v>70</v>
      </c>
      <c r="D86" s="328"/>
      <c r="E86" s="328"/>
      <c r="F86" s="328"/>
      <c r="G86" s="328"/>
      <c r="H86" s="328"/>
      <c r="I86" s="328"/>
    </row>
    <row r="87" spans="1:10" ht="9.9499999999999993" customHeight="1">
      <c r="A87" s="8"/>
      <c r="B87" s="11"/>
      <c r="C87" s="13"/>
      <c r="D87" s="13"/>
      <c r="E87" s="13"/>
      <c r="F87" s="13"/>
      <c r="G87" s="13"/>
      <c r="H87" s="13"/>
      <c r="I87" s="13"/>
    </row>
    <row r="88" spans="1:10" ht="81.75" customHeight="1">
      <c r="A88" s="8"/>
      <c r="B88" s="11" t="s">
        <v>71</v>
      </c>
      <c r="C88" s="328" t="s">
        <v>72</v>
      </c>
      <c r="D88" s="328"/>
      <c r="E88" s="328"/>
      <c r="F88" s="328"/>
      <c r="G88" s="328"/>
      <c r="H88" s="328"/>
      <c r="I88" s="328"/>
    </row>
    <row r="89" spans="1:10" ht="9.9499999999999993" customHeight="1">
      <c r="A89" s="8"/>
      <c r="B89" s="11"/>
      <c r="C89" s="13"/>
      <c r="D89" s="13"/>
      <c r="E89" s="13"/>
      <c r="F89" s="13"/>
      <c r="G89" s="13"/>
      <c r="H89" s="13"/>
      <c r="I89" s="13"/>
    </row>
    <row r="90" spans="1:10" ht="72" customHeight="1">
      <c r="A90" s="8"/>
      <c r="B90" s="11" t="s">
        <v>73</v>
      </c>
      <c r="C90" s="328" t="s">
        <v>74</v>
      </c>
      <c r="D90" s="328"/>
      <c r="E90" s="328"/>
      <c r="F90" s="328"/>
      <c r="G90" s="328"/>
      <c r="H90" s="328"/>
      <c r="I90" s="328"/>
    </row>
    <row r="91" spans="1:10" ht="8.1" customHeight="1">
      <c r="A91" s="8"/>
      <c r="B91" s="13"/>
      <c r="C91" s="13"/>
      <c r="D91" s="13"/>
      <c r="E91" s="13"/>
      <c r="F91" s="13"/>
      <c r="G91" s="13"/>
      <c r="H91" s="13"/>
      <c r="I91" s="13"/>
    </row>
    <row r="92" spans="1:10" ht="53.25" customHeight="1">
      <c r="A92" s="11" t="s">
        <v>59</v>
      </c>
      <c r="B92" s="328" t="s">
        <v>75</v>
      </c>
      <c r="C92" s="328"/>
      <c r="D92" s="328"/>
      <c r="E92" s="328"/>
      <c r="F92" s="328"/>
      <c r="G92" s="328"/>
      <c r="H92" s="328"/>
      <c r="I92" s="328"/>
    </row>
    <row r="93" spans="1:10" ht="62.25" customHeight="1">
      <c r="A93" s="4"/>
      <c r="B93" s="5"/>
      <c r="C93" s="5"/>
      <c r="D93" s="5"/>
      <c r="E93" s="5"/>
      <c r="F93" s="4"/>
      <c r="G93" s="5"/>
      <c r="H93" s="5"/>
      <c r="I93" s="5"/>
      <c r="J93" s="1"/>
    </row>
    <row r="94" spans="1:10" ht="21" customHeight="1">
      <c r="A94" s="328" t="s">
        <v>44</v>
      </c>
      <c r="B94" s="328"/>
      <c r="C94" s="328"/>
      <c r="D94" s="328"/>
      <c r="E94" s="335" t="s">
        <v>44</v>
      </c>
      <c r="F94" s="335"/>
      <c r="G94" s="335"/>
      <c r="H94" s="335"/>
      <c r="I94" s="335"/>
      <c r="J94" s="1"/>
    </row>
    <row r="95" spans="1:10" ht="33" customHeight="1">
      <c r="A95" s="333" t="s">
        <v>45</v>
      </c>
      <c r="B95" s="333"/>
      <c r="C95" s="333"/>
      <c r="D95" s="333"/>
      <c r="E95" s="334" t="s">
        <v>46</v>
      </c>
      <c r="F95" s="334"/>
      <c r="G95" s="334"/>
      <c r="H95" s="334"/>
      <c r="I95" s="334"/>
      <c r="J95" s="1"/>
    </row>
    <row r="96" spans="1:10" ht="20.25" customHeight="1">
      <c r="A96" s="56" t="s">
        <v>12</v>
      </c>
      <c r="B96" s="5"/>
      <c r="C96" s="5"/>
      <c r="D96" s="5"/>
      <c r="E96" s="5"/>
      <c r="F96" s="5"/>
      <c r="G96" s="5"/>
      <c r="H96" s="5"/>
      <c r="I96" s="57" t="s">
        <v>76</v>
      </c>
      <c r="J96" s="1"/>
    </row>
    <row r="97" spans="1:10" ht="27.75" customHeight="1">
      <c r="A97" s="336" t="s">
        <v>77</v>
      </c>
      <c r="B97" s="336"/>
      <c r="C97" s="336"/>
      <c r="D97" s="336"/>
      <c r="E97" s="336"/>
      <c r="F97" s="336"/>
      <c r="G97" s="336"/>
      <c r="H97" s="336"/>
      <c r="I97" s="336"/>
    </row>
    <row r="98" spans="1:10" ht="21.75" customHeight="1">
      <c r="A98" s="9"/>
      <c r="B98" s="328"/>
      <c r="C98" s="328"/>
      <c r="D98" s="328"/>
      <c r="E98" s="328"/>
      <c r="F98" s="328"/>
      <c r="G98" s="328"/>
      <c r="H98" s="328"/>
      <c r="I98" s="328"/>
    </row>
    <row r="99" spans="1:10" ht="85.5" customHeight="1">
      <c r="A99" s="11" t="s">
        <v>51</v>
      </c>
      <c r="B99" s="328" t="s">
        <v>78</v>
      </c>
      <c r="C99" s="328"/>
      <c r="D99" s="328"/>
      <c r="E99" s="328"/>
      <c r="F99" s="328"/>
      <c r="G99" s="328"/>
      <c r="H99" s="328"/>
      <c r="I99" s="328"/>
    </row>
    <row r="100" spans="1:10" ht="15.75">
      <c r="A100" s="56"/>
      <c r="B100" s="5"/>
      <c r="C100" s="5"/>
      <c r="D100" s="5"/>
      <c r="E100" s="5"/>
      <c r="F100" s="5"/>
      <c r="G100" s="5"/>
      <c r="H100" s="5"/>
      <c r="I100" s="57"/>
      <c r="J100" s="1"/>
    </row>
    <row r="101" spans="1:10" ht="165.75" customHeight="1">
      <c r="A101" s="11" t="s">
        <v>59</v>
      </c>
      <c r="B101" s="328" t="s">
        <v>79</v>
      </c>
      <c r="C101" s="328"/>
      <c r="D101" s="328"/>
      <c r="E101" s="328"/>
      <c r="F101" s="328"/>
      <c r="G101" s="328"/>
      <c r="H101" s="328"/>
      <c r="I101" s="328"/>
    </row>
    <row r="102" spans="1:10" ht="18" customHeight="1">
      <c r="A102" s="11"/>
      <c r="B102" s="9"/>
      <c r="C102" s="9"/>
      <c r="D102" s="9"/>
      <c r="E102" s="9"/>
      <c r="F102" s="9"/>
      <c r="G102" s="9"/>
      <c r="H102" s="9"/>
      <c r="I102" s="9"/>
    </row>
    <row r="103" spans="1:10" ht="62.25" customHeight="1">
      <c r="A103" s="11" t="s">
        <v>80</v>
      </c>
      <c r="B103" s="328" t="s">
        <v>81</v>
      </c>
      <c r="C103" s="328"/>
      <c r="D103" s="328"/>
      <c r="E103" s="328"/>
      <c r="F103" s="328"/>
      <c r="G103" s="328"/>
      <c r="H103" s="328"/>
      <c r="I103" s="328"/>
    </row>
    <row r="104" spans="1:10" ht="15" customHeight="1">
      <c r="A104" s="9"/>
      <c r="B104" s="8"/>
      <c r="C104" s="8"/>
      <c r="D104" s="8"/>
      <c r="E104" s="8"/>
      <c r="F104" s="8"/>
      <c r="G104" s="8"/>
      <c r="H104" s="8"/>
      <c r="I104" s="8"/>
    </row>
    <row r="105" spans="1:10" ht="29.25" customHeight="1">
      <c r="A105" s="336" t="s">
        <v>82</v>
      </c>
      <c r="B105" s="336"/>
      <c r="C105" s="336"/>
      <c r="D105" s="336"/>
      <c r="E105" s="336"/>
      <c r="F105" s="336"/>
      <c r="G105" s="336"/>
      <c r="H105" s="336"/>
      <c r="I105" s="336"/>
    </row>
    <row r="106" spans="1:10" ht="29.25" customHeight="1">
      <c r="A106" s="10"/>
      <c r="B106" s="8"/>
      <c r="C106" s="8"/>
      <c r="D106" s="8"/>
      <c r="E106" s="8"/>
      <c r="F106" s="8"/>
      <c r="G106" s="8"/>
      <c r="H106" s="8"/>
      <c r="I106" s="8"/>
    </row>
    <row r="107" spans="1:10" ht="54.75" customHeight="1">
      <c r="A107" s="11" t="s">
        <v>51</v>
      </c>
      <c r="B107" s="329" t="s">
        <v>83</v>
      </c>
      <c r="C107" s="329"/>
      <c r="D107" s="329"/>
      <c r="E107" s="329"/>
      <c r="F107" s="329"/>
      <c r="G107" s="329"/>
      <c r="H107" s="329"/>
      <c r="I107" s="329"/>
    </row>
    <row r="108" spans="1:10" ht="15" customHeight="1">
      <c r="A108" s="11"/>
      <c r="B108" s="8"/>
      <c r="C108" s="8"/>
      <c r="D108" s="8"/>
      <c r="E108" s="8"/>
      <c r="F108" s="8"/>
      <c r="G108" s="8"/>
      <c r="H108" s="8"/>
      <c r="I108" s="8"/>
    </row>
    <row r="109" spans="1:10" ht="66.75" customHeight="1">
      <c r="A109" s="11" t="s">
        <v>59</v>
      </c>
      <c r="B109" s="329" t="s">
        <v>84</v>
      </c>
      <c r="C109" s="329"/>
      <c r="D109" s="329"/>
      <c r="E109" s="329"/>
      <c r="F109" s="329"/>
      <c r="G109" s="329"/>
      <c r="H109" s="329"/>
      <c r="I109" s="329"/>
    </row>
    <row r="110" spans="1:10" ht="15" customHeight="1">
      <c r="A110" s="9"/>
      <c r="B110" s="8"/>
      <c r="C110" s="8"/>
      <c r="D110" s="8"/>
      <c r="E110" s="8"/>
      <c r="F110" s="8"/>
      <c r="G110" s="8"/>
      <c r="H110" s="8"/>
      <c r="I110" s="8"/>
    </row>
    <row r="111" spans="1:10" ht="25.5" customHeight="1">
      <c r="A111" s="336" t="s">
        <v>85</v>
      </c>
      <c r="B111" s="336"/>
      <c r="C111" s="336"/>
      <c r="D111" s="336"/>
      <c r="E111" s="336"/>
      <c r="F111" s="336"/>
      <c r="G111" s="336"/>
      <c r="H111" s="336"/>
      <c r="I111" s="336"/>
    </row>
    <row r="112" spans="1:10" ht="22.5" customHeight="1">
      <c r="A112" s="10"/>
      <c r="B112" s="8"/>
      <c r="C112" s="8"/>
      <c r="D112" s="8"/>
      <c r="E112" s="8"/>
      <c r="F112" s="8"/>
      <c r="G112" s="8"/>
      <c r="H112" s="8"/>
      <c r="I112" s="8"/>
    </row>
    <row r="113" spans="1:10" ht="58.5" customHeight="1">
      <c r="A113" s="11" t="s">
        <v>51</v>
      </c>
      <c r="B113" s="329" t="s">
        <v>86</v>
      </c>
      <c r="C113" s="329"/>
      <c r="D113" s="329"/>
      <c r="E113" s="329"/>
      <c r="F113" s="329"/>
      <c r="G113" s="329"/>
      <c r="H113" s="329"/>
      <c r="I113" s="32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328" t="s">
        <v>44</v>
      </c>
      <c r="B116" s="328"/>
      <c r="C116" s="328"/>
      <c r="D116" s="328"/>
      <c r="E116" s="335" t="s">
        <v>44</v>
      </c>
      <c r="F116" s="335"/>
      <c r="G116" s="335"/>
      <c r="H116" s="335"/>
      <c r="I116" s="335"/>
      <c r="J116" s="1"/>
    </row>
    <row r="117" spans="1:10" ht="33" customHeight="1">
      <c r="A117" s="333" t="s">
        <v>45</v>
      </c>
      <c r="B117" s="333"/>
      <c r="C117" s="333"/>
      <c r="D117" s="333"/>
      <c r="E117" s="334" t="s">
        <v>46</v>
      </c>
      <c r="F117" s="334"/>
      <c r="G117" s="334"/>
      <c r="H117" s="334"/>
      <c r="I117" s="334"/>
      <c r="J117" s="1"/>
    </row>
    <row r="118" spans="1:10" ht="19.5" customHeight="1">
      <c r="A118" s="56" t="s">
        <v>12</v>
      </c>
      <c r="B118" s="5"/>
      <c r="C118" s="5"/>
      <c r="D118" s="5"/>
      <c r="E118" s="5"/>
      <c r="F118" s="5"/>
      <c r="G118" s="5"/>
      <c r="H118" s="5"/>
      <c r="I118" s="57" t="s">
        <v>87</v>
      </c>
    </row>
    <row r="119" spans="1:10" ht="60.75" customHeight="1">
      <c r="A119" s="11" t="s">
        <v>59</v>
      </c>
      <c r="B119" s="329" t="s">
        <v>88</v>
      </c>
      <c r="C119" s="329"/>
      <c r="D119" s="329"/>
      <c r="E119" s="329"/>
      <c r="F119" s="329"/>
      <c r="G119" s="329"/>
      <c r="H119" s="329"/>
      <c r="I119" s="329"/>
    </row>
    <row r="120" spans="1:10" ht="15.95" customHeight="1">
      <c r="A120" s="9"/>
      <c r="B120" s="8"/>
      <c r="C120" s="8"/>
      <c r="D120" s="8"/>
      <c r="E120" s="8"/>
      <c r="F120" s="8"/>
      <c r="G120" s="8"/>
      <c r="H120" s="8"/>
      <c r="I120" s="8"/>
    </row>
    <row r="121" spans="1:10" ht="26.25" customHeight="1">
      <c r="A121" s="336" t="s">
        <v>89</v>
      </c>
      <c r="B121" s="336"/>
      <c r="C121" s="336"/>
      <c r="D121" s="336"/>
      <c r="E121" s="336"/>
      <c r="F121" s="336"/>
      <c r="G121" s="336"/>
      <c r="H121" s="336"/>
      <c r="I121" s="336"/>
    </row>
    <row r="122" spans="1:10" ht="24.75" customHeight="1">
      <c r="A122" s="9"/>
      <c r="B122" s="8"/>
      <c r="C122" s="8"/>
      <c r="D122" s="8"/>
      <c r="E122" s="8"/>
      <c r="F122" s="8"/>
      <c r="G122" s="8"/>
      <c r="H122" s="8"/>
      <c r="I122" s="8"/>
    </row>
    <row r="123" spans="1:10" ht="39.75" customHeight="1">
      <c r="A123" s="11" t="s">
        <v>51</v>
      </c>
      <c r="B123" s="329" t="s">
        <v>90</v>
      </c>
      <c r="C123" s="329"/>
      <c r="D123" s="329"/>
      <c r="E123" s="329"/>
      <c r="F123" s="329"/>
      <c r="G123" s="329"/>
      <c r="H123" s="329"/>
      <c r="I123" s="329"/>
    </row>
    <row r="124" spans="1:10" ht="25.5" customHeight="1">
      <c r="A124" s="8"/>
      <c r="B124" s="8"/>
      <c r="C124" s="8"/>
      <c r="D124" s="8"/>
      <c r="E124" s="8"/>
      <c r="F124" s="8"/>
      <c r="G124" s="8"/>
      <c r="H124" s="8"/>
      <c r="I124" s="8"/>
      <c r="J124" s="1"/>
    </row>
    <row r="125" spans="1:10" ht="43.5" customHeight="1">
      <c r="A125" s="11" t="s">
        <v>59</v>
      </c>
      <c r="B125" s="329" t="s">
        <v>91</v>
      </c>
      <c r="C125" s="329"/>
      <c r="D125" s="329"/>
      <c r="E125" s="329"/>
      <c r="F125" s="329"/>
      <c r="G125" s="329"/>
      <c r="H125" s="329"/>
      <c r="I125" s="329"/>
    </row>
    <row r="126" spans="1:10" ht="21.75" customHeight="1">
      <c r="A126" s="10"/>
      <c r="B126" s="8"/>
      <c r="C126" s="8"/>
      <c r="D126" s="8"/>
      <c r="E126" s="8"/>
      <c r="F126" s="8"/>
      <c r="G126" s="8"/>
      <c r="H126" s="8"/>
      <c r="I126" s="8"/>
    </row>
    <row r="127" spans="1:10" ht="25.5" customHeight="1">
      <c r="A127" s="336" t="s">
        <v>92</v>
      </c>
      <c r="B127" s="336"/>
      <c r="C127" s="336"/>
      <c r="D127" s="336"/>
      <c r="E127" s="336"/>
      <c r="F127" s="336"/>
      <c r="G127" s="336"/>
      <c r="H127" s="336"/>
      <c r="I127" s="336"/>
    </row>
    <row r="128" spans="1:10" ht="23.25" customHeight="1">
      <c r="A128" s="9"/>
      <c r="B128" s="8"/>
      <c r="C128" s="8"/>
      <c r="D128" s="8"/>
      <c r="E128" s="8"/>
      <c r="F128" s="8"/>
      <c r="G128" s="8"/>
      <c r="H128" s="8"/>
      <c r="I128" s="8"/>
    </row>
    <row r="129" spans="1:10" ht="88.5" customHeight="1">
      <c r="A129" s="329" t="s">
        <v>93</v>
      </c>
      <c r="B129" s="329"/>
      <c r="C129" s="329"/>
      <c r="D129" s="329"/>
      <c r="E129" s="329"/>
      <c r="F129" s="329"/>
      <c r="G129" s="329"/>
      <c r="H129" s="329"/>
      <c r="I129" s="329"/>
    </row>
    <row r="130" spans="1:10" ht="26.25" customHeight="1">
      <c r="A130" s="8"/>
      <c r="B130" s="8"/>
      <c r="C130" s="8"/>
      <c r="D130" s="8"/>
      <c r="E130" s="8"/>
      <c r="F130" s="8"/>
      <c r="G130" s="8"/>
      <c r="H130" s="8"/>
      <c r="I130" s="8"/>
    </row>
    <row r="131" spans="1:10" ht="21.75" customHeight="1">
      <c r="A131" s="336" t="s">
        <v>94</v>
      </c>
      <c r="B131" s="336"/>
      <c r="C131" s="336"/>
      <c r="D131" s="336"/>
      <c r="E131" s="336"/>
      <c r="F131" s="336"/>
      <c r="G131" s="336"/>
      <c r="H131" s="336"/>
      <c r="I131" s="336"/>
    </row>
    <row r="132" spans="1:10" ht="25.5" customHeight="1">
      <c r="A132" s="10"/>
      <c r="B132" s="8"/>
      <c r="C132" s="8"/>
      <c r="D132" s="8"/>
      <c r="E132" s="8"/>
      <c r="F132" s="8"/>
      <c r="G132" s="8"/>
      <c r="H132" s="8"/>
      <c r="I132" s="8"/>
    </row>
    <row r="133" spans="1:10" ht="69" customHeight="1">
      <c r="A133" s="11" t="s">
        <v>51</v>
      </c>
      <c r="B133" s="329" t="s">
        <v>95</v>
      </c>
      <c r="C133" s="329"/>
      <c r="D133" s="329"/>
      <c r="E133" s="329"/>
      <c r="F133" s="329"/>
      <c r="G133" s="329"/>
      <c r="H133" s="329"/>
      <c r="I133" s="329"/>
    </row>
    <row r="134" spans="1:10" ht="21" customHeight="1">
      <c r="A134" s="11"/>
      <c r="B134" s="329"/>
      <c r="C134" s="329"/>
      <c r="D134" s="329"/>
      <c r="E134" s="329"/>
      <c r="F134" s="329"/>
      <c r="G134" s="329"/>
      <c r="H134" s="329"/>
      <c r="I134" s="329"/>
    </row>
    <row r="135" spans="1:10" ht="191.25" customHeight="1">
      <c r="A135" s="11" t="s">
        <v>59</v>
      </c>
      <c r="B135" s="329" t="s">
        <v>96</v>
      </c>
      <c r="C135" s="329"/>
      <c r="D135" s="329"/>
      <c r="E135" s="329"/>
      <c r="F135" s="329"/>
      <c r="G135" s="329"/>
      <c r="H135" s="329"/>
      <c r="I135" s="32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328" t="s">
        <v>44</v>
      </c>
      <c r="B138" s="328"/>
      <c r="C138" s="328"/>
      <c r="D138" s="328"/>
      <c r="E138" s="335" t="s">
        <v>44</v>
      </c>
      <c r="F138" s="335"/>
      <c r="G138" s="335"/>
      <c r="H138" s="335"/>
      <c r="I138" s="335"/>
      <c r="J138" s="1"/>
    </row>
    <row r="139" spans="1:10" ht="37.5" customHeight="1">
      <c r="A139" s="333" t="s">
        <v>45</v>
      </c>
      <c r="B139" s="333"/>
      <c r="C139" s="333"/>
      <c r="D139" s="333"/>
      <c r="E139" s="334" t="s">
        <v>46</v>
      </c>
      <c r="F139" s="334"/>
      <c r="G139" s="334"/>
      <c r="H139" s="334"/>
      <c r="I139" s="334"/>
      <c r="J139" s="1"/>
    </row>
    <row r="140" spans="1:10" ht="20.25" customHeight="1">
      <c r="A140" s="56" t="s">
        <v>12</v>
      </c>
      <c r="B140" s="5"/>
      <c r="C140" s="5"/>
      <c r="D140" s="5"/>
      <c r="E140" s="5"/>
      <c r="F140" s="5"/>
      <c r="G140" s="5"/>
      <c r="H140" s="5"/>
      <c r="I140" s="57" t="s">
        <v>97</v>
      </c>
      <c r="J140" s="1"/>
    </row>
    <row r="141" spans="1:10" ht="70.5" customHeight="1">
      <c r="A141" s="11" t="s">
        <v>80</v>
      </c>
      <c r="B141" s="329" t="s">
        <v>98</v>
      </c>
      <c r="C141" s="329"/>
      <c r="D141" s="329"/>
      <c r="E141" s="329"/>
      <c r="F141" s="329"/>
      <c r="G141" s="329"/>
      <c r="H141" s="329"/>
      <c r="I141" s="329"/>
    </row>
    <row r="142" spans="1:10" ht="31.5" customHeight="1">
      <c r="A142" s="11"/>
      <c r="B142" s="329"/>
      <c r="C142" s="329"/>
      <c r="D142" s="329"/>
      <c r="E142" s="329"/>
      <c r="F142" s="329"/>
      <c r="G142" s="329"/>
      <c r="H142" s="329"/>
      <c r="I142" s="329"/>
    </row>
    <row r="143" spans="1:10" ht="141.75" customHeight="1">
      <c r="A143" s="11" t="s">
        <v>99</v>
      </c>
      <c r="B143" s="329" t="s">
        <v>100</v>
      </c>
      <c r="C143" s="329"/>
      <c r="D143" s="329"/>
      <c r="E143" s="329"/>
      <c r="F143" s="329"/>
      <c r="G143" s="329"/>
      <c r="H143" s="329"/>
      <c r="I143" s="329"/>
    </row>
    <row r="144" spans="1:10" ht="22.5" customHeight="1">
      <c r="A144" s="9"/>
      <c r="B144" s="329"/>
      <c r="C144" s="329"/>
      <c r="D144" s="329"/>
      <c r="E144" s="329"/>
      <c r="F144" s="329"/>
      <c r="G144" s="329"/>
      <c r="H144" s="329"/>
      <c r="I144" s="329"/>
    </row>
    <row r="145" spans="1:10" ht="74.25" customHeight="1">
      <c r="A145" s="11" t="s">
        <v>101</v>
      </c>
      <c r="B145" s="329" t="s">
        <v>102</v>
      </c>
      <c r="C145" s="329"/>
      <c r="D145" s="329"/>
      <c r="E145" s="329"/>
      <c r="F145" s="329"/>
      <c r="G145" s="329"/>
      <c r="H145" s="329"/>
      <c r="I145" s="32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329" t="s">
        <v>104</v>
      </c>
      <c r="C148" s="329"/>
      <c r="D148" s="329"/>
      <c r="E148" s="329"/>
      <c r="F148" s="329"/>
      <c r="G148" s="329"/>
      <c r="H148" s="329"/>
      <c r="I148" s="329"/>
    </row>
    <row r="149" spans="1:10" ht="15.95" customHeight="1">
      <c r="A149" s="11"/>
      <c r="B149" s="329"/>
      <c r="C149" s="329"/>
      <c r="D149" s="329"/>
      <c r="E149" s="329"/>
      <c r="F149" s="329"/>
      <c r="G149" s="329"/>
      <c r="H149" s="329"/>
      <c r="I149" s="329"/>
    </row>
    <row r="150" spans="1:10" ht="90" customHeight="1">
      <c r="A150" s="11" t="s">
        <v>105</v>
      </c>
      <c r="B150" s="329" t="s">
        <v>106</v>
      </c>
      <c r="C150" s="329"/>
      <c r="D150" s="329"/>
      <c r="E150" s="329"/>
      <c r="F150" s="329"/>
      <c r="G150" s="329"/>
      <c r="H150" s="329"/>
      <c r="I150" s="329"/>
    </row>
    <row r="151" spans="1:10" ht="15.95" customHeight="1">
      <c r="A151" s="11"/>
      <c r="B151" s="8"/>
      <c r="C151" s="8"/>
      <c r="D151" s="8"/>
      <c r="E151" s="8"/>
      <c r="F151" s="8"/>
      <c r="G151" s="8"/>
      <c r="H151" s="8"/>
      <c r="I151" s="8"/>
    </row>
    <row r="152" spans="1:10" ht="111.75" customHeight="1">
      <c r="A152" s="11" t="s">
        <v>107</v>
      </c>
      <c r="B152" s="329" t="s">
        <v>108</v>
      </c>
      <c r="C152" s="329"/>
      <c r="D152" s="329"/>
      <c r="E152" s="329"/>
      <c r="F152" s="329"/>
      <c r="G152" s="329"/>
      <c r="H152" s="329"/>
      <c r="I152" s="32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328" t="s">
        <v>44</v>
      </c>
      <c r="B155" s="328"/>
      <c r="C155" s="328"/>
      <c r="D155" s="328"/>
      <c r="E155" s="335" t="s">
        <v>44</v>
      </c>
      <c r="F155" s="335"/>
      <c r="G155" s="335"/>
      <c r="H155" s="335"/>
      <c r="I155" s="335"/>
      <c r="J155" s="1"/>
    </row>
    <row r="156" spans="1:10" ht="33" customHeight="1">
      <c r="A156" s="333" t="s">
        <v>45</v>
      </c>
      <c r="B156" s="333"/>
      <c r="C156" s="333"/>
      <c r="D156" s="333"/>
      <c r="E156" s="334" t="s">
        <v>46</v>
      </c>
      <c r="F156" s="334"/>
      <c r="G156" s="334"/>
      <c r="H156" s="334"/>
      <c r="I156" s="334"/>
      <c r="J156" s="1"/>
    </row>
    <row r="157" spans="1:10" ht="27" customHeight="1">
      <c r="A157" s="56" t="s">
        <v>12</v>
      </c>
      <c r="B157" s="5"/>
      <c r="C157" s="5"/>
      <c r="D157" s="5"/>
      <c r="E157" s="5"/>
      <c r="F157" s="5"/>
      <c r="G157" s="5"/>
      <c r="H157" s="5"/>
      <c r="I157" s="57" t="s">
        <v>109</v>
      </c>
      <c r="J157" s="1"/>
    </row>
    <row r="158" spans="1:10" ht="21" customHeight="1">
      <c r="A158" s="11" t="s">
        <v>110</v>
      </c>
      <c r="B158" s="329" t="s">
        <v>111</v>
      </c>
      <c r="C158" s="329"/>
      <c r="D158" s="329"/>
      <c r="E158" s="329"/>
      <c r="F158" s="329"/>
      <c r="G158" s="329"/>
      <c r="H158" s="329"/>
      <c r="I158" s="329"/>
    </row>
    <row r="159" spans="1:10" ht="30" customHeight="1">
      <c r="A159" s="11"/>
      <c r="B159" s="8"/>
      <c r="C159" s="8"/>
      <c r="D159" s="8"/>
      <c r="E159" s="8"/>
      <c r="F159" s="8"/>
      <c r="G159" s="8"/>
      <c r="H159" s="8"/>
      <c r="I159" s="8"/>
    </row>
    <row r="160" spans="1:10" ht="74.25" customHeight="1">
      <c r="A160" s="11" t="s">
        <v>112</v>
      </c>
      <c r="B160" s="329" t="s">
        <v>113</v>
      </c>
      <c r="C160" s="329"/>
      <c r="D160" s="329"/>
      <c r="E160" s="329"/>
      <c r="F160" s="329"/>
      <c r="G160" s="329"/>
      <c r="H160" s="329"/>
      <c r="I160" s="329"/>
    </row>
    <row r="161" spans="1:10" ht="13.5" customHeight="1">
      <c r="A161" s="9"/>
      <c r="B161" s="8"/>
      <c r="C161" s="8"/>
      <c r="D161" s="8"/>
      <c r="E161" s="8"/>
      <c r="F161" s="8"/>
      <c r="G161" s="8"/>
      <c r="H161" s="8"/>
      <c r="I161" s="8"/>
    </row>
    <row r="162" spans="1:10" ht="16.5">
      <c r="A162" s="336" t="s">
        <v>114</v>
      </c>
      <c r="B162" s="336"/>
      <c r="C162" s="336"/>
      <c r="D162" s="336"/>
      <c r="E162" s="336"/>
      <c r="F162" s="336"/>
      <c r="G162" s="336"/>
      <c r="H162" s="336"/>
      <c r="I162" s="336"/>
    </row>
    <row r="163" spans="1:10" ht="30" customHeight="1">
      <c r="A163" s="9"/>
      <c r="B163" s="8"/>
      <c r="C163" s="8"/>
      <c r="D163" s="8"/>
      <c r="E163" s="8"/>
      <c r="F163" s="8"/>
      <c r="G163" s="8"/>
      <c r="H163" s="8"/>
      <c r="I163" s="8"/>
    </row>
    <row r="164" spans="1:10" ht="60" customHeight="1">
      <c r="A164" s="329" t="s">
        <v>115</v>
      </c>
      <c r="B164" s="329"/>
      <c r="C164" s="329"/>
      <c r="D164" s="329"/>
      <c r="E164" s="329"/>
      <c r="F164" s="329"/>
      <c r="G164" s="329"/>
      <c r="H164" s="329"/>
      <c r="I164" s="329"/>
    </row>
    <row r="165" spans="1:10" ht="11.25" customHeight="1">
      <c r="A165" s="10"/>
      <c r="B165" s="8"/>
      <c r="C165" s="8"/>
      <c r="D165" s="8"/>
      <c r="E165" s="8"/>
      <c r="F165" s="8"/>
      <c r="G165" s="8"/>
      <c r="H165" s="8"/>
      <c r="I165" s="8"/>
    </row>
    <row r="166" spans="1:10" ht="27.75" customHeight="1">
      <c r="A166" s="336" t="s">
        <v>116</v>
      </c>
      <c r="B166" s="336"/>
      <c r="C166" s="336"/>
      <c r="D166" s="336"/>
      <c r="E166" s="336"/>
      <c r="F166" s="336"/>
      <c r="G166" s="336"/>
      <c r="H166" s="336"/>
      <c r="I166" s="336"/>
    </row>
    <row r="167" spans="1:10" ht="12.75" customHeight="1">
      <c r="A167" s="9"/>
      <c r="B167" s="8"/>
      <c r="C167" s="8"/>
      <c r="D167" s="8"/>
      <c r="E167" s="8"/>
      <c r="F167" s="8"/>
      <c r="G167" s="8"/>
      <c r="H167" s="8"/>
      <c r="I167" s="8"/>
    </row>
    <row r="168" spans="1:10" ht="74.25" customHeight="1">
      <c r="A168" s="11" t="s">
        <v>51</v>
      </c>
      <c r="B168" s="329" t="s">
        <v>117</v>
      </c>
      <c r="C168" s="329"/>
      <c r="D168" s="329"/>
      <c r="E168" s="329"/>
      <c r="F168" s="329"/>
      <c r="G168" s="329"/>
      <c r="H168" s="329"/>
      <c r="I168" s="329"/>
    </row>
    <row r="169" spans="1:10" ht="23.25" customHeight="1">
      <c r="A169" s="12"/>
      <c r="B169" s="8"/>
      <c r="C169" s="8"/>
      <c r="D169" s="8"/>
      <c r="E169" s="8"/>
      <c r="F169" s="8"/>
      <c r="G169" s="8"/>
      <c r="H169" s="8"/>
      <c r="I169" s="8"/>
    </row>
    <row r="170" spans="1:10" ht="36" customHeight="1">
      <c r="A170" s="11" t="s">
        <v>59</v>
      </c>
      <c r="B170" s="329" t="s">
        <v>118</v>
      </c>
      <c r="C170" s="329"/>
      <c r="D170" s="329"/>
      <c r="E170" s="329"/>
      <c r="F170" s="329"/>
      <c r="G170" s="329"/>
      <c r="H170" s="329"/>
      <c r="I170" s="329"/>
    </row>
    <row r="171" spans="1:10" ht="21" customHeight="1">
      <c r="J171" s="1"/>
    </row>
    <row r="172" spans="1:10">
      <c r="J172" s="1"/>
    </row>
    <row r="173" spans="1:10" ht="52.5" customHeight="1">
      <c r="A173" s="11" t="s">
        <v>80</v>
      </c>
      <c r="B173" s="329" t="s">
        <v>119</v>
      </c>
      <c r="C173" s="329"/>
      <c r="D173" s="329"/>
      <c r="E173" s="329"/>
      <c r="F173" s="329"/>
      <c r="G173" s="329"/>
      <c r="H173" s="329"/>
      <c r="I173" s="329"/>
    </row>
    <row r="174" spans="1:10" ht="20.25" customHeight="1">
      <c r="A174" s="11"/>
      <c r="B174" s="8"/>
      <c r="C174" s="8"/>
      <c r="D174" s="8"/>
      <c r="E174" s="8"/>
      <c r="F174" s="8"/>
      <c r="G174" s="8"/>
      <c r="H174" s="8"/>
      <c r="I174" s="8"/>
    </row>
    <row r="175" spans="1:10" ht="40.5" customHeight="1">
      <c r="A175" s="11" t="s">
        <v>99</v>
      </c>
      <c r="B175" s="329" t="s">
        <v>120</v>
      </c>
      <c r="C175" s="329"/>
      <c r="D175" s="329"/>
      <c r="E175" s="329"/>
      <c r="F175" s="329"/>
      <c r="G175" s="329"/>
      <c r="H175" s="329"/>
      <c r="I175" s="329"/>
    </row>
    <row r="176" spans="1:10" ht="21.75" customHeight="1">
      <c r="A176" s="11"/>
      <c r="B176" s="8"/>
      <c r="C176" s="8"/>
      <c r="D176" s="8"/>
      <c r="E176" s="8"/>
      <c r="F176" s="8"/>
      <c r="G176" s="8"/>
      <c r="H176" s="8"/>
      <c r="I176" s="8"/>
    </row>
    <row r="177" spans="1:10" ht="88.5" customHeight="1">
      <c r="A177" s="11" t="s">
        <v>101</v>
      </c>
      <c r="B177" s="329" t="s">
        <v>121</v>
      </c>
      <c r="C177" s="329"/>
      <c r="D177" s="329"/>
      <c r="E177" s="329"/>
      <c r="F177" s="329"/>
      <c r="G177" s="329"/>
      <c r="H177" s="329"/>
      <c r="I177" s="329"/>
    </row>
    <row r="178" spans="1:10" ht="18" customHeight="1">
      <c r="A178" s="11"/>
      <c r="B178" s="8"/>
      <c r="C178" s="8"/>
      <c r="D178" s="8"/>
      <c r="E178" s="8"/>
      <c r="F178" s="8"/>
      <c r="G178" s="8"/>
      <c r="H178" s="8"/>
      <c r="I178" s="8"/>
    </row>
    <row r="179" spans="1:10" ht="63" customHeight="1">
      <c r="A179" s="11" t="s">
        <v>122</v>
      </c>
      <c r="B179" s="329" t="s">
        <v>123</v>
      </c>
      <c r="C179" s="329"/>
      <c r="D179" s="329"/>
      <c r="E179" s="329"/>
      <c r="F179" s="329"/>
      <c r="G179" s="329"/>
      <c r="H179" s="329"/>
      <c r="I179" s="32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328" t="s">
        <v>44</v>
      </c>
      <c r="B182" s="328"/>
      <c r="C182" s="328"/>
      <c r="D182" s="328"/>
      <c r="E182" s="335" t="s">
        <v>44</v>
      </c>
      <c r="F182" s="335"/>
      <c r="G182" s="335"/>
      <c r="H182" s="335"/>
      <c r="I182" s="335"/>
      <c r="J182" s="1"/>
    </row>
    <row r="183" spans="1:10" ht="33" customHeight="1">
      <c r="A183" s="333" t="s">
        <v>45</v>
      </c>
      <c r="B183" s="333"/>
      <c r="C183" s="333"/>
      <c r="D183" s="333"/>
      <c r="E183" s="334" t="s">
        <v>46</v>
      </c>
      <c r="F183" s="334"/>
      <c r="G183" s="334"/>
      <c r="H183" s="334"/>
      <c r="I183" s="334"/>
      <c r="J183" s="1"/>
    </row>
    <row r="184" spans="1:10" ht="22.5" customHeight="1">
      <c r="A184" s="56" t="s">
        <v>12</v>
      </c>
      <c r="B184" s="5"/>
      <c r="C184" s="5"/>
      <c r="D184" s="5"/>
      <c r="E184" s="5"/>
      <c r="F184" s="5"/>
      <c r="G184" s="5"/>
      <c r="H184" s="5"/>
      <c r="I184" s="57" t="s">
        <v>124</v>
      </c>
      <c r="J184" s="1"/>
    </row>
    <row r="185" spans="1:10" ht="53.25" customHeight="1">
      <c r="A185" s="11" t="s">
        <v>103</v>
      </c>
      <c r="B185" s="329" t="s">
        <v>125</v>
      </c>
      <c r="C185" s="329"/>
      <c r="D185" s="329"/>
      <c r="E185" s="329"/>
      <c r="F185" s="329"/>
      <c r="G185" s="329"/>
      <c r="H185" s="329"/>
      <c r="I185" s="32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30" t="s">
        <v>45</v>
      </c>
      <c r="C189" s="330"/>
      <c r="D189" s="330"/>
      <c r="E189" s="330"/>
      <c r="F189" s="331" t="s">
        <v>46</v>
      </c>
      <c r="G189" s="330"/>
      <c r="H189" s="330"/>
      <c r="I189" s="330"/>
    </row>
    <row r="190" spans="1:10" ht="21.95" customHeight="1">
      <c r="A190" s="8"/>
      <c r="B190" s="15"/>
      <c r="C190" s="9"/>
      <c r="D190" s="9"/>
      <c r="E190" s="9"/>
      <c r="F190" s="16"/>
      <c r="G190" s="16"/>
      <c r="H190" s="16"/>
      <c r="I190" s="16"/>
    </row>
    <row r="191" spans="1:10" ht="21.95" customHeight="1">
      <c r="A191" s="8"/>
      <c r="B191" s="328" t="s">
        <v>127</v>
      </c>
      <c r="C191" s="328"/>
      <c r="D191" s="328"/>
      <c r="E191" s="328"/>
      <c r="F191" s="328" t="s">
        <v>127</v>
      </c>
      <c r="G191" s="328"/>
      <c r="H191" s="328"/>
      <c r="I191" s="32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332" t="str">
        <f>"Name : "&amp;'Name of Bidder'!C17</f>
        <v xml:space="preserve">Name : </v>
      </c>
      <c r="G194" s="332"/>
      <c r="H194" s="332"/>
      <c r="I194" s="332"/>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328" t="s">
        <v>129</v>
      </c>
      <c r="C197" s="328"/>
      <c r="D197" s="328"/>
      <c r="E197" s="328"/>
      <c r="F197" s="328" t="s">
        <v>129</v>
      </c>
      <c r="G197" s="328"/>
      <c r="H197" s="328"/>
      <c r="I197" s="32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328" t="s">
        <v>130</v>
      </c>
      <c r="C201" s="328"/>
      <c r="D201" s="328"/>
      <c r="E201" s="328"/>
      <c r="F201" s="328" t="s">
        <v>130</v>
      </c>
      <c r="G201" s="328"/>
      <c r="H201" s="328"/>
      <c r="I201" s="32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4"/>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5"/>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6"/>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10"/>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12"/>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4"/>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49">
        <v>155885</v>
      </c>
      <c r="B3" s="350"/>
      <c r="C3" s="32"/>
      <c r="D3" s="33"/>
      <c r="E3" s="32"/>
      <c r="F3" s="349">
        <v>4960</v>
      </c>
      <c r="G3" s="350"/>
      <c r="H3" s="32"/>
      <c r="I3" s="33"/>
      <c r="K3" s="349">
        <v>10352</v>
      </c>
      <c r="L3" s="350"/>
      <c r="M3" s="32"/>
      <c r="N3" s="33"/>
      <c r="P3" s="349">
        <v>691647</v>
      </c>
      <c r="Q3" s="350"/>
      <c r="R3" s="32"/>
      <c r="S3" s="33"/>
      <c r="U3" s="31" t="s">
        <v>133</v>
      </c>
    </row>
    <row r="4" spans="1:27" hidden="1">
      <c r="A4" s="356"/>
      <c r="B4" s="357"/>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51" t="str">
        <f>IF(OR((A3&gt;9999999999),(A3&lt;0)),"Invalid Entry - More than 1000 crore OR -ve value",IF(A3=0, "",+CONCATENATE(U2,B13,D13,B12,D12,B11,D11,B10,D10,B9,D9,B8," Only")))</f>
        <v>USD One Lac Fifty Five Thousand Eight Hundred Eighty Five Only</v>
      </c>
      <c r="B6" s="352"/>
      <c r="C6" s="352"/>
      <c r="D6" s="353"/>
      <c r="E6" s="37"/>
      <c r="F6" s="351" t="str">
        <f>IF(OR((F3&gt;9999999999),(F3&lt;0)),"Invalid Entry - More than 1000 crore OR -ve value",IF(F3=0, "",+CONCATENATE(U3, G13,I13,G12,I12,G11,I11,G10,I10,G9,I9,G8," Only")))</f>
        <v>EURO Four Thousand Nine Hundred Sixty Only</v>
      </c>
      <c r="G6" s="352"/>
      <c r="H6" s="352"/>
      <c r="I6" s="353"/>
      <c r="J6" s="37"/>
      <c r="K6" s="351" t="str">
        <f>IF(OR((K3&gt;9999999999),(K3&lt;0)),"Invalid Entry - More than 1000 crore OR -ve value",IF(K3=0, "",+CONCATENATE(U4, L13,N13,L12,N12,L11,N11,L10,N10,L9,N9,L8," Only")))</f>
        <v>RMB Ten Thousand Three Hundred Fifty Two Only</v>
      </c>
      <c r="L6" s="352"/>
      <c r="M6" s="352"/>
      <c r="N6" s="353"/>
      <c r="P6" s="351" t="str">
        <f>IF(OR((P3&gt;9999999999),(P3&lt;0)),"Invalid Entry - More than 1000 crore OR -ve value",IF(P3=0, "",+CONCATENATE(U5, Q13,S13,Q12,S12,Q11,S11,Q10,S10,Q9,S9,Q8," Only")))</f>
        <v>INR Six Lac Ninety One Thousand Six Hundred Forty Seven Only</v>
      </c>
      <c r="Q6" s="352"/>
      <c r="R6" s="352"/>
      <c r="S6" s="353"/>
      <c r="U6" s="345" t="str">
        <f>VLOOKUP(1,T30:Y45,6,FALSE)</f>
        <v>USD 155885/- + EURO 4960/- + RMB 10352/- + INR 691647/-</v>
      </c>
      <c r="V6" s="345"/>
      <c r="W6" s="345"/>
      <c r="X6" s="345"/>
      <c r="Y6" s="345"/>
      <c r="Z6" s="345"/>
      <c r="AA6" s="345"/>
    </row>
    <row r="7" spans="1:27" ht="70.5" hidden="1" customHeight="1" thickBot="1">
      <c r="A7" s="34"/>
      <c r="B7" s="35"/>
      <c r="C7" s="35"/>
      <c r="D7" s="36"/>
      <c r="E7" s="35"/>
      <c r="F7" s="34"/>
      <c r="G7" s="35"/>
      <c r="H7" s="35"/>
      <c r="I7" s="36"/>
      <c r="K7" s="34"/>
      <c r="L7" s="35"/>
      <c r="M7" s="35"/>
      <c r="N7" s="36"/>
      <c r="P7" s="34"/>
      <c r="Q7" s="35"/>
      <c r="R7" s="35"/>
      <c r="S7" s="36"/>
      <c r="U7" s="346" t="str">
        <f>VLOOKUP(1,T10:Y25,6,FALSE)</f>
        <v>USD One Lac Fifty Five Thousand Eight Hundred Eighty Five Only plus EURO Four Thousand Nine Hundred Sixty Only plus RMB Ten Thousand Three Hundred Fifty Two Only plus INR Six Lac Ninety One Thousand Six Hundred Forty Seven Only</v>
      </c>
      <c r="V7" s="347"/>
      <c r="W7" s="347"/>
      <c r="X7" s="347"/>
      <c r="Y7" s="347"/>
      <c r="Z7" s="347"/>
      <c r="AA7" s="34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54" t="e">
        <f>#REF!</f>
        <v>#REF!</v>
      </c>
      <c r="B124" s="355"/>
      <c r="C124" s="32"/>
      <c r="D124" s="33"/>
    </row>
    <row r="125" spans="1:19">
      <c r="A125" s="356"/>
      <c r="B125" s="357"/>
      <c r="C125" s="32"/>
      <c r="D125" s="33"/>
    </row>
    <row r="126" spans="1:19">
      <c r="A126" s="34"/>
      <c r="B126" s="35"/>
      <c r="C126" s="35"/>
      <c r="D126" s="36"/>
    </row>
    <row r="127" spans="1:19" ht="69" customHeight="1">
      <c r="A127" s="351" t="e">
        <f>IF(OR((A124&gt;9999999999),(A124&lt;0)),"Invalid Entry - More than 1000 crore OR -ve value",IF(A124=0, "",+CONCATENATE(A122," ", U123,B134,D134,B133,D133,B132,D132,B131,D131,B130,D130,B129," Only")))</f>
        <v>#REF!</v>
      </c>
      <c r="B127" s="352"/>
      <c r="C127" s="352"/>
      <c r="D127" s="35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3854C08-3477-4F6D-851C-40DFA3C6F6FE}"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7"/>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AE469C4-CC0E-407B-871F-7B3C94956CEC}"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200"/>
  <sheetViews>
    <sheetView view="pageBreakPreview" zoomScale="85" zoomScaleNormal="90" zoomScaleSheetLayoutView="85" workbookViewId="0">
      <pane ySplit="10" topLeftCell="A152" activePane="bottomLeft" state="frozen"/>
      <selection pane="bottomLeft" activeCell="N163" sqref="N163"/>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5.1406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58" t="str">
        <f>'Name of Bidder'!A1:C1</f>
        <v>Construction of Transit Camp at 400/220KV Gooty Sub-station under Transmission System for evacuation of power from RE sources in Kurnool Wind Energy Zone (3000MW)/ Solar Energy Zone (1500MW) Part-A and Part-B</v>
      </c>
      <c r="B1" s="358"/>
      <c r="C1" s="358"/>
      <c r="D1" s="358"/>
      <c r="E1" s="358"/>
      <c r="F1" s="358"/>
      <c r="G1" s="358"/>
      <c r="H1" s="358"/>
      <c r="I1" s="358"/>
      <c r="J1" s="358"/>
      <c r="K1" s="358"/>
      <c r="L1" s="358"/>
      <c r="M1" s="358"/>
      <c r="N1" s="358"/>
      <c r="O1" s="358"/>
    </row>
    <row r="2" spans="1:15" ht="16.5">
      <c r="A2" s="358" t="s">
        <v>241</v>
      </c>
      <c r="B2" s="358"/>
      <c r="C2" s="358"/>
      <c r="D2" s="358"/>
      <c r="E2" s="358"/>
      <c r="F2" s="358"/>
      <c r="G2" s="358"/>
      <c r="H2" s="358"/>
      <c r="I2" s="358"/>
      <c r="J2" s="358"/>
      <c r="K2" s="358"/>
      <c r="L2" s="358"/>
      <c r="M2" s="358"/>
      <c r="N2" s="358"/>
      <c r="O2" s="358"/>
    </row>
    <row r="3" spans="1:15" s="133" customFormat="1">
      <c r="A3" s="130"/>
      <c r="B3" s="131"/>
      <c r="C3" s="360"/>
      <c r="D3" s="360"/>
      <c r="E3" s="360"/>
      <c r="F3" s="360"/>
      <c r="G3" s="360"/>
      <c r="H3" s="360"/>
      <c r="I3" s="360"/>
      <c r="J3" s="360"/>
      <c r="K3" s="361" t="s">
        <v>242</v>
      </c>
      <c r="L3" s="361"/>
      <c r="M3" s="361"/>
    </row>
    <row r="4" spans="1:15" s="133" customFormat="1">
      <c r="A4" s="132" t="s">
        <v>243</v>
      </c>
      <c r="B4" s="134"/>
      <c r="C4" s="360">
        <f>'Name of Bidder'!C9</f>
        <v>0</v>
      </c>
      <c r="D4" s="360"/>
      <c r="E4" s="360"/>
      <c r="F4" s="360"/>
      <c r="G4" s="360"/>
      <c r="H4" s="360"/>
      <c r="I4" s="360"/>
      <c r="J4" s="360"/>
      <c r="K4" s="361" t="s">
        <v>244</v>
      </c>
      <c r="L4" s="361"/>
      <c r="M4" s="361"/>
    </row>
    <row r="5" spans="1:15" s="133" customFormat="1">
      <c r="A5" s="132" t="s">
        <v>15</v>
      </c>
      <c r="B5" s="134"/>
      <c r="C5" s="360">
        <f>'Name of Bidder'!C10</f>
        <v>0</v>
      </c>
      <c r="D5" s="360"/>
      <c r="E5" s="360"/>
      <c r="F5" s="360"/>
      <c r="G5" s="360"/>
      <c r="H5" s="360"/>
      <c r="I5" s="360"/>
      <c r="J5" s="360"/>
      <c r="K5" s="361" t="s">
        <v>245</v>
      </c>
      <c r="L5" s="361"/>
      <c r="M5" s="361"/>
    </row>
    <row r="6" spans="1:15" s="133" customFormat="1">
      <c r="A6" s="132"/>
      <c r="B6" s="134"/>
      <c r="C6" s="360">
        <f>'Name of Bidder'!C11</f>
        <v>0</v>
      </c>
      <c r="D6" s="360"/>
      <c r="E6" s="360"/>
      <c r="F6" s="360"/>
      <c r="G6" s="360"/>
      <c r="H6" s="360"/>
      <c r="I6" s="360"/>
      <c r="J6" s="360"/>
      <c r="K6" s="133" t="s">
        <v>246</v>
      </c>
    </row>
    <row r="7" spans="1:15" s="133" customFormat="1">
      <c r="A7" s="132"/>
      <c r="B7" s="134"/>
      <c r="C7" s="360">
        <f>'Name of Bidder'!C12</f>
        <v>0</v>
      </c>
      <c r="D7" s="360"/>
      <c r="E7" s="360"/>
      <c r="F7" s="360"/>
      <c r="G7" s="360"/>
      <c r="H7" s="360"/>
      <c r="I7" s="360"/>
      <c r="J7" s="360"/>
      <c r="K7" s="133" t="s">
        <v>247</v>
      </c>
    </row>
    <row r="8" spans="1:15">
      <c r="N8" s="359" t="s">
        <v>248</v>
      </c>
      <c r="O8" s="359"/>
    </row>
    <row r="9" spans="1:15" ht="99">
      <c r="A9" s="127" t="s">
        <v>249</v>
      </c>
      <c r="B9" s="127" t="s">
        <v>413</v>
      </c>
      <c r="C9" s="127" t="s">
        <v>250</v>
      </c>
      <c r="D9" s="128" t="s">
        <v>251</v>
      </c>
      <c r="E9" s="139" t="s">
        <v>252</v>
      </c>
      <c r="F9" s="128" t="s">
        <v>253</v>
      </c>
      <c r="G9" s="139" t="s">
        <v>254</v>
      </c>
      <c r="H9" s="127" t="s">
        <v>414</v>
      </c>
      <c r="I9" s="127" t="s">
        <v>255</v>
      </c>
      <c r="J9" s="127" t="s">
        <v>256</v>
      </c>
      <c r="K9" s="127" t="s">
        <v>415</v>
      </c>
      <c r="L9" s="127" t="s">
        <v>416</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425</v>
      </c>
      <c r="N10" s="143" t="s">
        <v>417</v>
      </c>
      <c r="O10" s="144" t="s">
        <v>418</v>
      </c>
    </row>
    <row r="11" spans="1:15" ht="18.75">
      <c r="A11" s="214"/>
      <c r="B11" s="214"/>
      <c r="C11" s="215"/>
      <c r="D11" s="216"/>
      <c r="E11" s="217"/>
      <c r="F11" s="218"/>
      <c r="G11" s="219"/>
      <c r="H11" s="234" t="s">
        <v>260</v>
      </c>
      <c r="I11" s="220"/>
      <c r="J11" s="220"/>
      <c r="K11" s="221"/>
      <c r="L11" s="222"/>
      <c r="M11" s="221"/>
      <c r="N11" s="221"/>
      <c r="O11" s="220"/>
    </row>
    <row r="12" spans="1:15" ht="90">
      <c r="A12" s="206">
        <v>1</v>
      </c>
      <c r="B12" s="289" t="s">
        <v>261</v>
      </c>
      <c r="C12" s="206"/>
      <c r="D12" s="206"/>
      <c r="E12" s="233"/>
      <c r="F12" s="239">
        <v>0.18</v>
      </c>
      <c r="G12" s="303"/>
      <c r="H12" s="240" t="s">
        <v>350</v>
      </c>
      <c r="I12" s="285" t="s">
        <v>408</v>
      </c>
      <c r="J12" s="146">
        <v>700</v>
      </c>
      <c r="K12" s="146">
        <v>260.3</v>
      </c>
      <c r="L12" s="145">
        <v>0.18</v>
      </c>
      <c r="M12" s="146">
        <f t="shared" ref="M12" si="0">ROUND(K12/(1+L12),2)</f>
        <v>220.59</v>
      </c>
      <c r="N12" s="146">
        <f t="shared" ref="N12" si="1">ROUND(M12*J12,2)</f>
        <v>154413</v>
      </c>
      <c r="O12" s="294">
        <f t="shared" ref="O12:O17" si="2">IF(G12="",N12*F12,N12*G12)</f>
        <v>27794.34</v>
      </c>
    </row>
    <row r="13" spans="1:15" ht="120">
      <c r="A13" s="206">
        <v>2</v>
      </c>
      <c r="B13" s="289" t="s">
        <v>372</v>
      </c>
      <c r="C13" s="206"/>
      <c r="D13" s="206"/>
      <c r="E13" s="233"/>
      <c r="F13" s="239">
        <v>0.18</v>
      </c>
      <c r="G13" s="303"/>
      <c r="H13" s="240" t="s">
        <v>511</v>
      </c>
      <c r="I13" s="285" t="s">
        <v>409</v>
      </c>
      <c r="J13" s="146">
        <v>55</v>
      </c>
      <c r="K13" s="146">
        <v>352.15</v>
      </c>
      <c r="L13" s="145">
        <v>0.18</v>
      </c>
      <c r="M13" s="146">
        <f t="shared" ref="M13:M68" si="3">ROUND(K13/(1+L13),2)</f>
        <v>298.43</v>
      </c>
      <c r="N13" s="146">
        <f t="shared" ref="N13:N68" si="4">ROUND(M13*J13,2)</f>
        <v>16413.650000000001</v>
      </c>
      <c r="O13" s="294">
        <f t="shared" si="2"/>
        <v>2954.4570000000003</v>
      </c>
    </row>
    <row r="14" spans="1:15" ht="60">
      <c r="A14" s="206">
        <v>3</v>
      </c>
      <c r="B14" s="289">
        <v>2.25</v>
      </c>
      <c r="C14" s="206"/>
      <c r="D14" s="206"/>
      <c r="E14" s="233"/>
      <c r="F14" s="239">
        <v>0.18</v>
      </c>
      <c r="G14" s="303"/>
      <c r="H14" s="240" t="s">
        <v>351</v>
      </c>
      <c r="I14" s="285" t="s">
        <v>408</v>
      </c>
      <c r="J14" s="146">
        <v>645</v>
      </c>
      <c r="K14" s="146">
        <v>196</v>
      </c>
      <c r="L14" s="145">
        <v>0.18</v>
      </c>
      <c r="M14" s="146">
        <f t="shared" si="3"/>
        <v>166.1</v>
      </c>
      <c r="N14" s="146">
        <f t="shared" si="4"/>
        <v>107134.5</v>
      </c>
      <c r="O14" s="294">
        <f t="shared" si="2"/>
        <v>19284.21</v>
      </c>
    </row>
    <row r="15" spans="1:15" ht="45">
      <c r="A15" s="206">
        <v>4</v>
      </c>
      <c r="B15" s="289" t="s">
        <v>463</v>
      </c>
      <c r="C15" s="206"/>
      <c r="D15" s="206"/>
      <c r="E15" s="233"/>
      <c r="F15" s="239">
        <v>0.18</v>
      </c>
      <c r="G15" s="303"/>
      <c r="H15" s="240" t="s">
        <v>512</v>
      </c>
      <c r="I15" s="285" t="s">
        <v>410</v>
      </c>
      <c r="J15" s="146">
        <v>500</v>
      </c>
      <c r="K15" s="146">
        <v>34.15</v>
      </c>
      <c r="L15" s="145">
        <v>0.18</v>
      </c>
      <c r="M15" s="146">
        <f t="shared" si="3"/>
        <v>28.94</v>
      </c>
      <c r="N15" s="146">
        <f t="shared" si="4"/>
        <v>14470</v>
      </c>
      <c r="O15" s="294">
        <f t="shared" si="2"/>
        <v>2604.6</v>
      </c>
    </row>
    <row r="16" spans="1:15" ht="30">
      <c r="A16" s="206">
        <v>5</v>
      </c>
      <c r="B16" s="289" t="s">
        <v>262</v>
      </c>
      <c r="C16" s="206"/>
      <c r="D16" s="206"/>
      <c r="E16" s="233"/>
      <c r="F16" s="239">
        <v>0.18</v>
      </c>
      <c r="G16" s="303"/>
      <c r="H16" s="240" t="s">
        <v>352</v>
      </c>
      <c r="I16" s="285" t="s">
        <v>410</v>
      </c>
      <c r="J16" s="146">
        <v>340</v>
      </c>
      <c r="K16" s="146">
        <v>234.75</v>
      </c>
      <c r="L16" s="145">
        <v>0.18</v>
      </c>
      <c r="M16" s="146">
        <f t="shared" si="3"/>
        <v>198.94</v>
      </c>
      <c r="N16" s="146">
        <f t="shared" si="4"/>
        <v>67639.600000000006</v>
      </c>
      <c r="O16" s="294">
        <f t="shared" si="2"/>
        <v>12175.128000000001</v>
      </c>
    </row>
    <row r="17" spans="1:15" ht="45">
      <c r="A17" s="206">
        <v>6</v>
      </c>
      <c r="B17" s="289" t="s">
        <v>371</v>
      </c>
      <c r="C17" s="206"/>
      <c r="D17" s="206"/>
      <c r="E17" s="233"/>
      <c r="F17" s="239">
        <v>0.18</v>
      </c>
      <c r="G17" s="303"/>
      <c r="H17" s="240" t="s">
        <v>349</v>
      </c>
      <c r="I17" s="285" t="s">
        <v>408</v>
      </c>
      <c r="J17" s="146">
        <v>50</v>
      </c>
      <c r="K17" s="146">
        <v>217.55</v>
      </c>
      <c r="L17" s="145">
        <v>0.18</v>
      </c>
      <c r="M17" s="146">
        <f t="shared" si="3"/>
        <v>184.36</v>
      </c>
      <c r="N17" s="146">
        <f t="shared" si="4"/>
        <v>9218</v>
      </c>
      <c r="O17" s="294">
        <f t="shared" si="2"/>
        <v>1659.24</v>
      </c>
    </row>
    <row r="18" spans="1:15" ht="60">
      <c r="A18" s="206">
        <v>7</v>
      </c>
      <c r="B18" s="289" t="s">
        <v>464</v>
      </c>
      <c r="C18" s="206"/>
      <c r="D18" s="206"/>
      <c r="E18" s="233"/>
      <c r="F18" s="239">
        <v>0.18</v>
      </c>
      <c r="G18" s="303"/>
      <c r="H18" s="240" t="s">
        <v>513</v>
      </c>
      <c r="I18" s="285" t="s">
        <v>408</v>
      </c>
      <c r="J18" s="146">
        <v>1.5</v>
      </c>
      <c r="K18" s="146">
        <v>7878.5</v>
      </c>
      <c r="L18" s="145">
        <v>0.18</v>
      </c>
      <c r="M18" s="146">
        <f t="shared" si="3"/>
        <v>6676.69</v>
      </c>
      <c r="N18" s="146">
        <f t="shared" si="4"/>
        <v>10015.040000000001</v>
      </c>
      <c r="O18" s="294">
        <f t="shared" ref="O18:O73" si="5">IF(G18="",N18*F18,N18*G18)</f>
        <v>1802.7072000000001</v>
      </c>
    </row>
    <row r="19" spans="1:15" ht="60">
      <c r="A19" s="206">
        <v>8</v>
      </c>
      <c r="B19" s="289" t="s">
        <v>263</v>
      </c>
      <c r="C19" s="206"/>
      <c r="D19" s="206"/>
      <c r="E19" s="233"/>
      <c r="F19" s="239">
        <v>0.18</v>
      </c>
      <c r="G19" s="303"/>
      <c r="H19" s="240" t="s">
        <v>514</v>
      </c>
      <c r="I19" s="285" t="s">
        <v>408</v>
      </c>
      <c r="J19" s="146">
        <v>99</v>
      </c>
      <c r="K19" s="146">
        <v>6812</v>
      </c>
      <c r="L19" s="145">
        <v>0.18</v>
      </c>
      <c r="M19" s="146">
        <f t="shared" si="3"/>
        <v>5772.88</v>
      </c>
      <c r="N19" s="146">
        <f t="shared" si="4"/>
        <v>571515.12</v>
      </c>
      <c r="O19" s="294">
        <f t="shared" si="5"/>
        <v>102872.72159999999</v>
      </c>
    </row>
    <row r="20" spans="1:15" ht="45">
      <c r="A20" s="206">
        <f>A19+1</f>
        <v>9</v>
      </c>
      <c r="B20" s="289">
        <v>4.1100000000000003</v>
      </c>
      <c r="C20" s="206"/>
      <c r="D20" s="206"/>
      <c r="E20" s="233"/>
      <c r="F20" s="239">
        <v>0.18</v>
      </c>
      <c r="G20" s="303"/>
      <c r="H20" s="240" t="s">
        <v>515</v>
      </c>
      <c r="I20" s="285" t="s">
        <v>410</v>
      </c>
      <c r="J20" s="146">
        <v>55</v>
      </c>
      <c r="K20" s="146">
        <v>495.75</v>
      </c>
      <c r="L20" s="145">
        <v>0.18</v>
      </c>
      <c r="M20" s="146">
        <f t="shared" si="3"/>
        <v>420.13</v>
      </c>
      <c r="N20" s="146">
        <f t="shared" si="4"/>
        <v>23107.15</v>
      </c>
      <c r="O20" s="294">
        <f t="shared" si="5"/>
        <v>4159.2870000000003</v>
      </c>
    </row>
    <row r="21" spans="1:15" ht="30">
      <c r="A21" s="206">
        <f>A20+1</f>
        <v>10</v>
      </c>
      <c r="B21" s="289">
        <v>4.12</v>
      </c>
      <c r="C21" s="206"/>
      <c r="D21" s="206"/>
      <c r="E21" s="233"/>
      <c r="F21" s="239">
        <v>0.18</v>
      </c>
      <c r="G21" s="303"/>
      <c r="H21" s="240" t="s">
        <v>516</v>
      </c>
      <c r="I21" s="285" t="s">
        <v>517</v>
      </c>
      <c r="J21" s="146">
        <v>6</v>
      </c>
      <c r="K21" s="146">
        <v>18.149999999999999</v>
      </c>
      <c r="L21" s="145">
        <v>0.18</v>
      </c>
      <c r="M21" s="146">
        <f t="shared" si="3"/>
        <v>15.38</v>
      </c>
      <c r="N21" s="146">
        <f t="shared" si="4"/>
        <v>92.28</v>
      </c>
      <c r="O21" s="294">
        <f t="shared" si="5"/>
        <v>16.610399999999998</v>
      </c>
    </row>
    <row r="22" spans="1:15" ht="60">
      <c r="A22" s="206">
        <f>A21+1</f>
        <v>11</v>
      </c>
      <c r="B22" s="289" t="s">
        <v>465</v>
      </c>
      <c r="C22" s="206"/>
      <c r="D22" s="206"/>
      <c r="E22" s="233"/>
      <c r="F22" s="239">
        <v>0.18</v>
      </c>
      <c r="G22" s="303"/>
      <c r="H22" s="240" t="s">
        <v>518</v>
      </c>
      <c r="I22" s="285" t="s">
        <v>408</v>
      </c>
      <c r="J22" s="146">
        <v>1</v>
      </c>
      <c r="K22" s="146">
        <v>8340.85</v>
      </c>
      <c r="L22" s="145">
        <v>0.18</v>
      </c>
      <c r="M22" s="146">
        <f t="shared" si="3"/>
        <v>7068.52</v>
      </c>
      <c r="N22" s="146">
        <f t="shared" si="4"/>
        <v>7068.52</v>
      </c>
      <c r="O22" s="294">
        <f t="shared" si="5"/>
        <v>1272.3335999999999</v>
      </c>
    </row>
    <row r="23" spans="1:15" ht="90">
      <c r="A23" s="206">
        <f>A22+1</f>
        <v>12</v>
      </c>
      <c r="B23" s="289" t="s">
        <v>466</v>
      </c>
      <c r="C23" s="206"/>
      <c r="D23" s="206"/>
      <c r="E23" s="233"/>
      <c r="F23" s="239">
        <v>0.18</v>
      </c>
      <c r="G23" s="303"/>
      <c r="H23" s="240" t="s">
        <v>519</v>
      </c>
      <c r="I23" s="285" t="s">
        <v>408</v>
      </c>
      <c r="J23" s="146">
        <v>2</v>
      </c>
      <c r="K23" s="146">
        <v>10105.1</v>
      </c>
      <c r="L23" s="145">
        <v>0.18</v>
      </c>
      <c r="M23" s="146">
        <f t="shared" si="3"/>
        <v>8563.64</v>
      </c>
      <c r="N23" s="146">
        <f t="shared" si="4"/>
        <v>17127.28</v>
      </c>
      <c r="O23" s="294">
        <f t="shared" si="5"/>
        <v>3082.9103999999998</v>
      </c>
    </row>
    <row r="24" spans="1:15" ht="60">
      <c r="A24" s="206">
        <f>A23+1</f>
        <v>13</v>
      </c>
      <c r="B24" s="289">
        <v>4.17</v>
      </c>
      <c r="C24" s="206"/>
      <c r="D24" s="206"/>
      <c r="E24" s="233"/>
      <c r="F24" s="239">
        <v>0.18</v>
      </c>
      <c r="G24" s="303"/>
      <c r="H24" s="240" t="s">
        <v>520</v>
      </c>
      <c r="I24" s="285" t="s">
        <v>410</v>
      </c>
      <c r="J24" s="146">
        <v>71</v>
      </c>
      <c r="K24" s="146">
        <v>749.3</v>
      </c>
      <c r="L24" s="145">
        <v>0.18</v>
      </c>
      <c r="M24" s="146">
        <f t="shared" si="3"/>
        <v>635</v>
      </c>
      <c r="N24" s="146">
        <f t="shared" si="4"/>
        <v>45085</v>
      </c>
      <c r="O24" s="294">
        <f t="shared" si="5"/>
        <v>8115.2999999999993</v>
      </c>
    </row>
    <row r="25" spans="1:15" ht="60">
      <c r="A25" s="206"/>
      <c r="B25" s="289" t="s">
        <v>467</v>
      </c>
      <c r="C25" s="206"/>
      <c r="D25" s="206"/>
      <c r="E25" s="233"/>
      <c r="F25" s="239">
        <v>0.18</v>
      </c>
      <c r="G25" s="303"/>
      <c r="H25" s="240" t="s">
        <v>521</v>
      </c>
      <c r="I25" s="285" t="s">
        <v>408</v>
      </c>
      <c r="J25" s="146">
        <v>130</v>
      </c>
      <c r="K25" s="146">
        <v>9045.75</v>
      </c>
      <c r="L25" s="145">
        <v>0.18</v>
      </c>
      <c r="M25" s="146">
        <f t="shared" si="3"/>
        <v>7665.89</v>
      </c>
      <c r="N25" s="146">
        <f t="shared" si="4"/>
        <v>996565.7</v>
      </c>
      <c r="O25" s="294">
        <f t="shared" si="5"/>
        <v>179381.82599999997</v>
      </c>
    </row>
    <row r="26" spans="1:15" ht="75">
      <c r="A26" s="206">
        <f>+A24+1</f>
        <v>14</v>
      </c>
      <c r="B26" s="289" t="s">
        <v>468</v>
      </c>
      <c r="C26" s="206"/>
      <c r="D26" s="206"/>
      <c r="E26" s="233"/>
      <c r="F26" s="239">
        <v>0.18</v>
      </c>
      <c r="G26" s="303"/>
      <c r="H26" s="240" t="s">
        <v>522</v>
      </c>
      <c r="I26" s="285" t="s">
        <v>408</v>
      </c>
      <c r="J26" s="146">
        <v>22.5</v>
      </c>
      <c r="K26" s="146">
        <v>10852.95</v>
      </c>
      <c r="L26" s="145">
        <v>0.18</v>
      </c>
      <c r="M26" s="146">
        <f t="shared" si="3"/>
        <v>9197.42</v>
      </c>
      <c r="N26" s="146">
        <f t="shared" si="4"/>
        <v>206941.95</v>
      </c>
      <c r="O26" s="294">
        <f t="shared" si="5"/>
        <v>37249.550999999999</v>
      </c>
    </row>
    <row r="27" spans="1:15" ht="90">
      <c r="A27" s="206">
        <f t="shared" ref="A27:A39" si="6">A26+1</f>
        <v>15</v>
      </c>
      <c r="B27" s="290">
        <v>5.3</v>
      </c>
      <c r="C27" s="206"/>
      <c r="D27" s="206"/>
      <c r="E27" s="233"/>
      <c r="F27" s="239">
        <v>0.18</v>
      </c>
      <c r="G27" s="303"/>
      <c r="H27" s="240" t="s">
        <v>523</v>
      </c>
      <c r="I27" s="285" t="s">
        <v>408</v>
      </c>
      <c r="J27" s="146">
        <v>194</v>
      </c>
      <c r="K27" s="146">
        <v>11505.5</v>
      </c>
      <c r="L27" s="145">
        <v>0.18</v>
      </c>
      <c r="M27" s="146">
        <f t="shared" si="3"/>
        <v>9750.42</v>
      </c>
      <c r="N27" s="146">
        <f t="shared" si="4"/>
        <v>1891581.48</v>
      </c>
      <c r="O27" s="294">
        <f t="shared" si="5"/>
        <v>340484.66639999999</v>
      </c>
    </row>
    <row r="28" spans="1:15" ht="30">
      <c r="A28" s="206"/>
      <c r="B28" s="290">
        <v>5.9</v>
      </c>
      <c r="C28" s="206"/>
      <c r="D28" s="206"/>
      <c r="E28" s="233"/>
      <c r="F28" s="239">
        <v>0.18</v>
      </c>
      <c r="G28" s="303"/>
      <c r="H28" s="240" t="s">
        <v>524</v>
      </c>
      <c r="I28" s="285"/>
      <c r="J28" s="146"/>
      <c r="K28" s="146"/>
      <c r="L28" s="145">
        <v>0.18</v>
      </c>
      <c r="M28" s="146">
        <f t="shared" si="3"/>
        <v>0</v>
      </c>
      <c r="N28" s="146">
        <f t="shared" si="4"/>
        <v>0</v>
      </c>
      <c r="O28" s="294">
        <f t="shared" si="5"/>
        <v>0</v>
      </c>
    </row>
    <row r="29" spans="1:15">
      <c r="A29" s="206">
        <f>A27+1</f>
        <v>16</v>
      </c>
      <c r="B29" s="290" t="s">
        <v>264</v>
      </c>
      <c r="C29" s="206"/>
      <c r="D29" s="206"/>
      <c r="E29" s="233"/>
      <c r="F29" s="239">
        <v>0.18</v>
      </c>
      <c r="G29" s="303"/>
      <c r="H29" s="240" t="s">
        <v>353</v>
      </c>
      <c r="I29" s="285" t="s">
        <v>410</v>
      </c>
      <c r="J29" s="146">
        <v>116</v>
      </c>
      <c r="K29" s="146">
        <v>392.15</v>
      </c>
      <c r="L29" s="145">
        <v>0.18</v>
      </c>
      <c r="M29" s="146">
        <f t="shared" si="3"/>
        <v>332.33</v>
      </c>
      <c r="N29" s="146">
        <f t="shared" si="4"/>
        <v>38550.28</v>
      </c>
      <c r="O29" s="294">
        <f t="shared" si="5"/>
        <v>6939.0503999999992</v>
      </c>
    </row>
    <row r="30" spans="1:15" ht="30">
      <c r="A30" s="206">
        <f t="shared" si="6"/>
        <v>17</v>
      </c>
      <c r="B30" s="290" t="s">
        <v>373</v>
      </c>
      <c r="C30" s="206"/>
      <c r="D30" s="206"/>
      <c r="E30" s="233"/>
      <c r="F30" s="239">
        <v>0.18</v>
      </c>
      <c r="G30" s="303"/>
      <c r="H30" s="240" t="s">
        <v>525</v>
      </c>
      <c r="I30" s="285" t="s">
        <v>410</v>
      </c>
      <c r="J30" s="146">
        <v>81</v>
      </c>
      <c r="K30" s="146">
        <v>842.5</v>
      </c>
      <c r="L30" s="145">
        <v>0.18</v>
      </c>
      <c r="M30" s="146">
        <f t="shared" si="3"/>
        <v>713.98</v>
      </c>
      <c r="N30" s="146">
        <f t="shared" si="4"/>
        <v>57832.38</v>
      </c>
      <c r="O30" s="294">
        <f t="shared" si="5"/>
        <v>10409.828399999999</v>
      </c>
    </row>
    <row r="31" spans="1:15">
      <c r="A31" s="206">
        <f t="shared" si="6"/>
        <v>18</v>
      </c>
      <c r="B31" s="290" t="s">
        <v>265</v>
      </c>
      <c r="C31" s="206"/>
      <c r="D31" s="206"/>
      <c r="E31" s="233"/>
      <c r="F31" s="239">
        <v>0.18</v>
      </c>
      <c r="G31" s="303"/>
      <c r="H31" s="240" t="s">
        <v>354</v>
      </c>
      <c r="I31" s="285" t="s">
        <v>410</v>
      </c>
      <c r="J31" s="146">
        <v>716</v>
      </c>
      <c r="K31" s="146">
        <v>927.25</v>
      </c>
      <c r="L31" s="145">
        <v>0.18</v>
      </c>
      <c r="M31" s="146">
        <f t="shared" si="3"/>
        <v>785.81</v>
      </c>
      <c r="N31" s="146">
        <f t="shared" si="4"/>
        <v>562639.96</v>
      </c>
      <c r="O31" s="294">
        <f t="shared" si="5"/>
        <v>101275.19279999999</v>
      </c>
    </row>
    <row r="32" spans="1:15">
      <c r="A32" s="206">
        <f t="shared" si="6"/>
        <v>19</v>
      </c>
      <c r="B32" s="290" t="s">
        <v>266</v>
      </c>
      <c r="C32" s="206"/>
      <c r="D32" s="206"/>
      <c r="E32" s="233"/>
      <c r="F32" s="239">
        <v>0.18</v>
      </c>
      <c r="G32" s="303"/>
      <c r="H32" s="240" t="s">
        <v>355</v>
      </c>
      <c r="I32" s="285" t="s">
        <v>410</v>
      </c>
      <c r="J32" s="146">
        <v>955</v>
      </c>
      <c r="K32" s="146">
        <v>736.4</v>
      </c>
      <c r="L32" s="145">
        <v>0.18</v>
      </c>
      <c r="M32" s="146">
        <f t="shared" si="3"/>
        <v>624.07000000000005</v>
      </c>
      <c r="N32" s="146">
        <f t="shared" si="4"/>
        <v>595986.85</v>
      </c>
      <c r="O32" s="294">
        <f t="shared" si="5"/>
        <v>107277.63299999999</v>
      </c>
    </row>
    <row r="33" spans="1:15">
      <c r="A33" s="206">
        <f t="shared" si="6"/>
        <v>20</v>
      </c>
      <c r="B33" s="290" t="s">
        <v>267</v>
      </c>
      <c r="C33" s="206"/>
      <c r="D33" s="206"/>
      <c r="E33" s="233"/>
      <c r="F33" s="239">
        <v>0.18</v>
      </c>
      <c r="G33" s="303"/>
      <c r="H33" s="240" t="s">
        <v>526</v>
      </c>
      <c r="I33" s="285" t="s">
        <v>410</v>
      </c>
      <c r="J33" s="146">
        <v>205</v>
      </c>
      <c r="K33" s="146">
        <v>961.3</v>
      </c>
      <c r="L33" s="145">
        <v>0.18</v>
      </c>
      <c r="M33" s="146">
        <f t="shared" si="3"/>
        <v>814.66</v>
      </c>
      <c r="N33" s="146">
        <f t="shared" si="4"/>
        <v>167005.29999999999</v>
      </c>
      <c r="O33" s="294">
        <f t="shared" si="5"/>
        <v>30060.953999999998</v>
      </c>
    </row>
    <row r="34" spans="1:15">
      <c r="A34" s="206">
        <f t="shared" si="6"/>
        <v>21</v>
      </c>
      <c r="B34" s="290" t="s">
        <v>374</v>
      </c>
      <c r="C34" s="206"/>
      <c r="D34" s="206"/>
      <c r="E34" s="233"/>
      <c r="F34" s="239">
        <v>0.18</v>
      </c>
      <c r="G34" s="303"/>
      <c r="H34" s="240" t="s">
        <v>356</v>
      </c>
      <c r="I34" s="285" t="s">
        <v>410</v>
      </c>
      <c r="J34" s="146">
        <v>36</v>
      </c>
      <c r="K34" s="146">
        <v>764.95</v>
      </c>
      <c r="L34" s="145">
        <v>0.18</v>
      </c>
      <c r="M34" s="146">
        <f t="shared" si="3"/>
        <v>648.26</v>
      </c>
      <c r="N34" s="146">
        <f t="shared" si="4"/>
        <v>23337.360000000001</v>
      </c>
      <c r="O34" s="294">
        <f t="shared" si="5"/>
        <v>4200.7248</v>
      </c>
    </row>
    <row r="35" spans="1:15">
      <c r="A35" s="206">
        <f t="shared" si="6"/>
        <v>22</v>
      </c>
      <c r="B35" s="290" t="s">
        <v>469</v>
      </c>
      <c r="C35" s="206"/>
      <c r="D35" s="206"/>
      <c r="E35" s="233"/>
      <c r="F35" s="239">
        <v>0.18</v>
      </c>
      <c r="G35" s="303"/>
      <c r="H35" s="240" t="s">
        <v>527</v>
      </c>
      <c r="I35" s="285" t="s">
        <v>409</v>
      </c>
      <c r="J35" s="146">
        <v>50</v>
      </c>
      <c r="K35" s="146">
        <v>208.55</v>
      </c>
      <c r="L35" s="145">
        <v>0.18</v>
      </c>
      <c r="M35" s="146">
        <f t="shared" si="3"/>
        <v>176.74</v>
      </c>
      <c r="N35" s="146">
        <f t="shared" si="4"/>
        <v>8837</v>
      </c>
      <c r="O35" s="294">
        <f t="shared" si="5"/>
        <v>1590.6599999999999</v>
      </c>
    </row>
    <row r="36" spans="1:15">
      <c r="A36" s="206">
        <f t="shared" si="6"/>
        <v>23</v>
      </c>
      <c r="B36" s="290" t="s">
        <v>268</v>
      </c>
      <c r="C36" s="206"/>
      <c r="D36" s="206"/>
      <c r="E36" s="233"/>
      <c r="F36" s="239">
        <v>0.18</v>
      </c>
      <c r="G36" s="303"/>
      <c r="H36" s="240" t="s">
        <v>357</v>
      </c>
      <c r="I36" s="285" t="s">
        <v>410</v>
      </c>
      <c r="J36" s="146">
        <v>18</v>
      </c>
      <c r="K36" s="146">
        <v>951.1</v>
      </c>
      <c r="L36" s="145">
        <v>0.18</v>
      </c>
      <c r="M36" s="146">
        <f t="shared" si="3"/>
        <v>806.02</v>
      </c>
      <c r="N36" s="146">
        <f t="shared" si="4"/>
        <v>14508.36</v>
      </c>
      <c r="O36" s="294">
        <f t="shared" si="5"/>
        <v>2611.5048000000002</v>
      </c>
    </row>
    <row r="37" spans="1:15" ht="90">
      <c r="A37" s="206">
        <f t="shared" si="6"/>
        <v>24</v>
      </c>
      <c r="B37" s="289">
        <v>5.16</v>
      </c>
      <c r="C37" s="206"/>
      <c r="D37" s="206"/>
      <c r="E37" s="233"/>
      <c r="F37" s="239">
        <v>0.18</v>
      </c>
      <c r="G37" s="303"/>
      <c r="H37" s="240" t="s">
        <v>528</v>
      </c>
      <c r="I37" s="285" t="s">
        <v>408</v>
      </c>
      <c r="J37" s="146">
        <v>2</v>
      </c>
      <c r="K37" s="146">
        <v>20355.8</v>
      </c>
      <c r="L37" s="145">
        <v>0.18</v>
      </c>
      <c r="M37" s="146">
        <f t="shared" si="3"/>
        <v>17250.68</v>
      </c>
      <c r="N37" s="146">
        <f t="shared" si="4"/>
        <v>34501.360000000001</v>
      </c>
      <c r="O37" s="294">
        <f t="shared" si="5"/>
        <v>6210.2447999999995</v>
      </c>
    </row>
    <row r="38" spans="1:15" ht="45">
      <c r="A38" s="206">
        <f t="shared" si="6"/>
        <v>25</v>
      </c>
      <c r="B38" s="289" t="s">
        <v>470</v>
      </c>
      <c r="C38" s="206"/>
      <c r="D38" s="206"/>
      <c r="E38" s="233"/>
      <c r="F38" s="239">
        <v>0.18</v>
      </c>
      <c r="G38" s="303"/>
      <c r="H38" s="240" t="s">
        <v>529</v>
      </c>
      <c r="I38" s="285" t="s">
        <v>411</v>
      </c>
      <c r="J38" s="146">
        <v>41000</v>
      </c>
      <c r="K38" s="146">
        <v>107.85</v>
      </c>
      <c r="L38" s="145">
        <v>0.18</v>
      </c>
      <c r="M38" s="146">
        <f t="shared" si="3"/>
        <v>91.4</v>
      </c>
      <c r="N38" s="146">
        <f t="shared" si="4"/>
        <v>3747400</v>
      </c>
      <c r="O38" s="294">
        <f t="shared" si="5"/>
        <v>674532</v>
      </c>
    </row>
    <row r="39" spans="1:15" ht="60">
      <c r="A39" s="206">
        <f t="shared" si="6"/>
        <v>26</v>
      </c>
      <c r="B39" s="289">
        <v>5.28</v>
      </c>
      <c r="C39" s="206"/>
      <c r="D39" s="206"/>
      <c r="E39" s="233"/>
      <c r="F39" s="239">
        <v>0.18</v>
      </c>
      <c r="G39" s="303"/>
      <c r="H39" s="240" t="s">
        <v>530</v>
      </c>
      <c r="I39" s="285" t="s">
        <v>531</v>
      </c>
      <c r="J39" s="146">
        <v>4</v>
      </c>
      <c r="K39" s="146">
        <v>655.75</v>
      </c>
      <c r="L39" s="145">
        <v>0.18</v>
      </c>
      <c r="M39" s="146">
        <f t="shared" si="3"/>
        <v>555.72</v>
      </c>
      <c r="N39" s="146">
        <f t="shared" si="4"/>
        <v>2222.88</v>
      </c>
      <c r="O39" s="294">
        <f t="shared" si="5"/>
        <v>400.11840000000001</v>
      </c>
    </row>
    <row r="40" spans="1:15" ht="75">
      <c r="A40" s="206">
        <f>+A39+1</f>
        <v>27</v>
      </c>
      <c r="B40" s="290" t="s">
        <v>471</v>
      </c>
      <c r="C40" s="206"/>
      <c r="D40" s="206"/>
      <c r="E40" s="233"/>
      <c r="F40" s="239">
        <v>0.18</v>
      </c>
      <c r="G40" s="303"/>
      <c r="H40" s="240" t="s">
        <v>532</v>
      </c>
      <c r="I40" s="285" t="s">
        <v>408</v>
      </c>
      <c r="J40" s="146">
        <v>18</v>
      </c>
      <c r="K40" s="146">
        <v>7132.25</v>
      </c>
      <c r="L40" s="145">
        <v>0.18</v>
      </c>
      <c r="M40" s="146">
        <f t="shared" si="3"/>
        <v>6044.28</v>
      </c>
      <c r="N40" s="146">
        <f t="shared" si="4"/>
        <v>108797.04</v>
      </c>
      <c r="O40" s="294">
        <f t="shared" si="5"/>
        <v>19583.467199999999</v>
      </c>
    </row>
    <row r="41" spans="1:15" ht="90">
      <c r="A41" s="206">
        <f>+A40+1</f>
        <v>28</v>
      </c>
      <c r="B41" s="290" t="s">
        <v>472</v>
      </c>
      <c r="C41" s="206"/>
      <c r="D41" s="206"/>
      <c r="E41" s="233"/>
      <c r="F41" s="239">
        <v>0.18</v>
      </c>
      <c r="G41" s="303"/>
      <c r="H41" s="240" t="s">
        <v>533</v>
      </c>
      <c r="I41" s="285" t="s">
        <v>408</v>
      </c>
      <c r="J41" s="146">
        <v>175</v>
      </c>
      <c r="K41" s="146">
        <v>9105.9500000000007</v>
      </c>
      <c r="L41" s="145">
        <v>0.18</v>
      </c>
      <c r="M41" s="146">
        <f t="shared" si="3"/>
        <v>7716.91</v>
      </c>
      <c r="N41" s="146">
        <f t="shared" si="4"/>
        <v>1350459.25</v>
      </c>
      <c r="O41" s="294">
        <f t="shared" si="5"/>
        <v>243082.66499999998</v>
      </c>
    </row>
    <row r="42" spans="1:15" ht="45">
      <c r="A42" s="206">
        <f>A41+1</f>
        <v>29</v>
      </c>
      <c r="B42" s="290" t="s">
        <v>473</v>
      </c>
      <c r="C42" s="206"/>
      <c r="D42" s="206"/>
      <c r="E42" s="233"/>
      <c r="F42" s="239">
        <v>0.18</v>
      </c>
      <c r="G42" s="303"/>
      <c r="H42" s="240" t="s">
        <v>534</v>
      </c>
      <c r="I42" s="285" t="s">
        <v>410</v>
      </c>
      <c r="J42" s="146">
        <v>25</v>
      </c>
      <c r="K42" s="146">
        <v>865.65</v>
      </c>
      <c r="L42" s="145">
        <v>0.18</v>
      </c>
      <c r="M42" s="146">
        <f t="shared" si="3"/>
        <v>733.6</v>
      </c>
      <c r="N42" s="146">
        <f t="shared" si="4"/>
        <v>18340</v>
      </c>
      <c r="O42" s="294">
        <f t="shared" si="5"/>
        <v>3301.2</v>
      </c>
    </row>
    <row r="43" spans="1:15" ht="45">
      <c r="A43" s="206">
        <f>A42+1</f>
        <v>30</v>
      </c>
      <c r="B43" s="290" t="s">
        <v>474</v>
      </c>
      <c r="C43" s="206"/>
      <c r="D43" s="206"/>
      <c r="E43" s="233"/>
      <c r="F43" s="239">
        <v>0.18</v>
      </c>
      <c r="G43" s="303"/>
      <c r="H43" s="240" t="s">
        <v>535</v>
      </c>
      <c r="I43" s="285" t="s">
        <v>410</v>
      </c>
      <c r="J43" s="146">
        <v>166</v>
      </c>
      <c r="K43" s="146">
        <v>1123.8</v>
      </c>
      <c r="L43" s="145">
        <v>0.18</v>
      </c>
      <c r="M43" s="146">
        <f t="shared" si="3"/>
        <v>952.37</v>
      </c>
      <c r="N43" s="146">
        <f t="shared" si="4"/>
        <v>158093.42000000001</v>
      </c>
      <c r="O43" s="294">
        <f t="shared" si="5"/>
        <v>28456.815600000002</v>
      </c>
    </row>
    <row r="44" spans="1:15" ht="30">
      <c r="A44" s="206">
        <f>A43+1</f>
        <v>31</v>
      </c>
      <c r="B44" s="290">
        <v>6.15</v>
      </c>
      <c r="C44" s="206"/>
      <c r="D44" s="206"/>
      <c r="E44" s="233"/>
      <c r="F44" s="239">
        <v>0.18</v>
      </c>
      <c r="G44" s="303"/>
      <c r="H44" s="240" t="s">
        <v>358</v>
      </c>
      <c r="I44" s="285" t="s">
        <v>410</v>
      </c>
      <c r="J44" s="146">
        <v>166</v>
      </c>
      <c r="K44" s="146">
        <v>104.8</v>
      </c>
      <c r="L44" s="145">
        <v>0.18</v>
      </c>
      <c r="M44" s="146">
        <f t="shared" si="3"/>
        <v>88.81</v>
      </c>
      <c r="N44" s="146">
        <f t="shared" si="4"/>
        <v>14742.46</v>
      </c>
      <c r="O44" s="294">
        <f t="shared" si="5"/>
        <v>2653.6427999999996</v>
      </c>
    </row>
    <row r="45" spans="1:15" ht="60">
      <c r="A45" s="206">
        <f>A44+1</f>
        <v>32</v>
      </c>
      <c r="B45" s="290" t="s">
        <v>475</v>
      </c>
      <c r="C45" s="206"/>
      <c r="D45" s="206"/>
      <c r="E45" s="233"/>
      <c r="F45" s="239">
        <v>0.18</v>
      </c>
      <c r="G45" s="303"/>
      <c r="H45" s="240" t="s">
        <v>536</v>
      </c>
      <c r="I45" s="285" t="s">
        <v>408</v>
      </c>
      <c r="J45" s="146">
        <v>140</v>
      </c>
      <c r="K45" s="146">
        <v>7311.25</v>
      </c>
      <c r="L45" s="145">
        <v>0.18</v>
      </c>
      <c r="M45" s="146">
        <f t="shared" si="3"/>
        <v>6195.97</v>
      </c>
      <c r="N45" s="146">
        <f t="shared" si="4"/>
        <v>867435.8</v>
      </c>
      <c r="O45" s="294">
        <f t="shared" si="5"/>
        <v>156138.44399999999</v>
      </c>
    </row>
    <row r="46" spans="1:15" ht="75">
      <c r="A46" s="206">
        <f>+A45+1</f>
        <v>33</v>
      </c>
      <c r="B46" s="290" t="s">
        <v>476</v>
      </c>
      <c r="C46" s="206"/>
      <c r="D46" s="206"/>
      <c r="E46" s="233"/>
      <c r="F46" s="239">
        <v>0.18</v>
      </c>
      <c r="G46" s="303"/>
      <c r="H46" s="240" t="s">
        <v>537</v>
      </c>
      <c r="I46" s="285" t="s">
        <v>408</v>
      </c>
      <c r="J46" s="146">
        <v>48</v>
      </c>
      <c r="K46" s="146">
        <v>9275.4500000000007</v>
      </c>
      <c r="L46" s="145">
        <v>0.18</v>
      </c>
      <c r="M46" s="146">
        <f t="shared" si="3"/>
        <v>7860.55</v>
      </c>
      <c r="N46" s="146">
        <f t="shared" si="4"/>
        <v>377306.4</v>
      </c>
      <c r="O46" s="294">
        <f t="shared" si="5"/>
        <v>67915.152000000002</v>
      </c>
    </row>
    <row r="47" spans="1:15" ht="45">
      <c r="A47" s="206">
        <f t="shared" ref="A47:A54" si="7">A46+1</f>
        <v>34</v>
      </c>
      <c r="B47" s="290" t="s">
        <v>477</v>
      </c>
      <c r="C47" s="206"/>
      <c r="D47" s="206"/>
      <c r="E47" s="233"/>
      <c r="F47" s="239">
        <v>0.18</v>
      </c>
      <c r="G47" s="303"/>
      <c r="H47" s="240" t="s">
        <v>538</v>
      </c>
      <c r="I47" s="285" t="s">
        <v>408</v>
      </c>
      <c r="J47" s="146">
        <v>52</v>
      </c>
      <c r="K47" s="146">
        <v>10128.1</v>
      </c>
      <c r="L47" s="145">
        <v>0.18</v>
      </c>
      <c r="M47" s="146">
        <f t="shared" si="3"/>
        <v>8583.14</v>
      </c>
      <c r="N47" s="146">
        <f t="shared" si="4"/>
        <v>446323.28</v>
      </c>
      <c r="O47" s="294">
        <f t="shared" si="5"/>
        <v>80338.190400000007</v>
      </c>
    </row>
    <row r="48" spans="1:15" ht="120">
      <c r="A48" s="206">
        <f t="shared" si="7"/>
        <v>35</v>
      </c>
      <c r="B48" s="290" t="s">
        <v>375</v>
      </c>
      <c r="C48" s="206"/>
      <c r="D48" s="206"/>
      <c r="E48" s="233"/>
      <c r="F48" s="239">
        <v>0.18</v>
      </c>
      <c r="G48" s="303"/>
      <c r="H48" s="240" t="s">
        <v>539</v>
      </c>
      <c r="I48" s="285" t="s">
        <v>410</v>
      </c>
      <c r="J48" s="146">
        <v>15</v>
      </c>
      <c r="K48" s="146">
        <v>5136.5</v>
      </c>
      <c r="L48" s="145">
        <v>0.18</v>
      </c>
      <c r="M48" s="146">
        <f t="shared" si="3"/>
        <v>4352.97</v>
      </c>
      <c r="N48" s="146">
        <f t="shared" si="4"/>
        <v>65294.55</v>
      </c>
      <c r="O48" s="294">
        <f t="shared" si="5"/>
        <v>11753.019</v>
      </c>
    </row>
    <row r="49" spans="1:15" ht="45">
      <c r="A49" s="206">
        <f t="shared" si="7"/>
        <v>36</v>
      </c>
      <c r="B49" s="290" t="s">
        <v>376</v>
      </c>
      <c r="C49" s="206"/>
      <c r="D49" s="206"/>
      <c r="E49" s="233"/>
      <c r="F49" s="239">
        <v>0.18</v>
      </c>
      <c r="G49" s="303"/>
      <c r="H49" s="240" t="s">
        <v>359</v>
      </c>
      <c r="I49" s="285" t="s">
        <v>409</v>
      </c>
      <c r="J49" s="146">
        <v>25</v>
      </c>
      <c r="K49" s="146">
        <v>510.95</v>
      </c>
      <c r="L49" s="145">
        <v>0.18</v>
      </c>
      <c r="M49" s="146">
        <f t="shared" si="3"/>
        <v>433.01</v>
      </c>
      <c r="N49" s="146">
        <f t="shared" si="4"/>
        <v>10825.25</v>
      </c>
      <c r="O49" s="294">
        <f t="shared" si="5"/>
        <v>1948.5449999999998</v>
      </c>
    </row>
    <row r="50" spans="1:15" ht="60">
      <c r="A50" s="206">
        <f t="shared" si="7"/>
        <v>37</v>
      </c>
      <c r="B50" s="290">
        <v>8.5</v>
      </c>
      <c r="C50" s="206"/>
      <c r="D50" s="206"/>
      <c r="E50" s="233"/>
      <c r="F50" s="239">
        <v>0.18</v>
      </c>
      <c r="G50" s="303"/>
      <c r="H50" s="240" t="s">
        <v>540</v>
      </c>
      <c r="I50" s="285" t="s">
        <v>412</v>
      </c>
      <c r="J50" s="146">
        <v>10</v>
      </c>
      <c r="K50" s="146">
        <v>978.7</v>
      </c>
      <c r="L50" s="145">
        <v>0.18</v>
      </c>
      <c r="M50" s="146">
        <f t="shared" si="3"/>
        <v>829.41</v>
      </c>
      <c r="N50" s="146">
        <f t="shared" si="4"/>
        <v>8294.1</v>
      </c>
      <c r="O50" s="294">
        <f t="shared" si="5"/>
        <v>1492.9380000000001</v>
      </c>
    </row>
    <row r="51" spans="1:15" ht="90">
      <c r="A51" s="206">
        <f t="shared" si="7"/>
        <v>38</v>
      </c>
      <c r="B51" s="290" t="s">
        <v>478</v>
      </c>
      <c r="C51" s="206"/>
      <c r="D51" s="206"/>
      <c r="E51" s="233"/>
      <c r="F51" s="239">
        <v>0.18</v>
      </c>
      <c r="G51" s="303"/>
      <c r="H51" s="240" t="s">
        <v>541</v>
      </c>
      <c r="I51" s="285" t="s">
        <v>410</v>
      </c>
      <c r="J51" s="146">
        <v>18</v>
      </c>
      <c r="K51" s="146">
        <v>3473.85</v>
      </c>
      <c r="L51" s="145">
        <v>0.18</v>
      </c>
      <c r="M51" s="146">
        <f t="shared" si="3"/>
        <v>2943.94</v>
      </c>
      <c r="N51" s="146">
        <f t="shared" si="4"/>
        <v>52990.92</v>
      </c>
      <c r="O51" s="294">
        <f t="shared" si="5"/>
        <v>9538.3655999999992</v>
      </c>
    </row>
    <row r="52" spans="1:15" ht="60">
      <c r="A52" s="206">
        <f t="shared" si="7"/>
        <v>39</v>
      </c>
      <c r="B52" s="290" t="s">
        <v>479</v>
      </c>
      <c r="C52" s="206"/>
      <c r="D52" s="206"/>
      <c r="E52" s="233"/>
      <c r="F52" s="239">
        <v>0.18</v>
      </c>
      <c r="G52" s="303"/>
      <c r="H52" s="240" t="s">
        <v>542</v>
      </c>
      <c r="I52" s="285" t="s">
        <v>408</v>
      </c>
      <c r="J52" s="146">
        <v>1</v>
      </c>
      <c r="K52" s="146">
        <v>142949.70000000001</v>
      </c>
      <c r="L52" s="145">
        <v>0.18</v>
      </c>
      <c r="M52" s="146">
        <f t="shared" si="3"/>
        <v>121143.81</v>
      </c>
      <c r="N52" s="146">
        <f t="shared" si="4"/>
        <v>121143.81</v>
      </c>
      <c r="O52" s="294">
        <f t="shared" si="5"/>
        <v>21805.8858</v>
      </c>
    </row>
    <row r="53" spans="1:15" ht="45">
      <c r="A53" s="206">
        <f t="shared" si="7"/>
        <v>40</v>
      </c>
      <c r="B53" s="290">
        <v>9.23</v>
      </c>
      <c r="C53" s="206"/>
      <c r="D53" s="206"/>
      <c r="E53" s="233"/>
      <c r="F53" s="239">
        <v>0.18</v>
      </c>
      <c r="G53" s="303"/>
      <c r="H53" s="240" t="s">
        <v>543</v>
      </c>
      <c r="I53" s="285" t="s">
        <v>410</v>
      </c>
      <c r="J53" s="146">
        <v>38</v>
      </c>
      <c r="K53" s="146">
        <v>462.35</v>
      </c>
      <c r="L53" s="145">
        <v>0.18</v>
      </c>
      <c r="M53" s="146">
        <f t="shared" si="3"/>
        <v>391.82</v>
      </c>
      <c r="N53" s="146">
        <f t="shared" si="4"/>
        <v>14889.16</v>
      </c>
      <c r="O53" s="294">
        <f t="shared" si="5"/>
        <v>2680.0488</v>
      </c>
    </row>
    <row r="54" spans="1:15" ht="45">
      <c r="A54" s="206">
        <f t="shared" si="7"/>
        <v>41</v>
      </c>
      <c r="B54" s="290" t="s">
        <v>480</v>
      </c>
      <c r="C54" s="206"/>
      <c r="D54" s="206"/>
      <c r="E54" s="233"/>
      <c r="F54" s="239">
        <v>0.18</v>
      </c>
      <c r="G54" s="303"/>
      <c r="H54" s="240" t="s">
        <v>544</v>
      </c>
      <c r="I54" s="285" t="s">
        <v>409</v>
      </c>
      <c r="J54" s="146">
        <v>60</v>
      </c>
      <c r="K54" s="146">
        <v>525.54999999999995</v>
      </c>
      <c r="L54" s="145">
        <v>0.18</v>
      </c>
      <c r="M54" s="146">
        <f t="shared" si="3"/>
        <v>445.38</v>
      </c>
      <c r="N54" s="146">
        <f t="shared" si="4"/>
        <v>26722.799999999999</v>
      </c>
      <c r="O54" s="294">
        <f t="shared" si="5"/>
        <v>4810.1039999999994</v>
      </c>
    </row>
    <row r="55" spans="1:15" ht="60">
      <c r="A55" s="206">
        <f>+A54+1</f>
        <v>42</v>
      </c>
      <c r="B55" s="290" t="s">
        <v>377</v>
      </c>
      <c r="C55" s="206"/>
      <c r="D55" s="206"/>
      <c r="E55" s="233"/>
      <c r="F55" s="239">
        <v>0.18</v>
      </c>
      <c r="G55" s="303"/>
      <c r="H55" s="240" t="s">
        <v>360</v>
      </c>
      <c r="I55" s="285" t="s">
        <v>411</v>
      </c>
      <c r="J55" s="146">
        <v>500</v>
      </c>
      <c r="K55" s="146">
        <v>238.35</v>
      </c>
      <c r="L55" s="145">
        <v>0.18</v>
      </c>
      <c r="M55" s="146">
        <f t="shared" si="3"/>
        <v>201.99</v>
      </c>
      <c r="N55" s="146">
        <f t="shared" si="4"/>
        <v>100995</v>
      </c>
      <c r="O55" s="294">
        <f t="shared" si="5"/>
        <v>18179.099999999999</v>
      </c>
    </row>
    <row r="56" spans="1:15" ht="30">
      <c r="A56" s="206">
        <f>A55+1</f>
        <v>43</v>
      </c>
      <c r="B56" s="290">
        <v>9.74</v>
      </c>
      <c r="C56" s="206"/>
      <c r="D56" s="206"/>
      <c r="E56" s="233"/>
      <c r="F56" s="239">
        <v>0.18</v>
      </c>
      <c r="G56" s="303"/>
      <c r="H56" s="240" t="s">
        <v>545</v>
      </c>
      <c r="I56" s="285"/>
      <c r="J56" s="146"/>
      <c r="K56" s="146"/>
      <c r="L56" s="145">
        <v>0.18</v>
      </c>
      <c r="M56" s="146">
        <f t="shared" si="3"/>
        <v>0</v>
      </c>
      <c r="N56" s="146">
        <f t="shared" si="4"/>
        <v>0</v>
      </c>
      <c r="O56" s="294">
        <f t="shared" si="5"/>
        <v>0</v>
      </c>
    </row>
    <row r="57" spans="1:15">
      <c r="A57" s="206">
        <f>A56+1</f>
        <v>44</v>
      </c>
      <c r="B57" s="290" t="s">
        <v>481</v>
      </c>
      <c r="C57" s="206"/>
      <c r="D57" s="206"/>
      <c r="E57" s="233"/>
      <c r="F57" s="239">
        <v>0.18</v>
      </c>
      <c r="G57" s="303"/>
      <c r="H57" s="240" t="s">
        <v>546</v>
      </c>
      <c r="I57" s="285" t="s">
        <v>412</v>
      </c>
      <c r="J57" s="146">
        <v>16</v>
      </c>
      <c r="K57" s="146">
        <v>441.6</v>
      </c>
      <c r="L57" s="145">
        <v>0.18</v>
      </c>
      <c r="M57" s="146">
        <f t="shared" si="3"/>
        <v>374.24</v>
      </c>
      <c r="N57" s="146">
        <f t="shared" si="4"/>
        <v>5987.84</v>
      </c>
      <c r="O57" s="294">
        <f t="shared" si="5"/>
        <v>1077.8112000000001</v>
      </c>
    </row>
    <row r="58" spans="1:15">
      <c r="A58" s="206">
        <f>+A57+1</f>
        <v>45</v>
      </c>
      <c r="B58" s="290" t="s">
        <v>482</v>
      </c>
      <c r="C58" s="206"/>
      <c r="D58" s="206"/>
      <c r="E58" s="233"/>
      <c r="F58" s="239">
        <v>0.18</v>
      </c>
      <c r="G58" s="303"/>
      <c r="H58" s="240" t="s">
        <v>547</v>
      </c>
      <c r="I58" s="285" t="s">
        <v>412</v>
      </c>
      <c r="J58" s="146">
        <v>9</v>
      </c>
      <c r="K58" s="146">
        <v>287.25</v>
      </c>
      <c r="L58" s="145">
        <v>0.18</v>
      </c>
      <c r="M58" s="146">
        <f t="shared" si="3"/>
        <v>243.43</v>
      </c>
      <c r="N58" s="146">
        <f t="shared" si="4"/>
        <v>2190.87</v>
      </c>
      <c r="O58" s="294">
        <f t="shared" si="5"/>
        <v>394.35659999999996</v>
      </c>
    </row>
    <row r="59" spans="1:15" ht="45">
      <c r="A59" s="206">
        <f t="shared" ref="A59:A64" si="8">A58+1</f>
        <v>46</v>
      </c>
      <c r="B59" s="290">
        <v>9.76</v>
      </c>
      <c r="C59" s="206"/>
      <c r="D59" s="206"/>
      <c r="E59" s="233"/>
      <c r="F59" s="239">
        <v>0.18</v>
      </c>
      <c r="G59" s="303"/>
      <c r="H59" s="240" t="s">
        <v>548</v>
      </c>
      <c r="I59" s="285" t="s">
        <v>412</v>
      </c>
      <c r="J59" s="146">
        <v>16</v>
      </c>
      <c r="K59" s="146">
        <v>845.65</v>
      </c>
      <c r="L59" s="145">
        <v>0.18</v>
      </c>
      <c r="M59" s="146">
        <f t="shared" si="3"/>
        <v>716.65</v>
      </c>
      <c r="N59" s="146">
        <f t="shared" si="4"/>
        <v>11466.4</v>
      </c>
      <c r="O59" s="294">
        <f t="shared" si="5"/>
        <v>2063.9519999999998</v>
      </c>
    </row>
    <row r="60" spans="1:15" ht="30">
      <c r="A60" s="206"/>
      <c r="B60" s="290">
        <v>9.81</v>
      </c>
      <c r="C60" s="206"/>
      <c r="D60" s="206"/>
      <c r="E60" s="233"/>
      <c r="F60" s="239">
        <v>0.18</v>
      </c>
      <c r="G60" s="303"/>
      <c r="H60" s="240" t="s">
        <v>549</v>
      </c>
      <c r="I60" s="285"/>
      <c r="J60" s="146"/>
      <c r="K60" s="146"/>
      <c r="L60" s="145">
        <v>0.18</v>
      </c>
      <c r="M60" s="146">
        <f t="shared" si="3"/>
        <v>0</v>
      </c>
      <c r="N60" s="146">
        <f t="shared" si="4"/>
        <v>0</v>
      </c>
      <c r="O60" s="294">
        <f t="shared" si="5"/>
        <v>0</v>
      </c>
    </row>
    <row r="61" spans="1:15">
      <c r="A61" s="206">
        <f>+A59+1</f>
        <v>47</v>
      </c>
      <c r="B61" s="290" t="s">
        <v>483</v>
      </c>
      <c r="C61" s="206"/>
      <c r="D61" s="206"/>
      <c r="E61" s="233"/>
      <c r="F61" s="239">
        <v>0.18</v>
      </c>
      <c r="G61" s="303"/>
      <c r="H61" s="240" t="s">
        <v>550</v>
      </c>
      <c r="I61" s="285" t="s">
        <v>412</v>
      </c>
      <c r="J61" s="146">
        <v>32</v>
      </c>
      <c r="K61" s="146">
        <v>256.64999999999998</v>
      </c>
      <c r="L61" s="145">
        <v>0.18</v>
      </c>
      <c r="M61" s="146">
        <f t="shared" si="3"/>
        <v>217.5</v>
      </c>
      <c r="N61" s="146">
        <f t="shared" si="4"/>
        <v>6960</v>
      </c>
      <c r="O61" s="294">
        <f t="shared" si="5"/>
        <v>1252.8</v>
      </c>
    </row>
    <row r="62" spans="1:15">
      <c r="A62" s="206">
        <f t="shared" si="8"/>
        <v>48</v>
      </c>
      <c r="B62" s="290" t="s">
        <v>484</v>
      </c>
      <c r="C62" s="206"/>
      <c r="D62" s="206"/>
      <c r="E62" s="233"/>
      <c r="F62" s="239">
        <v>0.18</v>
      </c>
      <c r="G62" s="303"/>
      <c r="H62" s="240" t="s">
        <v>551</v>
      </c>
      <c r="I62" s="285" t="s">
        <v>412</v>
      </c>
      <c r="J62" s="146">
        <v>18</v>
      </c>
      <c r="K62" s="146">
        <v>234.7</v>
      </c>
      <c r="L62" s="145">
        <v>0.18</v>
      </c>
      <c r="M62" s="146">
        <f t="shared" si="3"/>
        <v>198.9</v>
      </c>
      <c r="N62" s="146">
        <f t="shared" si="4"/>
        <v>3580.2</v>
      </c>
      <c r="O62" s="294">
        <f t="shared" si="5"/>
        <v>644.43599999999992</v>
      </c>
    </row>
    <row r="63" spans="1:15" ht="30">
      <c r="A63" s="206">
        <f t="shared" si="8"/>
        <v>49</v>
      </c>
      <c r="B63" s="290">
        <v>9.82</v>
      </c>
      <c r="C63" s="206"/>
      <c r="D63" s="206"/>
      <c r="E63" s="233"/>
      <c r="F63" s="239">
        <v>0.18</v>
      </c>
      <c r="G63" s="303"/>
      <c r="H63" s="240" t="s">
        <v>552</v>
      </c>
      <c r="I63" s="285" t="s">
        <v>412</v>
      </c>
      <c r="J63" s="146">
        <v>16</v>
      </c>
      <c r="K63" s="146">
        <v>121.65</v>
      </c>
      <c r="L63" s="145">
        <v>0.18</v>
      </c>
      <c r="M63" s="146">
        <f t="shared" si="3"/>
        <v>103.09</v>
      </c>
      <c r="N63" s="146">
        <f t="shared" si="4"/>
        <v>1649.44</v>
      </c>
      <c r="O63" s="294">
        <f t="shared" si="5"/>
        <v>296.89920000000001</v>
      </c>
    </row>
    <row r="64" spans="1:15" ht="75">
      <c r="A64" s="206">
        <f t="shared" si="8"/>
        <v>50</v>
      </c>
      <c r="B64" s="290">
        <v>9.84</v>
      </c>
      <c r="C64" s="206"/>
      <c r="D64" s="206"/>
      <c r="E64" s="233"/>
      <c r="F64" s="239">
        <v>0.18</v>
      </c>
      <c r="G64" s="303"/>
      <c r="H64" s="240" t="s">
        <v>553</v>
      </c>
      <c r="I64" s="285" t="s">
        <v>412</v>
      </c>
      <c r="J64" s="146">
        <v>4</v>
      </c>
      <c r="K64" s="146">
        <v>983.15</v>
      </c>
      <c r="L64" s="145">
        <v>0.18</v>
      </c>
      <c r="M64" s="146">
        <f t="shared" si="3"/>
        <v>833.18</v>
      </c>
      <c r="N64" s="146">
        <f t="shared" si="4"/>
        <v>3332.72</v>
      </c>
      <c r="O64" s="294">
        <f t="shared" si="5"/>
        <v>599.88959999999997</v>
      </c>
    </row>
    <row r="65" spans="1:15" ht="409.5">
      <c r="A65" s="206">
        <f>+A64+1</f>
        <v>51</v>
      </c>
      <c r="B65" s="291" t="s">
        <v>485</v>
      </c>
      <c r="C65" s="206"/>
      <c r="D65" s="206"/>
      <c r="E65" s="233"/>
      <c r="F65" s="239">
        <v>0.18</v>
      </c>
      <c r="G65" s="303"/>
      <c r="H65" s="240" t="s">
        <v>554</v>
      </c>
      <c r="I65" s="285" t="s">
        <v>410</v>
      </c>
      <c r="J65" s="146">
        <v>40</v>
      </c>
      <c r="K65" s="146">
        <v>10874.2</v>
      </c>
      <c r="L65" s="145">
        <v>0.18</v>
      </c>
      <c r="M65" s="146">
        <f t="shared" si="3"/>
        <v>9215.42</v>
      </c>
      <c r="N65" s="146">
        <f t="shared" si="4"/>
        <v>368616.8</v>
      </c>
      <c r="O65" s="294">
        <f t="shared" si="5"/>
        <v>66351.02399999999</v>
      </c>
    </row>
    <row r="66" spans="1:15" ht="409.5">
      <c r="A66" s="206"/>
      <c r="B66" s="290" t="s">
        <v>486</v>
      </c>
      <c r="C66" s="206"/>
      <c r="D66" s="206"/>
      <c r="E66" s="233"/>
      <c r="F66" s="239">
        <v>0.18</v>
      </c>
      <c r="G66" s="303"/>
      <c r="H66" s="240" t="s">
        <v>555</v>
      </c>
      <c r="I66" s="285" t="s">
        <v>410</v>
      </c>
      <c r="J66" s="146">
        <v>25</v>
      </c>
      <c r="K66" s="146">
        <v>7827.75</v>
      </c>
      <c r="L66" s="145">
        <v>0.18</v>
      </c>
      <c r="M66" s="146">
        <f t="shared" si="3"/>
        <v>6633.69</v>
      </c>
      <c r="N66" s="146">
        <f t="shared" si="4"/>
        <v>165842.25</v>
      </c>
      <c r="O66" s="294">
        <f t="shared" si="5"/>
        <v>29851.605</v>
      </c>
    </row>
    <row r="67" spans="1:15" ht="75">
      <c r="A67" s="206">
        <f>+A65+1</f>
        <v>52</v>
      </c>
      <c r="B67" s="290" t="s">
        <v>487</v>
      </c>
      <c r="C67" s="206"/>
      <c r="D67" s="206"/>
      <c r="E67" s="233"/>
      <c r="F67" s="239">
        <v>0.18</v>
      </c>
      <c r="G67" s="303"/>
      <c r="H67" s="240" t="s">
        <v>556</v>
      </c>
      <c r="I67" s="285" t="s">
        <v>410</v>
      </c>
      <c r="J67" s="146">
        <v>2.1</v>
      </c>
      <c r="K67" s="146">
        <v>5563.75</v>
      </c>
      <c r="L67" s="145">
        <v>0.18</v>
      </c>
      <c r="M67" s="146">
        <f t="shared" si="3"/>
        <v>4715.04</v>
      </c>
      <c r="N67" s="146">
        <f t="shared" si="4"/>
        <v>9901.58</v>
      </c>
      <c r="O67" s="294">
        <f t="shared" si="5"/>
        <v>1782.2844</v>
      </c>
    </row>
    <row r="68" spans="1:15" ht="75">
      <c r="A68" s="206">
        <f t="shared" ref="A68:A74" si="9">+A67+1</f>
        <v>53</v>
      </c>
      <c r="B68" s="290" t="s">
        <v>378</v>
      </c>
      <c r="C68" s="206"/>
      <c r="D68" s="206"/>
      <c r="E68" s="233"/>
      <c r="F68" s="239">
        <v>0.18</v>
      </c>
      <c r="G68" s="303"/>
      <c r="H68" s="240" t="s">
        <v>557</v>
      </c>
      <c r="I68" s="285" t="s">
        <v>411</v>
      </c>
      <c r="J68" s="146">
        <v>550</v>
      </c>
      <c r="K68" s="146">
        <v>206.35</v>
      </c>
      <c r="L68" s="145">
        <v>0.18</v>
      </c>
      <c r="M68" s="146">
        <f t="shared" si="3"/>
        <v>174.87</v>
      </c>
      <c r="N68" s="146">
        <f t="shared" si="4"/>
        <v>96178.5</v>
      </c>
      <c r="O68" s="294">
        <f t="shared" si="5"/>
        <v>17312.13</v>
      </c>
    </row>
    <row r="69" spans="1:15" ht="135">
      <c r="A69" s="206">
        <f t="shared" si="9"/>
        <v>54</v>
      </c>
      <c r="B69" s="290" t="s">
        <v>379</v>
      </c>
      <c r="C69" s="206"/>
      <c r="D69" s="206"/>
      <c r="E69" s="233"/>
      <c r="F69" s="239">
        <v>0.18</v>
      </c>
      <c r="G69" s="303"/>
      <c r="H69" s="240" t="s">
        <v>361</v>
      </c>
      <c r="I69" s="285" t="s">
        <v>411</v>
      </c>
      <c r="J69" s="146">
        <v>350.79321400000003</v>
      </c>
      <c r="K69" s="146">
        <v>772.4</v>
      </c>
      <c r="L69" s="145">
        <v>0.18</v>
      </c>
      <c r="M69" s="146">
        <f t="shared" ref="M69:M115" si="10">ROUND(K69/(1+L69),2)</f>
        <v>654.58000000000004</v>
      </c>
      <c r="N69" s="146">
        <f t="shared" ref="N69:N115" si="11">ROUND(M69*J69,2)</f>
        <v>229622.22</v>
      </c>
      <c r="O69" s="294">
        <f t="shared" si="5"/>
        <v>41331.999599999996</v>
      </c>
    </row>
    <row r="70" spans="1:15" ht="75">
      <c r="A70" s="206">
        <f t="shared" si="9"/>
        <v>55</v>
      </c>
      <c r="B70" s="290" t="s">
        <v>488</v>
      </c>
      <c r="C70" s="206"/>
      <c r="D70" s="206"/>
      <c r="E70" s="233"/>
      <c r="F70" s="239">
        <v>0.18</v>
      </c>
      <c r="G70" s="303"/>
      <c r="H70" s="240" t="s">
        <v>558</v>
      </c>
      <c r="I70" s="285" t="s">
        <v>410</v>
      </c>
      <c r="J70" s="146">
        <v>37</v>
      </c>
      <c r="K70" s="146">
        <v>2428.6</v>
      </c>
      <c r="L70" s="145">
        <v>0.18</v>
      </c>
      <c r="M70" s="146">
        <f t="shared" si="10"/>
        <v>2058.14</v>
      </c>
      <c r="N70" s="146">
        <f t="shared" si="11"/>
        <v>76151.179999999993</v>
      </c>
      <c r="O70" s="294">
        <f t="shared" si="5"/>
        <v>13707.212399999999</v>
      </c>
    </row>
    <row r="71" spans="1:15">
      <c r="A71" s="206">
        <f t="shared" si="9"/>
        <v>56</v>
      </c>
      <c r="B71" s="290">
        <v>11.24</v>
      </c>
      <c r="C71" s="206"/>
      <c r="D71" s="206"/>
      <c r="E71" s="233"/>
      <c r="F71" s="239">
        <v>0.18</v>
      </c>
      <c r="G71" s="303"/>
      <c r="H71" s="240" t="s">
        <v>559</v>
      </c>
      <c r="I71" s="285" t="s">
        <v>409</v>
      </c>
      <c r="J71" s="146">
        <v>60</v>
      </c>
      <c r="K71" s="146">
        <v>719.9</v>
      </c>
      <c r="L71" s="145">
        <v>0.18</v>
      </c>
      <c r="M71" s="146">
        <f t="shared" si="10"/>
        <v>610.08000000000004</v>
      </c>
      <c r="N71" s="146">
        <f t="shared" si="11"/>
        <v>36604.800000000003</v>
      </c>
      <c r="O71" s="294">
        <f t="shared" si="5"/>
        <v>6588.8640000000005</v>
      </c>
    </row>
    <row r="72" spans="1:15" ht="30">
      <c r="A72" s="206">
        <f t="shared" si="9"/>
        <v>57</v>
      </c>
      <c r="B72" s="290">
        <v>11.25</v>
      </c>
      <c r="C72" s="206"/>
      <c r="D72" s="206"/>
      <c r="E72" s="233"/>
      <c r="F72" s="239">
        <v>0.18</v>
      </c>
      <c r="G72" s="303"/>
      <c r="H72" s="240" t="s">
        <v>560</v>
      </c>
      <c r="I72" s="285" t="s">
        <v>410</v>
      </c>
      <c r="J72" s="146">
        <v>27.5</v>
      </c>
      <c r="K72" s="146">
        <v>851.8</v>
      </c>
      <c r="L72" s="145">
        <v>0.18</v>
      </c>
      <c r="M72" s="146">
        <f t="shared" si="10"/>
        <v>721.86</v>
      </c>
      <c r="N72" s="146">
        <f t="shared" si="11"/>
        <v>19851.150000000001</v>
      </c>
      <c r="O72" s="294">
        <f t="shared" si="5"/>
        <v>3573.2070000000003</v>
      </c>
    </row>
    <row r="73" spans="1:15" ht="165">
      <c r="A73" s="206">
        <f t="shared" si="9"/>
        <v>58</v>
      </c>
      <c r="B73" s="290" t="s">
        <v>380</v>
      </c>
      <c r="C73" s="206"/>
      <c r="D73" s="206"/>
      <c r="E73" s="233"/>
      <c r="F73" s="239">
        <v>0.18</v>
      </c>
      <c r="G73" s="303"/>
      <c r="H73" s="240" t="s">
        <v>561</v>
      </c>
      <c r="I73" s="285" t="s">
        <v>410</v>
      </c>
      <c r="J73" s="146">
        <v>530</v>
      </c>
      <c r="K73" s="146">
        <v>1798.8</v>
      </c>
      <c r="L73" s="145">
        <v>0.18</v>
      </c>
      <c r="M73" s="146">
        <f t="shared" si="10"/>
        <v>1524.41</v>
      </c>
      <c r="N73" s="146">
        <f t="shared" si="11"/>
        <v>807937.3</v>
      </c>
      <c r="O73" s="294">
        <f t="shared" si="5"/>
        <v>145428.71400000001</v>
      </c>
    </row>
    <row r="74" spans="1:15" ht="165">
      <c r="A74" s="206">
        <f t="shared" si="9"/>
        <v>59</v>
      </c>
      <c r="B74" s="290" t="s">
        <v>489</v>
      </c>
      <c r="C74" s="206"/>
      <c r="D74" s="206"/>
      <c r="E74" s="233"/>
      <c r="F74" s="239">
        <v>0.18</v>
      </c>
      <c r="G74" s="303"/>
      <c r="H74" s="240" t="s">
        <v>562</v>
      </c>
      <c r="I74" s="285" t="s">
        <v>410</v>
      </c>
      <c r="J74" s="146">
        <v>85</v>
      </c>
      <c r="K74" s="146">
        <v>1464.85</v>
      </c>
      <c r="L74" s="145">
        <v>0.18</v>
      </c>
      <c r="M74" s="146">
        <f t="shared" si="10"/>
        <v>1241.4000000000001</v>
      </c>
      <c r="N74" s="146">
        <f t="shared" si="11"/>
        <v>105519</v>
      </c>
      <c r="O74" s="294">
        <f t="shared" ref="O74:O115" si="12">IF(G74="",N74*F74,N74*G74)</f>
        <v>18993.419999999998</v>
      </c>
    </row>
    <row r="75" spans="1:15" ht="75">
      <c r="A75" s="206">
        <f>+A74+1</f>
        <v>60</v>
      </c>
      <c r="B75" s="290">
        <v>12.22</v>
      </c>
      <c r="C75" s="206"/>
      <c r="D75" s="206"/>
      <c r="E75" s="233"/>
      <c r="F75" s="239">
        <v>0.18</v>
      </c>
      <c r="G75" s="303"/>
      <c r="H75" s="240" t="s">
        <v>563</v>
      </c>
      <c r="I75" s="285" t="s">
        <v>412</v>
      </c>
      <c r="J75" s="146">
        <v>5</v>
      </c>
      <c r="K75" s="146">
        <v>298.25</v>
      </c>
      <c r="L75" s="145">
        <v>0.18</v>
      </c>
      <c r="M75" s="146">
        <f t="shared" si="10"/>
        <v>252.75</v>
      </c>
      <c r="N75" s="146">
        <f t="shared" si="11"/>
        <v>1263.75</v>
      </c>
      <c r="O75" s="294">
        <f t="shared" si="12"/>
        <v>227.47499999999999</v>
      </c>
    </row>
    <row r="76" spans="1:15" ht="60">
      <c r="A76" s="206">
        <f t="shared" ref="A76:A86" si="13">+A75+1</f>
        <v>61</v>
      </c>
      <c r="B76" s="290" t="s">
        <v>490</v>
      </c>
      <c r="C76" s="206"/>
      <c r="D76" s="206"/>
      <c r="E76" s="233"/>
      <c r="F76" s="239">
        <v>0.18</v>
      </c>
      <c r="G76" s="303"/>
      <c r="H76" s="240" t="s">
        <v>564</v>
      </c>
      <c r="I76" s="285" t="s">
        <v>409</v>
      </c>
      <c r="J76" s="146">
        <v>75</v>
      </c>
      <c r="K76" s="146">
        <v>248.8</v>
      </c>
      <c r="L76" s="145">
        <v>0.18</v>
      </c>
      <c r="M76" s="146">
        <f t="shared" si="10"/>
        <v>210.85</v>
      </c>
      <c r="N76" s="146">
        <f t="shared" si="11"/>
        <v>15813.75</v>
      </c>
      <c r="O76" s="294">
        <f t="shared" si="12"/>
        <v>2846.4749999999999</v>
      </c>
    </row>
    <row r="77" spans="1:15" ht="60">
      <c r="A77" s="206">
        <f t="shared" si="13"/>
        <v>62</v>
      </c>
      <c r="B77" s="290" t="s">
        <v>382</v>
      </c>
      <c r="C77" s="206"/>
      <c r="D77" s="206"/>
      <c r="E77" s="233"/>
      <c r="F77" s="239">
        <v>0.18</v>
      </c>
      <c r="G77" s="303"/>
      <c r="H77" s="240" t="s">
        <v>362</v>
      </c>
      <c r="I77" s="285" t="s">
        <v>409</v>
      </c>
      <c r="J77" s="146">
        <v>35</v>
      </c>
      <c r="K77" s="146">
        <v>377.4</v>
      </c>
      <c r="L77" s="145">
        <v>0.18</v>
      </c>
      <c r="M77" s="146">
        <f t="shared" si="10"/>
        <v>319.83</v>
      </c>
      <c r="N77" s="146">
        <f t="shared" si="11"/>
        <v>11194.05</v>
      </c>
      <c r="O77" s="294">
        <f t="shared" si="12"/>
        <v>2014.9289999999999</v>
      </c>
    </row>
    <row r="78" spans="1:15" ht="60">
      <c r="A78" s="206">
        <f t="shared" si="13"/>
        <v>63</v>
      </c>
      <c r="B78" s="290" t="s">
        <v>383</v>
      </c>
      <c r="C78" s="206"/>
      <c r="D78" s="206"/>
      <c r="E78" s="233"/>
      <c r="F78" s="239">
        <v>0.18</v>
      </c>
      <c r="G78" s="303"/>
      <c r="H78" s="240" t="s">
        <v>565</v>
      </c>
      <c r="I78" s="285" t="s">
        <v>412</v>
      </c>
      <c r="J78" s="146">
        <v>5</v>
      </c>
      <c r="K78" s="146">
        <v>136.15</v>
      </c>
      <c r="L78" s="145">
        <v>0.18</v>
      </c>
      <c r="M78" s="146">
        <f t="shared" si="10"/>
        <v>115.38</v>
      </c>
      <c r="N78" s="146">
        <f t="shared" si="11"/>
        <v>576.9</v>
      </c>
      <c r="O78" s="294">
        <f t="shared" si="12"/>
        <v>103.842</v>
      </c>
    </row>
    <row r="79" spans="1:15" ht="75">
      <c r="A79" s="206">
        <f t="shared" si="13"/>
        <v>64</v>
      </c>
      <c r="B79" s="290" t="s">
        <v>384</v>
      </c>
      <c r="C79" s="206"/>
      <c r="D79" s="206"/>
      <c r="E79" s="233"/>
      <c r="F79" s="239">
        <v>0.18</v>
      </c>
      <c r="G79" s="303"/>
      <c r="H79" s="240" t="s">
        <v>566</v>
      </c>
      <c r="I79" s="285" t="s">
        <v>412</v>
      </c>
      <c r="J79" s="146">
        <v>5</v>
      </c>
      <c r="K79" s="146">
        <v>234.15</v>
      </c>
      <c r="L79" s="145">
        <v>0.18</v>
      </c>
      <c r="M79" s="146">
        <f t="shared" si="10"/>
        <v>198.43</v>
      </c>
      <c r="N79" s="146">
        <f t="shared" si="11"/>
        <v>992.15</v>
      </c>
      <c r="O79" s="294">
        <f t="shared" si="12"/>
        <v>178.58699999999999</v>
      </c>
    </row>
    <row r="80" spans="1:15" ht="60">
      <c r="A80" s="206">
        <f t="shared" si="13"/>
        <v>65</v>
      </c>
      <c r="B80" s="290" t="s">
        <v>385</v>
      </c>
      <c r="C80" s="206"/>
      <c r="D80" s="206"/>
      <c r="E80" s="233"/>
      <c r="F80" s="239">
        <v>0.18</v>
      </c>
      <c r="G80" s="303"/>
      <c r="H80" s="240" t="s">
        <v>567</v>
      </c>
      <c r="I80" s="285" t="s">
        <v>412</v>
      </c>
      <c r="J80" s="146">
        <v>5</v>
      </c>
      <c r="K80" s="146">
        <v>150.35</v>
      </c>
      <c r="L80" s="145">
        <v>0.18</v>
      </c>
      <c r="M80" s="146">
        <f t="shared" si="10"/>
        <v>127.42</v>
      </c>
      <c r="N80" s="146">
        <f t="shared" si="11"/>
        <v>637.1</v>
      </c>
      <c r="O80" s="294">
        <f t="shared" si="12"/>
        <v>114.678</v>
      </c>
    </row>
    <row r="81" spans="1:15" ht="60">
      <c r="A81" s="206">
        <f t="shared" si="13"/>
        <v>66</v>
      </c>
      <c r="B81" s="290" t="s">
        <v>386</v>
      </c>
      <c r="C81" s="206"/>
      <c r="D81" s="206"/>
      <c r="E81" s="233"/>
      <c r="F81" s="239">
        <v>0.18</v>
      </c>
      <c r="G81" s="303"/>
      <c r="H81" s="240" t="s">
        <v>568</v>
      </c>
      <c r="I81" s="285" t="s">
        <v>412</v>
      </c>
      <c r="J81" s="146">
        <v>5</v>
      </c>
      <c r="K81" s="146">
        <v>131.85</v>
      </c>
      <c r="L81" s="145">
        <v>0.18</v>
      </c>
      <c r="M81" s="146">
        <f t="shared" si="10"/>
        <v>111.74</v>
      </c>
      <c r="N81" s="146">
        <f t="shared" si="11"/>
        <v>558.70000000000005</v>
      </c>
      <c r="O81" s="294">
        <f t="shared" si="12"/>
        <v>100.566</v>
      </c>
    </row>
    <row r="82" spans="1:15" ht="75">
      <c r="A82" s="206">
        <f t="shared" si="13"/>
        <v>67</v>
      </c>
      <c r="B82" s="290" t="s">
        <v>387</v>
      </c>
      <c r="C82" s="206"/>
      <c r="D82" s="206"/>
      <c r="E82" s="233"/>
      <c r="F82" s="239">
        <v>0.18</v>
      </c>
      <c r="G82" s="303"/>
      <c r="H82" s="240" t="s">
        <v>363</v>
      </c>
      <c r="I82" s="285" t="s">
        <v>412</v>
      </c>
      <c r="J82" s="146">
        <v>20</v>
      </c>
      <c r="K82" s="146">
        <v>371.3</v>
      </c>
      <c r="L82" s="145">
        <v>0.18</v>
      </c>
      <c r="M82" s="146">
        <f t="shared" si="10"/>
        <v>314.66000000000003</v>
      </c>
      <c r="N82" s="146">
        <f t="shared" si="11"/>
        <v>6293.2</v>
      </c>
      <c r="O82" s="294">
        <f t="shared" si="12"/>
        <v>1132.7759999999998</v>
      </c>
    </row>
    <row r="83" spans="1:15" ht="45">
      <c r="A83" s="206">
        <f t="shared" si="13"/>
        <v>68</v>
      </c>
      <c r="B83" s="290">
        <v>12.46</v>
      </c>
      <c r="C83" s="206"/>
      <c r="D83" s="206"/>
      <c r="E83" s="233"/>
      <c r="F83" s="239">
        <v>0.18</v>
      </c>
      <c r="G83" s="303"/>
      <c r="H83" s="240" t="s">
        <v>365</v>
      </c>
      <c r="I83" s="285" t="s">
        <v>412</v>
      </c>
      <c r="J83" s="146">
        <v>5</v>
      </c>
      <c r="K83" s="146">
        <v>84.55</v>
      </c>
      <c r="L83" s="145">
        <v>0.18</v>
      </c>
      <c r="M83" s="146">
        <f t="shared" si="10"/>
        <v>71.650000000000006</v>
      </c>
      <c r="N83" s="146">
        <f t="shared" si="11"/>
        <v>358.25</v>
      </c>
      <c r="O83" s="294">
        <f t="shared" si="12"/>
        <v>64.484999999999999</v>
      </c>
    </row>
    <row r="84" spans="1:15" ht="409.5">
      <c r="A84" s="206">
        <f t="shared" si="13"/>
        <v>69</v>
      </c>
      <c r="B84" s="290" t="s">
        <v>388</v>
      </c>
      <c r="C84" s="206"/>
      <c r="D84" s="206"/>
      <c r="E84" s="233"/>
      <c r="F84" s="239">
        <v>0.18</v>
      </c>
      <c r="G84" s="303"/>
      <c r="H84" s="240" t="s">
        <v>364</v>
      </c>
      <c r="I84" s="285" t="s">
        <v>269</v>
      </c>
      <c r="J84" s="146">
        <v>201.5</v>
      </c>
      <c r="K84" s="146">
        <v>1529.1</v>
      </c>
      <c r="L84" s="145">
        <v>0.18</v>
      </c>
      <c r="M84" s="146">
        <f t="shared" si="10"/>
        <v>1295.8499999999999</v>
      </c>
      <c r="N84" s="146">
        <f t="shared" si="11"/>
        <v>261113.78</v>
      </c>
      <c r="O84" s="294">
        <f t="shared" si="12"/>
        <v>47000.4804</v>
      </c>
    </row>
    <row r="85" spans="1:15">
      <c r="A85" s="206">
        <f t="shared" si="13"/>
        <v>70</v>
      </c>
      <c r="B85" s="290" t="s">
        <v>389</v>
      </c>
      <c r="C85" s="206"/>
      <c r="D85" s="206"/>
      <c r="E85" s="233"/>
      <c r="F85" s="239">
        <v>0.18</v>
      </c>
      <c r="G85" s="303"/>
      <c r="H85" s="240" t="s">
        <v>366</v>
      </c>
      <c r="I85" s="285" t="s">
        <v>410</v>
      </c>
      <c r="J85" s="146">
        <v>575</v>
      </c>
      <c r="K85" s="146">
        <v>343.65</v>
      </c>
      <c r="L85" s="145">
        <v>0.18</v>
      </c>
      <c r="M85" s="146">
        <f t="shared" si="10"/>
        <v>291.23</v>
      </c>
      <c r="N85" s="146">
        <f t="shared" si="11"/>
        <v>167457.25</v>
      </c>
      <c r="O85" s="294">
        <f t="shared" si="12"/>
        <v>30142.305</v>
      </c>
    </row>
    <row r="86" spans="1:15" ht="30">
      <c r="A86" s="206">
        <f t="shared" si="13"/>
        <v>71</v>
      </c>
      <c r="B86" s="290" t="s">
        <v>390</v>
      </c>
      <c r="C86" s="206"/>
      <c r="D86" s="206"/>
      <c r="E86" s="233"/>
      <c r="F86" s="239">
        <v>0.18</v>
      </c>
      <c r="G86" s="303"/>
      <c r="H86" s="240" t="s">
        <v>367</v>
      </c>
      <c r="I86" s="285" t="s">
        <v>410</v>
      </c>
      <c r="J86" s="146">
        <v>720</v>
      </c>
      <c r="K86" s="146">
        <v>395.35</v>
      </c>
      <c r="L86" s="145">
        <v>0.18</v>
      </c>
      <c r="M86" s="146">
        <f t="shared" si="10"/>
        <v>335.04</v>
      </c>
      <c r="N86" s="146">
        <f t="shared" si="11"/>
        <v>241228.79999999999</v>
      </c>
      <c r="O86" s="294">
        <f t="shared" si="12"/>
        <v>43421.183999999994</v>
      </c>
    </row>
    <row r="87" spans="1:15" ht="45">
      <c r="A87" s="206">
        <f>+A86+1</f>
        <v>72</v>
      </c>
      <c r="B87" s="291">
        <v>13.11</v>
      </c>
      <c r="C87" s="206"/>
      <c r="D87" s="206"/>
      <c r="E87" s="233"/>
      <c r="F87" s="239">
        <v>0.18</v>
      </c>
      <c r="G87" s="303"/>
      <c r="H87" s="240" t="s">
        <v>368</v>
      </c>
      <c r="I87" s="285" t="s">
        <v>410</v>
      </c>
      <c r="J87" s="146">
        <v>685</v>
      </c>
      <c r="K87" s="146">
        <v>518.54999999999995</v>
      </c>
      <c r="L87" s="145">
        <v>0.18</v>
      </c>
      <c r="M87" s="146">
        <f t="shared" si="10"/>
        <v>439.45</v>
      </c>
      <c r="N87" s="146">
        <f t="shared" si="11"/>
        <v>301023.25</v>
      </c>
      <c r="O87" s="294">
        <f t="shared" si="12"/>
        <v>54184.184999999998</v>
      </c>
    </row>
    <row r="88" spans="1:15" ht="30">
      <c r="A88" s="206"/>
      <c r="B88" s="290" t="s">
        <v>270</v>
      </c>
      <c r="C88" s="206"/>
      <c r="D88" s="206"/>
      <c r="E88" s="233"/>
      <c r="F88" s="239">
        <v>0.18</v>
      </c>
      <c r="G88" s="303"/>
      <c r="H88" s="240" t="s">
        <v>569</v>
      </c>
      <c r="I88" s="285" t="s">
        <v>410</v>
      </c>
      <c r="J88" s="146">
        <v>1350</v>
      </c>
      <c r="K88" s="146">
        <v>300.45</v>
      </c>
      <c r="L88" s="145">
        <v>0.18</v>
      </c>
      <c r="M88" s="146">
        <f t="shared" si="10"/>
        <v>254.62</v>
      </c>
      <c r="N88" s="146">
        <f t="shared" si="11"/>
        <v>343737</v>
      </c>
      <c r="O88" s="294">
        <f t="shared" si="12"/>
        <v>61872.659999999996</v>
      </c>
    </row>
    <row r="89" spans="1:15" ht="30">
      <c r="A89" s="206">
        <f>+A87+1</f>
        <v>73</v>
      </c>
      <c r="B89" s="290" t="s">
        <v>491</v>
      </c>
      <c r="C89" s="206"/>
      <c r="D89" s="206"/>
      <c r="E89" s="233"/>
      <c r="F89" s="239">
        <v>0.18</v>
      </c>
      <c r="G89" s="303"/>
      <c r="H89" s="240" t="s">
        <v>570</v>
      </c>
      <c r="I89" s="285" t="s">
        <v>410</v>
      </c>
      <c r="J89" s="146">
        <v>453</v>
      </c>
      <c r="K89" s="146">
        <v>385.4</v>
      </c>
      <c r="L89" s="145">
        <v>0.18</v>
      </c>
      <c r="M89" s="146">
        <f t="shared" si="10"/>
        <v>326.61</v>
      </c>
      <c r="N89" s="146">
        <f t="shared" si="11"/>
        <v>147954.32999999999</v>
      </c>
      <c r="O89" s="294">
        <f t="shared" si="12"/>
        <v>26631.779399999996</v>
      </c>
    </row>
    <row r="90" spans="1:15" ht="60">
      <c r="A90" s="206"/>
      <c r="B90" s="290" t="s">
        <v>492</v>
      </c>
      <c r="C90" s="206"/>
      <c r="D90" s="206"/>
      <c r="E90" s="233"/>
      <c r="F90" s="239">
        <v>0.18</v>
      </c>
      <c r="G90" s="303"/>
      <c r="H90" s="240" t="s">
        <v>571</v>
      </c>
      <c r="I90" s="285" t="s">
        <v>410</v>
      </c>
      <c r="J90" s="146">
        <v>1850</v>
      </c>
      <c r="K90" s="146">
        <v>73.95</v>
      </c>
      <c r="L90" s="145">
        <v>0.18</v>
      </c>
      <c r="M90" s="146">
        <f t="shared" si="10"/>
        <v>62.67</v>
      </c>
      <c r="N90" s="146">
        <f t="shared" si="11"/>
        <v>115939.5</v>
      </c>
      <c r="O90" s="294">
        <f t="shared" si="12"/>
        <v>20869.11</v>
      </c>
    </row>
    <row r="91" spans="1:15" ht="75">
      <c r="A91" s="206">
        <f>+A89+1</f>
        <v>74</v>
      </c>
      <c r="B91" s="290" t="s">
        <v>391</v>
      </c>
      <c r="C91" s="206"/>
      <c r="D91" s="206"/>
      <c r="E91" s="233"/>
      <c r="F91" s="239">
        <v>0.18</v>
      </c>
      <c r="G91" s="303"/>
      <c r="H91" s="240" t="s">
        <v>572</v>
      </c>
      <c r="I91" s="285" t="s">
        <v>410</v>
      </c>
      <c r="J91" s="146">
        <v>1075</v>
      </c>
      <c r="K91" s="146">
        <v>171.1</v>
      </c>
      <c r="L91" s="145">
        <v>0.18</v>
      </c>
      <c r="M91" s="146">
        <f t="shared" si="10"/>
        <v>145</v>
      </c>
      <c r="N91" s="146">
        <f t="shared" si="11"/>
        <v>155875</v>
      </c>
      <c r="O91" s="294">
        <f t="shared" si="12"/>
        <v>28057.5</v>
      </c>
    </row>
    <row r="92" spans="1:15" ht="60">
      <c r="A92" s="206">
        <f>+A91+1</f>
        <v>75</v>
      </c>
      <c r="B92" s="290" t="s">
        <v>493</v>
      </c>
      <c r="C92" s="206"/>
      <c r="D92" s="206"/>
      <c r="E92" s="233"/>
      <c r="F92" s="239">
        <v>0.18</v>
      </c>
      <c r="G92" s="303"/>
      <c r="H92" s="240" t="s">
        <v>573</v>
      </c>
      <c r="I92" s="285" t="s">
        <v>410</v>
      </c>
      <c r="J92" s="146">
        <v>50.000000000000007</v>
      </c>
      <c r="K92" s="146">
        <v>70.349999999999994</v>
      </c>
      <c r="L92" s="145">
        <v>0.18</v>
      </c>
      <c r="M92" s="146">
        <f t="shared" si="10"/>
        <v>59.62</v>
      </c>
      <c r="N92" s="146">
        <f t="shared" si="11"/>
        <v>2981</v>
      </c>
      <c r="O92" s="294">
        <f t="shared" si="12"/>
        <v>536.57999999999993</v>
      </c>
    </row>
    <row r="93" spans="1:15" ht="45">
      <c r="A93" s="206">
        <f>+A92+1</f>
        <v>76</v>
      </c>
      <c r="B93" s="290" t="s">
        <v>494</v>
      </c>
      <c r="C93" s="206"/>
      <c r="D93" s="206"/>
      <c r="E93" s="233"/>
      <c r="F93" s="239">
        <v>0.18</v>
      </c>
      <c r="G93" s="303"/>
      <c r="H93" s="240" t="s">
        <v>574</v>
      </c>
      <c r="I93" s="285" t="s">
        <v>410</v>
      </c>
      <c r="J93" s="146">
        <v>60</v>
      </c>
      <c r="K93" s="146">
        <v>226.25</v>
      </c>
      <c r="L93" s="145">
        <v>0.18</v>
      </c>
      <c r="M93" s="146">
        <f t="shared" si="10"/>
        <v>191.74</v>
      </c>
      <c r="N93" s="146">
        <f t="shared" si="11"/>
        <v>11504.4</v>
      </c>
      <c r="O93" s="294">
        <f t="shared" si="12"/>
        <v>2070.7919999999999</v>
      </c>
    </row>
    <row r="94" spans="1:15" ht="30">
      <c r="A94" s="206">
        <f>+A93+1</f>
        <v>77</v>
      </c>
      <c r="B94" s="290" t="s">
        <v>495</v>
      </c>
      <c r="C94" s="206"/>
      <c r="D94" s="206"/>
      <c r="E94" s="233"/>
      <c r="F94" s="239">
        <v>0.18</v>
      </c>
      <c r="G94" s="303"/>
      <c r="H94" s="240" t="s">
        <v>575</v>
      </c>
      <c r="I94" s="285" t="s">
        <v>410</v>
      </c>
      <c r="J94" s="146">
        <v>55</v>
      </c>
      <c r="K94" s="146">
        <v>446.25</v>
      </c>
      <c r="L94" s="145">
        <v>0.18</v>
      </c>
      <c r="M94" s="146">
        <f t="shared" si="10"/>
        <v>378.18</v>
      </c>
      <c r="N94" s="146">
        <f t="shared" si="11"/>
        <v>20799.900000000001</v>
      </c>
      <c r="O94" s="294">
        <f t="shared" si="12"/>
        <v>3743.982</v>
      </c>
    </row>
    <row r="95" spans="1:15" ht="45">
      <c r="A95" s="206"/>
      <c r="B95" s="290" t="s">
        <v>496</v>
      </c>
      <c r="C95" s="206"/>
      <c r="D95" s="206"/>
      <c r="E95" s="233"/>
      <c r="F95" s="239">
        <v>0.18</v>
      </c>
      <c r="G95" s="303"/>
      <c r="H95" s="240" t="s">
        <v>576</v>
      </c>
      <c r="I95" s="285" t="s">
        <v>410</v>
      </c>
      <c r="J95" s="146">
        <v>1850</v>
      </c>
      <c r="K95" s="146">
        <v>156.05000000000001</v>
      </c>
      <c r="L95" s="145">
        <v>0.18</v>
      </c>
      <c r="M95" s="146">
        <f t="shared" si="10"/>
        <v>132.25</v>
      </c>
      <c r="N95" s="146">
        <f t="shared" si="11"/>
        <v>244662.5</v>
      </c>
      <c r="O95" s="294">
        <f t="shared" si="12"/>
        <v>44039.25</v>
      </c>
    </row>
    <row r="96" spans="1:15" ht="60">
      <c r="A96" s="206">
        <f>+A94+1</f>
        <v>78</v>
      </c>
      <c r="B96" s="290" t="s">
        <v>392</v>
      </c>
      <c r="C96" s="206"/>
      <c r="D96" s="206"/>
      <c r="E96" s="233"/>
      <c r="F96" s="239">
        <v>0.18</v>
      </c>
      <c r="G96" s="303"/>
      <c r="H96" s="240" t="s">
        <v>577</v>
      </c>
      <c r="I96" s="285" t="s">
        <v>410</v>
      </c>
      <c r="J96" s="146">
        <v>1850</v>
      </c>
      <c r="K96" s="146">
        <v>142.80000000000001</v>
      </c>
      <c r="L96" s="145">
        <v>0.18</v>
      </c>
      <c r="M96" s="146">
        <f t="shared" si="10"/>
        <v>121.02</v>
      </c>
      <c r="N96" s="146">
        <f t="shared" si="11"/>
        <v>223887</v>
      </c>
      <c r="O96" s="294">
        <f t="shared" si="12"/>
        <v>40299.659999999996</v>
      </c>
    </row>
    <row r="97" spans="1:15" ht="90">
      <c r="A97" s="206">
        <f>+A96+1</f>
        <v>79</v>
      </c>
      <c r="B97" s="290">
        <v>16.68</v>
      </c>
      <c r="C97" s="206"/>
      <c r="D97" s="206"/>
      <c r="E97" s="233"/>
      <c r="F97" s="239">
        <v>0.18</v>
      </c>
      <c r="G97" s="303"/>
      <c r="H97" s="240" t="s">
        <v>578</v>
      </c>
      <c r="I97" s="285" t="s">
        <v>410</v>
      </c>
      <c r="J97" s="146">
        <v>120</v>
      </c>
      <c r="K97" s="146">
        <v>972</v>
      </c>
      <c r="L97" s="145">
        <v>0.18</v>
      </c>
      <c r="M97" s="146">
        <f t="shared" si="10"/>
        <v>823.73</v>
      </c>
      <c r="N97" s="146">
        <f t="shared" si="11"/>
        <v>98847.6</v>
      </c>
      <c r="O97" s="294">
        <f t="shared" si="12"/>
        <v>17792.567999999999</v>
      </c>
    </row>
    <row r="98" spans="1:15" ht="135">
      <c r="A98" s="206">
        <f>+A97+1</f>
        <v>80</v>
      </c>
      <c r="B98" s="290">
        <v>16.690000000000001</v>
      </c>
      <c r="C98" s="206"/>
      <c r="D98" s="206"/>
      <c r="E98" s="233"/>
      <c r="F98" s="239">
        <v>0.18</v>
      </c>
      <c r="G98" s="303"/>
      <c r="H98" s="240" t="s">
        <v>579</v>
      </c>
      <c r="I98" s="285" t="s">
        <v>580</v>
      </c>
      <c r="J98" s="146">
        <v>1</v>
      </c>
      <c r="K98" s="146">
        <v>10117.6</v>
      </c>
      <c r="L98" s="145">
        <v>0.18</v>
      </c>
      <c r="M98" s="146">
        <f t="shared" si="10"/>
        <v>8574.24</v>
      </c>
      <c r="N98" s="146">
        <f t="shared" si="11"/>
        <v>8574.24</v>
      </c>
      <c r="O98" s="294">
        <f t="shared" si="12"/>
        <v>1543.3632</v>
      </c>
    </row>
    <row r="99" spans="1:15" ht="105">
      <c r="A99" s="206">
        <f>+A98+1</f>
        <v>81</v>
      </c>
      <c r="B99" s="290">
        <v>16.79</v>
      </c>
      <c r="C99" s="206"/>
      <c r="D99" s="206"/>
      <c r="E99" s="233"/>
      <c r="F99" s="239">
        <v>0.18</v>
      </c>
      <c r="G99" s="303"/>
      <c r="H99" s="240" t="s">
        <v>581</v>
      </c>
      <c r="I99" s="285" t="s">
        <v>580</v>
      </c>
      <c r="J99" s="146">
        <v>67</v>
      </c>
      <c r="K99" s="146">
        <v>2914.3</v>
      </c>
      <c r="L99" s="145">
        <v>0.18</v>
      </c>
      <c r="M99" s="146">
        <f t="shared" si="10"/>
        <v>2469.75</v>
      </c>
      <c r="N99" s="146">
        <f t="shared" si="11"/>
        <v>165473.25</v>
      </c>
      <c r="O99" s="294">
        <f t="shared" si="12"/>
        <v>29785.184999999998</v>
      </c>
    </row>
    <row r="100" spans="1:15" ht="75">
      <c r="A100" s="206">
        <f>+A99+1</f>
        <v>82</v>
      </c>
      <c r="B100" s="290" t="s">
        <v>497</v>
      </c>
      <c r="C100" s="206"/>
      <c r="D100" s="206"/>
      <c r="E100" s="233"/>
      <c r="F100" s="239">
        <v>0.18</v>
      </c>
      <c r="G100" s="303"/>
      <c r="H100" s="240" t="s">
        <v>582</v>
      </c>
      <c r="I100" s="285" t="s">
        <v>412</v>
      </c>
      <c r="J100" s="146">
        <v>1</v>
      </c>
      <c r="K100" s="146">
        <v>7159</v>
      </c>
      <c r="L100" s="145">
        <v>0.18</v>
      </c>
      <c r="M100" s="146">
        <f t="shared" si="10"/>
        <v>6066.95</v>
      </c>
      <c r="N100" s="146">
        <f t="shared" si="11"/>
        <v>6066.95</v>
      </c>
      <c r="O100" s="294">
        <f t="shared" si="12"/>
        <v>1092.0509999999999</v>
      </c>
    </row>
    <row r="101" spans="1:15" ht="30">
      <c r="A101" s="206"/>
      <c r="B101" s="290" t="s">
        <v>498</v>
      </c>
      <c r="C101" s="206"/>
      <c r="D101" s="206"/>
      <c r="E101" s="233"/>
      <c r="F101" s="239">
        <v>0.18</v>
      </c>
      <c r="G101" s="303"/>
      <c r="H101" s="240" t="s">
        <v>583</v>
      </c>
      <c r="I101" s="285"/>
      <c r="J101" s="146"/>
      <c r="K101" s="146"/>
      <c r="L101" s="145">
        <v>0.18</v>
      </c>
      <c r="M101" s="146">
        <f t="shared" si="10"/>
        <v>0</v>
      </c>
      <c r="N101" s="146">
        <f t="shared" si="11"/>
        <v>0</v>
      </c>
      <c r="O101" s="294">
        <f t="shared" si="12"/>
        <v>0</v>
      </c>
    </row>
    <row r="102" spans="1:15">
      <c r="A102" s="206">
        <f>+A100+1</f>
        <v>83</v>
      </c>
      <c r="B102" s="290" t="s">
        <v>499</v>
      </c>
      <c r="C102" s="206"/>
      <c r="D102" s="206"/>
      <c r="E102" s="233"/>
      <c r="F102" s="239">
        <v>0.18</v>
      </c>
      <c r="G102" s="303"/>
      <c r="H102" s="240" t="s">
        <v>584</v>
      </c>
      <c r="I102" s="285" t="s">
        <v>412</v>
      </c>
      <c r="J102" s="146">
        <v>7</v>
      </c>
      <c r="K102" s="146">
        <v>119.55</v>
      </c>
      <c r="L102" s="145">
        <v>0.18</v>
      </c>
      <c r="M102" s="146">
        <f t="shared" si="10"/>
        <v>101.31</v>
      </c>
      <c r="N102" s="146">
        <f t="shared" si="11"/>
        <v>709.17</v>
      </c>
      <c r="O102" s="294">
        <f t="shared" si="12"/>
        <v>127.65059999999998</v>
      </c>
    </row>
    <row r="103" spans="1:15">
      <c r="A103" s="206">
        <f>+A102+1</f>
        <v>84</v>
      </c>
      <c r="B103" s="290" t="s">
        <v>500</v>
      </c>
      <c r="C103" s="206"/>
      <c r="D103" s="206"/>
      <c r="E103" s="233"/>
      <c r="F103" s="239">
        <v>0.18</v>
      </c>
      <c r="G103" s="303"/>
      <c r="H103" s="240" t="s">
        <v>585</v>
      </c>
      <c r="I103" s="285" t="s">
        <v>412</v>
      </c>
      <c r="J103" s="146">
        <v>1</v>
      </c>
      <c r="K103" s="146">
        <v>119.55</v>
      </c>
      <c r="L103" s="145">
        <v>0.18</v>
      </c>
      <c r="M103" s="146">
        <f t="shared" si="10"/>
        <v>101.31</v>
      </c>
      <c r="N103" s="146">
        <f t="shared" si="11"/>
        <v>101.31</v>
      </c>
      <c r="O103" s="294">
        <f t="shared" si="12"/>
        <v>18.235800000000001</v>
      </c>
    </row>
    <row r="104" spans="1:15" ht="45">
      <c r="A104" s="206">
        <f>+A103+1</f>
        <v>85</v>
      </c>
      <c r="B104" s="290" t="s">
        <v>501</v>
      </c>
      <c r="C104" s="206"/>
      <c r="D104" s="206"/>
      <c r="E104" s="233"/>
      <c r="F104" s="239">
        <v>0.18</v>
      </c>
      <c r="G104" s="303"/>
      <c r="H104" s="240" t="s">
        <v>586</v>
      </c>
      <c r="I104" s="285" t="s">
        <v>412</v>
      </c>
      <c r="J104" s="146">
        <v>7</v>
      </c>
      <c r="K104" s="146">
        <v>1479.05</v>
      </c>
      <c r="L104" s="145">
        <v>0.18</v>
      </c>
      <c r="M104" s="146">
        <f t="shared" si="10"/>
        <v>1253.43</v>
      </c>
      <c r="N104" s="146">
        <f t="shared" si="11"/>
        <v>8774.01</v>
      </c>
      <c r="O104" s="294">
        <f t="shared" si="12"/>
        <v>1579.3217999999999</v>
      </c>
    </row>
    <row r="105" spans="1:15" ht="105">
      <c r="A105" s="206"/>
      <c r="B105" s="290" t="s">
        <v>393</v>
      </c>
      <c r="C105" s="206"/>
      <c r="D105" s="206"/>
      <c r="E105" s="233"/>
      <c r="F105" s="239">
        <v>0.18</v>
      </c>
      <c r="G105" s="303"/>
      <c r="H105" s="240" t="s">
        <v>587</v>
      </c>
      <c r="I105" s="285"/>
      <c r="J105" s="146"/>
      <c r="K105" s="146"/>
      <c r="L105" s="145">
        <v>0.18</v>
      </c>
      <c r="M105" s="146">
        <f t="shared" si="10"/>
        <v>0</v>
      </c>
      <c r="N105" s="146">
        <f t="shared" si="11"/>
        <v>0</v>
      </c>
      <c r="O105" s="294">
        <f t="shared" si="12"/>
        <v>0</v>
      </c>
    </row>
    <row r="106" spans="1:15">
      <c r="A106" s="206">
        <f>+A104+1</f>
        <v>86</v>
      </c>
      <c r="B106" s="290" t="s">
        <v>502</v>
      </c>
      <c r="C106" s="206"/>
      <c r="D106" s="206"/>
      <c r="E106" s="233"/>
      <c r="F106" s="239">
        <v>0.18</v>
      </c>
      <c r="G106" s="303"/>
      <c r="H106" s="240" t="s">
        <v>588</v>
      </c>
      <c r="I106" s="285" t="s">
        <v>409</v>
      </c>
      <c r="J106" s="146">
        <v>20</v>
      </c>
      <c r="K106" s="146">
        <v>335</v>
      </c>
      <c r="L106" s="145">
        <v>0.18</v>
      </c>
      <c r="M106" s="146">
        <f t="shared" si="10"/>
        <v>283.89999999999998</v>
      </c>
      <c r="N106" s="146">
        <f t="shared" si="11"/>
        <v>5678</v>
      </c>
      <c r="O106" s="294">
        <f t="shared" si="12"/>
        <v>1022.04</v>
      </c>
    </row>
    <row r="107" spans="1:15">
      <c r="A107" s="206">
        <f>+A106+1</f>
        <v>87</v>
      </c>
      <c r="B107" s="290" t="s">
        <v>503</v>
      </c>
      <c r="C107" s="206"/>
      <c r="D107" s="206"/>
      <c r="E107" s="233"/>
      <c r="F107" s="239">
        <v>0.18</v>
      </c>
      <c r="G107" s="303"/>
      <c r="H107" s="240" t="s">
        <v>589</v>
      </c>
      <c r="I107" s="285" t="s">
        <v>409</v>
      </c>
      <c r="J107" s="146">
        <v>30</v>
      </c>
      <c r="K107" s="146">
        <v>401.55</v>
      </c>
      <c r="L107" s="145">
        <v>0.18</v>
      </c>
      <c r="M107" s="146">
        <f t="shared" si="10"/>
        <v>340.3</v>
      </c>
      <c r="N107" s="146">
        <f t="shared" si="11"/>
        <v>10209</v>
      </c>
      <c r="O107" s="294">
        <f t="shared" si="12"/>
        <v>1837.62</v>
      </c>
    </row>
    <row r="108" spans="1:15">
      <c r="A108" s="206">
        <f>+A107+1</f>
        <v>88</v>
      </c>
      <c r="B108" s="290" t="s">
        <v>504</v>
      </c>
      <c r="C108" s="206"/>
      <c r="D108" s="206"/>
      <c r="E108" s="233"/>
      <c r="F108" s="239">
        <v>0.18</v>
      </c>
      <c r="G108" s="303"/>
      <c r="H108" s="240" t="s">
        <v>590</v>
      </c>
      <c r="I108" s="285" t="s">
        <v>409</v>
      </c>
      <c r="J108" s="146">
        <v>110</v>
      </c>
      <c r="K108" s="146">
        <v>518.75</v>
      </c>
      <c r="L108" s="145">
        <v>0.18</v>
      </c>
      <c r="M108" s="146">
        <f t="shared" si="10"/>
        <v>439.62</v>
      </c>
      <c r="N108" s="146">
        <f t="shared" si="11"/>
        <v>48358.2</v>
      </c>
      <c r="O108" s="294">
        <f t="shared" si="12"/>
        <v>8704.4759999999987</v>
      </c>
    </row>
    <row r="109" spans="1:15" ht="105">
      <c r="A109" s="206"/>
      <c r="B109" s="290" t="s">
        <v>505</v>
      </c>
      <c r="C109" s="206"/>
      <c r="D109" s="206"/>
      <c r="E109" s="233"/>
      <c r="F109" s="239">
        <v>0.18</v>
      </c>
      <c r="G109" s="303"/>
      <c r="H109" s="240" t="s">
        <v>591</v>
      </c>
      <c r="I109" s="285"/>
      <c r="J109" s="146"/>
      <c r="K109" s="146"/>
      <c r="L109" s="145">
        <v>0.18</v>
      </c>
      <c r="M109" s="146">
        <f t="shared" si="10"/>
        <v>0</v>
      </c>
      <c r="N109" s="146">
        <f t="shared" si="11"/>
        <v>0</v>
      </c>
      <c r="O109" s="294">
        <f t="shared" si="12"/>
        <v>0</v>
      </c>
    </row>
    <row r="110" spans="1:15">
      <c r="A110" s="206">
        <f>+A108+1</f>
        <v>89</v>
      </c>
      <c r="B110" s="290" t="s">
        <v>394</v>
      </c>
      <c r="C110" s="206"/>
      <c r="D110" s="206"/>
      <c r="E110" s="233"/>
      <c r="F110" s="239">
        <v>0.18</v>
      </c>
      <c r="G110" s="303"/>
      <c r="H110" s="240" t="s">
        <v>592</v>
      </c>
      <c r="I110" s="285" t="s">
        <v>409</v>
      </c>
      <c r="J110" s="146">
        <v>20</v>
      </c>
      <c r="K110" s="146">
        <v>497.8</v>
      </c>
      <c r="L110" s="145">
        <v>0.18</v>
      </c>
      <c r="M110" s="146">
        <f t="shared" si="10"/>
        <v>421.86</v>
      </c>
      <c r="N110" s="146">
        <f t="shared" si="11"/>
        <v>8437.2000000000007</v>
      </c>
      <c r="O110" s="294">
        <f t="shared" si="12"/>
        <v>1518.6960000000001</v>
      </c>
    </row>
    <row r="111" spans="1:15">
      <c r="A111" s="206">
        <f>+A110+1</f>
        <v>90</v>
      </c>
      <c r="B111" s="290" t="s">
        <v>395</v>
      </c>
      <c r="C111" s="206"/>
      <c r="D111" s="206"/>
      <c r="E111" s="233"/>
      <c r="F111" s="239">
        <v>0.18</v>
      </c>
      <c r="G111" s="303"/>
      <c r="H111" s="240" t="s">
        <v>593</v>
      </c>
      <c r="I111" s="285" t="s">
        <v>409</v>
      </c>
      <c r="J111" s="146">
        <v>25</v>
      </c>
      <c r="K111" s="146">
        <v>537.6</v>
      </c>
      <c r="L111" s="145">
        <v>0.18</v>
      </c>
      <c r="M111" s="146">
        <f t="shared" si="10"/>
        <v>455.59</v>
      </c>
      <c r="N111" s="146">
        <f t="shared" si="11"/>
        <v>11389.75</v>
      </c>
      <c r="O111" s="294">
        <f t="shared" si="12"/>
        <v>2050.1549999999997</v>
      </c>
    </row>
    <row r="112" spans="1:15">
      <c r="A112" s="206">
        <f>+A111+1</f>
        <v>91</v>
      </c>
      <c r="B112" s="290" t="s">
        <v>396</v>
      </c>
      <c r="C112" s="206"/>
      <c r="D112" s="206"/>
      <c r="E112" s="233"/>
      <c r="F112" s="239">
        <v>0.18</v>
      </c>
      <c r="G112" s="303"/>
      <c r="H112" s="240" t="s">
        <v>594</v>
      </c>
      <c r="I112" s="285" t="s">
        <v>409</v>
      </c>
      <c r="J112" s="146">
        <v>30</v>
      </c>
      <c r="K112" s="146">
        <v>627.25</v>
      </c>
      <c r="L112" s="145">
        <v>0.18</v>
      </c>
      <c r="M112" s="146">
        <f t="shared" si="10"/>
        <v>531.57000000000005</v>
      </c>
      <c r="N112" s="146">
        <f t="shared" si="11"/>
        <v>15947.1</v>
      </c>
      <c r="O112" s="294">
        <f t="shared" si="12"/>
        <v>2870.4780000000001</v>
      </c>
    </row>
    <row r="113" spans="1:15" ht="90">
      <c r="A113" s="206"/>
      <c r="B113" s="290">
        <v>18.899999999999999</v>
      </c>
      <c r="C113" s="206"/>
      <c r="D113" s="206"/>
      <c r="E113" s="233"/>
      <c r="F113" s="239">
        <v>0.18</v>
      </c>
      <c r="G113" s="303"/>
      <c r="H113" s="240" t="s">
        <v>595</v>
      </c>
      <c r="I113" s="285"/>
      <c r="J113" s="146"/>
      <c r="K113" s="146"/>
      <c r="L113" s="145">
        <v>0.18</v>
      </c>
      <c r="M113" s="146">
        <f t="shared" si="10"/>
        <v>0</v>
      </c>
      <c r="N113" s="146">
        <f t="shared" si="11"/>
        <v>0</v>
      </c>
      <c r="O113" s="294">
        <f t="shared" si="12"/>
        <v>0</v>
      </c>
    </row>
    <row r="114" spans="1:15">
      <c r="A114" s="206">
        <f>+A112+1</f>
        <v>92</v>
      </c>
      <c r="B114" s="290" t="s">
        <v>397</v>
      </c>
      <c r="C114" s="206"/>
      <c r="D114" s="206"/>
      <c r="E114" s="233"/>
      <c r="F114" s="239">
        <v>0.18</v>
      </c>
      <c r="G114" s="303"/>
      <c r="H114" s="240" t="s">
        <v>596</v>
      </c>
      <c r="I114" s="285" t="s">
        <v>409</v>
      </c>
      <c r="J114" s="146">
        <v>25</v>
      </c>
      <c r="K114" s="146">
        <v>438.6</v>
      </c>
      <c r="L114" s="145">
        <v>0.18</v>
      </c>
      <c r="M114" s="146">
        <f t="shared" si="10"/>
        <v>371.69</v>
      </c>
      <c r="N114" s="146">
        <f t="shared" si="11"/>
        <v>9292.25</v>
      </c>
      <c r="O114" s="294">
        <f t="shared" si="12"/>
        <v>1672.605</v>
      </c>
    </row>
    <row r="115" spans="1:15">
      <c r="A115" s="206">
        <f>+A114+1</f>
        <v>93</v>
      </c>
      <c r="B115" s="290" t="s">
        <v>398</v>
      </c>
      <c r="C115" s="206"/>
      <c r="D115" s="206"/>
      <c r="E115" s="233"/>
      <c r="F115" s="239">
        <v>0.18</v>
      </c>
      <c r="G115" s="303"/>
      <c r="H115" s="240" t="s">
        <v>597</v>
      </c>
      <c r="I115" s="285" t="s">
        <v>409</v>
      </c>
      <c r="J115" s="146">
        <v>25</v>
      </c>
      <c r="K115" s="146">
        <v>563.04999999999995</v>
      </c>
      <c r="L115" s="145">
        <v>0.18</v>
      </c>
      <c r="M115" s="146">
        <f t="shared" si="10"/>
        <v>477.16</v>
      </c>
      <c r="N115" s="146">
        <f t="shared" si="11"/>
        <v>11929</v>
      </c>
      <c r="O115" s="294">
        <f t="shared" si="12"/>
        <v>2147.2199999999998</v>
      </c>
    </row>
    <row r="116" spans="1:15">
      <c r="A116" s="206">
        <f>+A115+1</f>
        <v>94</v>
      </c>
      <c r="B116" s="290" t="s">
        <v>398</v>
      </c>
      <c r="C116" s="206"/>
      <c r="D116" s="206"/>
      <c r="E116" s="233"/>
      <c r="F116" s="239">
        <v>0.18</v>
      </c>
      <c r="G116" s="303"/>
      <c r="H116" s="240" t="s">
        <v>598</v>
      </c>
      <c r="I116" s="285" t="s">
        <v>409</v>
      </c>
      <c r="J116" s="146">
        <v>50</v>
      </c>
      <c r="K116" s="146">
        <v>794.25</v>
      </c>
      <c r="L116" s="145">
        <v>0.18</v>
      </c>
      <c r="M116" s="146">
        <f t="shared" ref="M116:M136" si="14">ROUND(K116/(1+L116),2)</f>
        <v>673.09</v>
      </c>
      <c r="N116" s="146">
        <f t="shared" ref="N116:N136" si="15">ROUND(M116*J116,2)</f>
        <v>33654.5</v>
      </c>
      <c r="O116" s="294">
        <f t="shared" ref="O116:O136" si="16">IF(G116="",N116*F116,N116*G116)</f>
        <v>6057.8099999999995</v>
      </c>
    </row>
    <row r="117" spans="1:15" ht="30">
      <c r="A117" s="206">
        <f>+A116+1</f>
        <v>95</v>
      </c>
      <c r="B117" s="290" t="s">
        <v>506</v>
      </c>
      <c r="C117" s="206"/>
      <c r="D117" s="206"/>
      <c r="E117" s="233"/>
      <c r="F117" s="239">
        <v>0.18</v>
      </c>
      <c r="G117" s="303"/>
      <c r="H117" s="240" t="s">
        <v>599</v>
      </c>
      <c r="I117" s="285" t="s">
        <v>412</v>
      </c>
      <c r="J117" s="146">
        <v>2</v>
      </c>
      <c r="K117" s="146">
        <v>464.05</v>
      </c>
      <c r="L117" s="145">
        <v>0.18</v>
      </c>
      <c r="M117" s="146">
        <f t="shared" si="14"/>
        <v>393.26</v>
      </c>
      <c r="N117" s="146">
        <f t="shared" si="15"/>
        <v>786.52</v>
      </c>
      <c r="O117" s="294">
        <f t="shared" si="16"/>
        <v>141.5736</v>
      </c>
    </row>
    <row r="118" spans="1:15" ht="45">
      <c r="A118" s="206"/>
      <c r="B118" s="290">
        <v>19.100000000000001</v>
      </c>
      <c r="C118" s="206"/>
      <c r="D118" s="206"/>
      <c r="E118" s="233"/>
      <c r="F118" s="239">
        <v>0.18</v>
      </c>
      <c r="G118" s="303"/>
      <c r="H118" s="240" t="s">
        <v>600</v>
      </c>
      <c r="I118" s="285"/>
      <c r="J118" s="146"/>
      <c r="K118" s="146"/>
      <c r="L118" s="145">
        <v>0.18</v>
      </c>
      <c r="M118" s="146">
        <f t="shared" si="14"/>
        <v>0</v>
      </c>
      <c r="N118" s="146">
        <f t="shared" si="15"/>
        <v>0</v>
      </c>
      <c r="O118" s="294">
        <f t="shared" si="16"/>
        <v>0</v>
      </c>
    </row>
    <row r="119" spans="1:15">
      <c r="A119" s="206">
        <f>+A117+1</f>
        <v>96</v>
      </c>
      <c r="B119" s="290" t="s">
        <v>507</v>
      </c>
      <c r="C119" s="206"/>
      <c r="D119" s="206"/>
      <c r="E119" s="233"/>
      <c r="F119" s="239">
        <v>0.18</v>
      </c>
      <c r="G119" s="303"/>
      <c r="H119" s="240" t="s">
        <v>601</v>
      </c>
      <c r="I119" s="285" t="s">
        <v>409</v>
      </c>
      <c r="J119" s="146">
        <v>80</v>
      </c>
      <c r="K119" s="146">
        <v>695.8</v>
      </c>
      <c r="L119" s="145">
        <v>0.18</v>
      </c>
      <c r="M119" s="146">
        <f t="shared" si="14"/>
        <v>589.66</v>
      </c>
      <c r="N119" s="146">
        <f t="shared" si="15"/>
        <v>47172.800000000003</v>
      </c>
      <c r="O119" s="294">
        <f t="shared" si="16"/>
        <v>8491.1039999999994</v>
      </c>
    </row>
    <row r="120" spans="1:15" ht="45">
      <c r="A120" s="206"/>
      <c r="B120" s="290">
        <v>19.2</v>
      </c>
      <c r="C120" s="206"/>
      <c r="D120" s="206"/>
      <c r="E120" s="233"/>
      <c r="F120" s="239">
        <v>0.18</v>
      </c>
      <c r="G120" s="303"/>
      <c r="H120" s="240" t="s">
        <v>602</v>
      </c>
      <c r="I120" s="285"/>
      <c r="J120" s="146"/>
      <c r="K120" s="146"/>
      <c r="L120" s="145">
        <v>0.18</v>
      </c>
      <c r="M120" s="146">
        <f t="shared" si="14"/>
        <v>0</v>
      </c>
      <c r="N120" s="146">
        <f t="shared" si="15"/>
        <v>0</v>
      </c>
      <c r="O120" s="294">
        <f t="shared" si="16"/>
        <v>0</v>
      </c>
    </row>
    <row r="121" spans="1:15">
      <c r="A121" s="206">
        <f>+A119+1</f>
        <v>97</v>
      </c>
      <c r="B121" s="290" t="s">
        <v>508</v>
      </c>
      <c r="C121" s="206"/>
      <c r="D121" s="206"/>
      <c r="E121" s="233"/>
      <c r="F121" s="239">
        <v>0.18</v>
      </c>
      <c r="G121" s="303"/>
      <c r="H121" s="240" t="s">
        <v>603</v>
      </c>
      <c r="I121" s="285" t="s">
        <v>409</v>
      </c>
      <c r="J121" s="146">
        <v>80</v>
      </c>
      <c r="K121" s="146">
        <v>1179.8499999999999</v>
      </c>
      <c r="L121" s="145">
        <v>0.18</v>
      </c>
      <c r="M121" s="146">
        <f t="shared" si="14"/>
        <v>999.87</v>
      </c>
      <c r="N121" s="146">
        <f t="shared" si="15"/>
        <v>79989.600000000006</v>
      </c>
      <c r="O121" s="294">
        <f t="shared" si="16"/>
        <v>14398.128000000001</v>
      </c>
    </row>
    <row r="122" spans="1:15" ht="90">
      <c r="A122" s="206">
        <f t="shared" ref="A122:A129" si="17">+A121+1</f>
        <v>98</v>
      </c>
      <c r="B122" s="290" t="s">
        <v>399</v>
      </c>
      <c r="C122" s="206"/>
      <c r="D122" s="206"/>
      <c r="E122" s="233"/>
      <c r="F122" s="239">
        <v>0.18</v>
      </c>
      <c r="G122" s="303"/>
      <c r="H122" s="240" t="s">
        <v>604</v>
      </c>
      <c r="I122" s="285" t="s">
        <v>412</v>
      </c>
      <c r="J122" s="146">
        <v>8</v>
      </c>
      <c r="K122" s="146">
        <v>2707.65</v>
      </c>
      <c r="L122" s="145">
        <v>0.18</v>
      </c>
      <c r="M122" s="146">
        <f t="shared" si="14"/>
        <v>2294.62</v>
      </c>
      <c r="N122" s="146">
        <f t="shared" si="15"/>
        <v>18356.96</v>
      </c>
      <c r="O122" s="294">
        <f t="shared" si="16"/>
        <v>3304.2527999999998</v>
      </c>
    </row>
    <row r="123" spans="1:15" ht="225">
      <c r="A123" s="206">
        <f t="shared" si="17"/>
        <v>99</v>
      </c>
      <c r="B123" s="290" t="s">
        <v>400</v>
      </c>
      <c r="C123" s="206"/>
      <c r="D123" s="206"/>
      <c r="E123" s="233"/>
      <c r="F123" s="239">
        <v>0.18</v>
      </c>
      <c r="G123" s="303"/>
      <c r="H123" s="240" t="s">
        <v>605</v>
      </c>
      <c r="I123" s="285" t="s">
        <v>412</v>
      </c>
      <c r="J123" s="146">
        <v>6</v>
      </c>
      <c r="K123" s="146">
        <v>12770.55</v>
      </c>
      <c r="L123" s="145">
        <v>0.18</v>
      </c>
      <c r="M123" s="146">
        <f t="shared" si="14"/>
        <v>10822.5</v>
      </c>
      <c r="N123" s="146">
        <f t="shared" si="15"/>
        <v>64935</v>
      </c>
      <c r="O123" s="294">
        <f t="shared" si="16"/>
        <v>11688.3</v>
      </c>
    </row>
    <row r="124" spans="1:15" ht="30">
      <c r="A124" s="206">
        <f t="shared" si="17"/>
        <v>100</v>
      </c>
      <c r="B124" s="290" t="s">
        <v>509</v>
      </c>
      <c r="C124" s="206"/>
      <c r="D124" s="206"/>
      <c r="E124" s="233"/>
      <c r="F124" s="239">
        <v>0.18</v>
      </c>
      <c r="G124" s="303"/>
      <c r="H124" s="240" t="s">
        <v>606</v>
      </c>
      <c r="I124" s="285" t="s">
        <v>409</v>
      </c>
      <c r="J124" s="146">
        <v>2</v>
      </c>
      <c r="K124" s="146">
        <v>8825.4</v>
      </c>
      <c r="L124" s="145">
        <v>0.18</v>
      </c>
      <c r="M124" s="146">
        <f t="shared" si="14"/>
        <v>7479.15</v>
      </c>
      <c r="N124" s="146">
        <f t="shared" si="15"/>
        <v>14958.3</v>
      </c>
      <c r="O124" s="294">
        <f t="shared" si="16"/>
        <v>2692.4939999999997</v>
      </c>
    </row>
    <row r="125" spans="1:15" ht="75">
      <c r="A125" s="206">
        <f t="shared" si="17"/>
        <v>101</v>
      </c>
      <c r="B125" s="290" t="s">
        <v>510</v>
      </c>
      <c r="C125" s="206"/>
      <c r="D125" s="206"/>
      <c r="E125" s="233"/>
      <c r="F125" s="239">
        <v>0.18</v>
      </c>
      <c r="G125" s="303"/>
      <c r="H125" s="240" t="s">
        <v>607</v>
      </c>
      <c r="I125" s="285" t="s">
        <v>608</v>
      </c>
      <c r="J125" s="146">
        <v>1</v>
      </c>
      <c r="K125" s="146">
        <v>26861.9</v>
      </c>
      <c r="L125" s="145">
        <v>0.18</v>
      </c>
      <c r="M125" s="146">
        <f t="shared" si="14"/>
        <v>22764.32</v>
      </c>
      <c r="N125" s="146">
        <f t="shared" si="15"/>
        <v>22764.32</v>
      </c>
      <c r="O125" s="294">
        <f t="shared" si="16"/>
        <v>4097.5775999999996</v>
      </c>
    </row>
    <row r="126" spans="1:15" ht="195">
      <c r="A126" s="206">
        <f t="shared" si="17"/>
        <v>102</v>
      </c>
      <c r="B126" s="290" t="s">
        <v>401</v>
      </c>
      <c r="C126" s="206"/>
      <c r="D126" s="206"/>
      <c r="E126" s="233"/>
      <c r="F126" s="239">
        <v>0.18</v>
      </c>
      <c r="G126" s="303"/>
      <c r="H126" s="240" t="s">
        <v>609</v>
      </c>
      <c r="I126" s="285" t="s">
        <v>411</v>
      </c>
      <c r="J126" s="146">
        <v>150</v>
      </c>
      <c r="K126" s="146">
        <v>530.9</v>
      </c>
      <c r="L126" s="145">
        <v>0.18</v>
      </c>
      <c r="M126" s="146">
        <f t="shared" si="14"/>
        <v>449.92</v>
      </c>
      <c r="N126" s="146">
        <f t="shared" si="15"/>
        <v>67488</v>
      </c>
      <c r="O126" s="294">
        <f t="shared" si="16"/>
        <v>12147.84</v>
      </c>
    </row>
    <row r="127" spans="1:15" ht="255">
      <c r="A127" s="206">
        <f t="shared" si="17"/>
        <v>103</v>
      </c>
      <c r="B127" s="290" t="s">
        <v>402</v>
      </c>
      <c r="C127" s="206"/>
      <c r="D127" s="206"/>
      <c r="E127" s="233"/>
      <c r="F127" s="239">
        <v>0.18</v>
      </c>
      <c r="G127" s="303"/>
      <c r="H127" s="240" t="s">
        <v>610</v>
      </c>
      <c r="I127" s="285" t="s">
        <v>411</v>
      </c>
      <c r="J127" s="146">
        <v>200</v>
      </c>
      <c r="K127" s="146">
        <v>634.45000000000005</v>
      </c>
      <c r="L127" s="145">
        <v>0.18</v>
      </c>
      <c r="M127" s="146">
        <f t="shared" si="14"/>
        <v>537.66999999999996</v>
      </c>
      <c r="N127" s="146">
        <f t="shared" si="15"/>
        <v>107534</v>
      </c>
      <c r="O127" s="294">
        <f t="shared" si="16"/>
        <v>19356.12</v>
      </c>
    </row>
    <row r="128" spans="1:15" ht="120">
      <c r="A128" s="206">
        <f t="shared" si="17"/>
        <v>104</v>
      </c>
      <c r="B128" s="290">
        <v>21.18</v>
      </c>
      <c r="C128" s="206"/>
      <c r="D128" s="206"/>
      <c r="E128" s="233"/>
      <c r="F128" s="239">
        <v>0.18</v>
      </c>
      <c r="G128" s="303"/>
      <c r="H128" s="240" t="s">
        <v>611</v>
      </c>
      <c r="I128" s="285" t="s">
        <v>410</v>
      </c>
      <c r="J128" s="146">
        <v>9</v>
      </c>
      <c r="K128" s="146">
        <v>5325.9</v>
      </c>
      <c r="L128" s="145">
        <v>0.18</v>
      </c>
      <c r="M128" s="146">
        <f t="shared" si="14"/>
        <v>4513.47</v>
      </c>
      <c r="N128" s="146">
        <f t="shared" si="15"/>
        <v>40621.230000000003</v>
      </c>
      <c r="O128" s="294">
        <f t="shared" si="16"/>
        <v>7311.8214000000007</v>
      </c>
    </row>
    <row r="129" spans="1:15" ht="120">
      <c r="A129" s="206">
        <f t="shared" si="17"/>
        <v>105</v>
      </c>
      <c r="B129" s="290" t="s">
        <v>404</v>
      </c>
      <c r="C129" s="206"/>
      <c r="D129" s="206"/>
      <c r="E129" s="233"/>
      <c r="F129" s="239">
        <v>0.18</v>
      </c>
      <c r="G129" s="303"/>
      <c r="H129" s="240" t="s">
        <v>612</v>
      </c>
      <c r="I129" s="285" t="s">
        <v>412</v>
      </c>
      <c r="J129" s="146">
        <v>4</v>
      </c>
      <c r="K129" s="146">
        <v>2823.85</v>
      </c>
      <c r="L129" s="145">
        <v>0.18</v>
      </c>
      <c r="M129" s="146">
        <f t="shared" si="14"/>
        <v>2393.09</v>
      </c>
      <c r="N129" s="146">
        <f t="shared" si="15"/>
        <v>9572.36</v>
      </c>
      <c r="O129" s="294">
        <f t="shared" si="16"/>
        <v>1723.0248000000001</v>
      </c>
    </row>
    <row r="130" spans="1:15" ht="60">
      <c r="A130" s="206"/>
      <c r="B130" s="290">
        <v>21.3</v>
      </c>
      <c r="C130" s="206"/>
      <c r="D130" s="206"/>
      <c r="E130" s="233"/>
      <c r="F130" s="239">
        <v>0.18</v>
      </c>
      <c r="G130" s="303"/>
      <c r="H130" s="240" t="s">
        <v>613</v>
      </c>
      <c r="I130" s="285"/>
      <c r="J130" s="146"/>
      <c r="K130" s="146"/>
      <c r="L130" s="145">
        <v>0.18</v>
      </c>
      <c r="M130" s="146">
        <f t="shared" si="14"/>
        <v>0</v>
      </c>
      <c r="N130" s="146">
        <f t="shared" si="15"/>
        <v>0</v>
      </c>
      <c r="O130" s="294">
        <f t="shared" si="16"/>
        <v>0</v>
      </c>
    </row>
    <row r="131" spans="1:15" ht="30">
      <c r="A131" s="206">
        <f>+A129+1</f>
        <v>106</v>
      </c>
      <c r="B131" s="290" t="s">
        <v>403</v>
      </c>
      <c r="C131" s="206"/>
      <c r="D131" s="206"/>
      <c r="E131" s="233"/>
      <c r="F131" s="239">
        <v>0.18</v>
      </c>
      <c r="G131" s="303"/>
      <c r="H131" s="240" t="s">
        <v>614</v>
      </c>
      <c r="I131" s="285" t="s">
        <v>410</v>
      </c>
      <c r="J131" s="146">
        <v>10</v>
      </c>
      <c r="K131" s="146">
        <v>1505.25</v>
      </c>
      <c r="L131" s="145">
        <v>0.18</v>
      </c>
      <c r="M131" s="146">
        <f t="shared" si="14"/>
        <v>1275.6400000000001</v>
      </c>
      <c r="N131" s="146">
        <f t="shared" si="15"/>
        <v>12756.4</v>
      </c>
      <c r="O131" s="294">
        <f t="shared" si="16"/>
        <v>2296.152</v>
      </c>
    </row>
    <row r="132" spans="1:15" ht="195">
      <c r="A132" s="206">
        <f>+A131+1</f>
        <v>107</v>
      </c>
      <c r="B132" s="290">
        <v>22.3</v>
      </c>
      <c r="C132" s="206"/>
      <c r="D132" s="206"/>
      <c r="E132" s="233"/>
      <c r="F132" s="239">
        <v>0.18</v>
      </c>
      <c r="G132" s="303"/>
      <c r="H132" s="240" t="s">
        <v>615</v>
      </c>
      <c r="I132" s="285" t="s">
        <v>410</v>
      </c>
      <c r="J132" s="146">
        <v>41</v>
      </c>
      <c r="K132" s="146">
        <v>769.6</v>
      </c>
      <c r="L132" s="145">
        <v>0.18</v>
      </c>
      <c r="M132" s="146">
        <f t="shared" si="14"/>
        <v>652.20000000000005</v>
      </c>
      <c r="N132" s="146">
        <f t="shared" si="15"/>
        <v>26740.2</v>
      </c>
      <c r="O132" s="294">
        <f t="shared" si="16"/>
        <v>4813.2359999999999</v>
      </c>
    </row>
    <row r="133" spans="1:15" ht="409.5">
      <c r="A133" s="206">
        <f>+A132+1</f>
        <v>108</v>
      </c>
      <c r="B133" s="290" t="s">
        <v>405</v>
      </c>
      <c r="C133" s="206"/>
      <c r="D133" s="206"/>
      <c r="E133" s="233"/>
      <c r="F133" s="239">
        <v>0.18</v>
      </c>
      <c r="G133" s="303"/>
      <c r="H133" s="240" t="s">
        <v>616</v>
      </c>
      <c r="I133" s="285" t="s">
        <v>410</v>
      </c>
      <c r="J133" s="146">
        <v>410</v>
      </c>
      <c r="K133" s="146">
        <v>1684.6</v>
      </c>
      <c r="L133" s="145">
        <v>0.18</v>
      </c>
      <c r="M133" s="146">
        <f t="shared" si="14"/>
        <v>1427.63</v>
      </c>
      <c r="N133" s="146">
        <f t="shared" si="15"/>
        <v>585328.30000000005</v>
      </c>
      <c r="O133" s="294">
        <f t="shared" si="16"/>
        <v>105359.094</v>
      </c>
    </row>
    <row r="134" spans="1:15" ht="135">
      <c r="A134" s="206">
        <f>+A133+1</f>
        <v>109</v>
      </c>
      <c r="B134" s="290" t="s">
        <v>381</v>
      </c>
      <c r="C134" s="206"/>
      <c r="D134" s="206"/>
      <c r="E134" s="233"/>
      <c r="F134" s="239">
        <v>0.18</v>
      </c>
      <c r="G134" s="303"/>
      <c r="H134" s="240" t="s">
        <v>617</v>
      </c>
      <c r="I134" s="285" t="s">
        <v>410</v>
      </c>
      <c r="J134" s="146">
        <v>10</v>
      </c>
      <c r="K134" s="146">
        <v>3186.7</v>
      </c>
      <c r="L134" s="145">
        <v>0.18</v>
      </c>
      <c r="M134" s="146">
        <f t="shared" si="14"/>
        <v>2700.59</v>
      </c>
      <c r="N134" s="146">
        <f t="shared" si="15"/>
        <v>27005.9</v>
      </c>
      <c r="O134" s="294">
        <f t="shared" si="16"/>
        <v>4861.0619999999999</v>
      </c>
    </row>
    <row r="135" spans="1:15" ht="330">
      <c r="A135" s="206">
        <f>+A134+1</f>
        <v>110</v>
      </c>
      <c r="B135" s="290" t="s">
        <v>406</v>
      </c>
      <c r="C135" s="206"/>
      <c r="D135" s="206"/>
      <c r="E135" s="233"/>
      <c r="F135" s="239">
        <v>0.18</v>
      </c>
      <c r="G135" s="303"/>
      <c r="H135" s="240" t="s">
        <v>369</v>
      </c>
      <c r="I135" s="285" t="s">
        <v>618</v>
      </c>
      <c r="J135" s="146">
        <v>55</v>
      </c>
      <c r="K135" s="146">
        <v>1111.3</v>
      </c>
      <c r="L135" s="145">
        <v>0.18</v>
      </c>
      <c r="M135" s="146">
        <f t="shared" si="14"/>
        <v>941.78</v>
      </c>
      <c r="N135" s="146">
        <f t="shared" si="15"/>
        <v>51797.9</v>
      </c>
      <c r="O135" s="294">
        <f t="shared" si="16"/>
        <v>9323.6219999999994</v>
      </c>
    </row>
    <row r="136" spans="1:15" ht="255">
      <c r="A136" s="206">
        <f>+A135+1</f>
        <v>111</v>
      </c>
      <c r="B136" s="290" t="s">
        <v>407</v>
      </c>
      <c r="C136" s="206"/>
      <c r="D136" s="206"/>
      <c r="E136" s="233"/>
      <c r="F136" s="239">
        <v>0.18</v>
      </c>
      <c r="G136" s="303"/>
      <c r="H136" s="240" t="s">
        <v>370</v>
      </c>
      <c r="I136" s="285" t="s">
        <v>410</v>
      </c>
      <c r="J136" s="146">
        <v>9</v>
      </c>
      <c r="K136" s="146">
        <v>4346.7</v>
      </c>
      <c r="L136" s="145">
        <v>0.18</v>
      </c>
      <c r="M136" s="146">
        <f t="shared" si="14"/>
        <v>3683.64</v>
      </c>
      <c r="N136" s="146">
        <f t="shared" si="15"/>
        <v>33152.76</v>
      </c>
      <c r="O136" s="294">
        <f t="shared" si="16"/>
        <v>5967.4967999999999</v>
      </c>
    </row>
    <row r="137" spans="1:15" ht="18.75">
      <c r="A137" s="253"/>
      <c r="B137" s="253"/>
      <c r="C137" s="254"/>
      <c r="D137" s="255"/>
      <c r="E137" s="256"/>
      <c r="F137" s="257"/>
      <c r="G137" s="304"/>
      <c r="H137" s="259" t="s">
        <v>271</v>
      </c>
      <c r="I137" s="260"/>
      <c r="J137" s="260"/>
      <c r="K137" s="261"/>
      <c r="L137" s="262"/>
      <c r="M137" s="261"/>
      <c r="N137" s="263">
        <f>SUM(N12:N136)</f>
        <v>19015509.130000006</v>
      </c>
      <c r="O137" s="263">
        <f>SUM(O12:O136)</f>
        <v>3422791.6433999976</v>
      </c>
    </row>
    <row r="138" spans="1:15" ht="18.75">
      <c r="A138" s="214"/>
      <c r="B138" s="214" t="s">
        <v>272</v>
      </c>
      <c r="C138" s="215"/>
      <c r="D138" s="216"/>
      <c r="E138" s="217"/>
      <c r="F138" s="218"/>
      <c r="G138" s="305"/>
      <c r="H138" s="234" t="s">
        <v>273</v>
      </c>
      <c r="I138" s="220"/>
      <c r="J138" s="220"/>
      <c r="K138" s="221"/>
      <c r="L138" s="222"/>
      <c r="M138" s="221"/>
      <c r="N138" s="221"/>
      <c r="O138" s="220"/>
    </row>
    <row r="139" spans="1:15" ht="45">
      <c r="A139" s="292"/>
      <c r="B139" s="292"/>
      <c r="C139" s="147"/>
      <c r="D139" s="147"/>
      <c r="E139" s="233"/>
      <c r="F139" s="239"/>
      <c r="G139" s="303"/>
      <c r="H139" s="240" t="s">
        <v>619</v>
      </c>
      <c r="I139" s="285"/>
      <c r="J139" s="146"/>
      <c r="K139" s="146"/>
      <c r="L139" s="145">
        <v>0.12</v>
      </c>
      <c r="M139" s="146">
        <f t="shared" ref="M139" si="18">ROUND(K139/(1+L139),2)</f>
        <v>0</v>
      </c>
      <c r="N139" s="146">
        <f t="shared" ref="N139" si="19">ROUND(M139*J139,2)</f>
        <v>0</v>
      </c>
      <c r="O139" s="294">
        <f t="shared" ref="O139" si="20">IF(G139="",N139*F139,N139*G139)</f>
        <v>0</v>
      </c>
    </row>
    <row r="140" spans="1:15" ht="30">
      <c r="A140" s="292">
        <v>1</v>
      </c>
      <c r="B140" s="292">
        <v>1.27</v>
      </c>
      <c r="C140" s="147"/>
      <c r="D140" s="147"/>
      <c r="E140" s="233"/>
      <c r="F140" s="239">
        <v>0.18</v>
      </c>
      <c r="G140" s="303"/>
      <c r="H140" s="240" t="s">
        <v>620</v>
      </c>
      <c r="I140" s="285"/>
      <c r="J140" s="146"/>
      <c r="K140" s="146"/>
      <c r="L140" s="145">
        <v>0.12</v>
      </c>
      <c r="M140" s="146">
        <f t="shared" ref="M140:M160" si="21">ROUND(K140/(1+L140),2)</f>
        <v>0</v>
      </c>
      <c r="N140" s="146">
        <f t="shared" ref="N140:N160" si="22">ROUND(M140*J140,2)</f>
        <v>0</v>
      </c>
      <c r="O140" s="294">
        <f t="shared" ref="O140:O160" si="23">IF(G140="",N140*F140,N140*G140)</f>
        <v>0</v>
      </c>
    </row>
    <row r="141" spans="1:15">
      <c r="A141" s="292">
        <f t="shared" ref="A141:A147" si="24">+A140+1</f>
        <v>2</v>
      </c>
      <c r="B141" s="292" t="s">
        <v>422</v>
      </c>
      <c r="C141" s="147"/>
      <c r="D141" s="147"/>
      <c r="E141" s="233"/>
      <c r="F141" s="239">
        <v>0.18</v>
      </c>
      <c r="G141" s="303"/>
      <c r="H141" s="240" t="s">
        <v>621</v>
      </c>
      <c r="I141" s="285" t="s">
        <v>608</v>
      </c>
      <c r="J141" s="146">
        <v>130</v>
      </c>
      <c r="K141" s="146">
        <v>298</v>
      </c>
      <c r="L141" s="145">
        <v>0.12</v>
      </c>
      <c r="M141" s="146">
        <f t="shared" si="21"/>
        <v>266.07</v>
      </c>
      <c r="N141" s="146">
        <f t="shared" si="22"/>
        <v>34589.1</v>
      </c>
      <c r="O141" s="294">
        <f t="shared" si="23"/>
        <v>6226.0379999999996</v>
      </c>
    </row>
    <row r="142" spans="1:15">
      <c r="A142" s="292">
        <f t="shared" si="24"/>
        <v>3</v>
      </c>
      <c r="B142" s="292" t="s">
        <v>423</v>
      </c>
      <c r="C142" s="147"/>
      <c r="D142" s="147"/>
      <c r="E142" s="233"/>
      <c r="F142" s="239">
        <v>0.18</v>
      </c>
      <c r="G142" s="303"/>
      <c r="H142" s="240" t="s">
        <v>622</v>
      </c>
      <c r="I142" s="285" t="s">
        <v>608</v>
      </c>
      <c r="J142" s="146">
        <v>50</v>
      </c>
      <c r="K142" s="146">
        <v>402</v>
      </c>
      <c r="L142" s="145">
        <v>0.12</v>
      </c>
      <c r="M142" s="146">
        <f t="shared" si="21"/>
        <v>358.93</v>
      </c>
      <c r="N142" s="146">
        <f t="shared" si="22"/>
        <v>17946.5</v>
      </c>
      <c r="O142" s="294">
        <f t="shared" si="23"/>
        <v>3230.37</v>
      </c>
    </row>
    <row r="143" spans="1:15">
      <c r="A143" s="292">
        <f t="shared" si="24"/>
        <v>4</v>
      </c>
      <c r="B143" s="292" t="s">
        <v>641</v>
      </c>
      <c r="C143" s="147"/>
      <c r="D143" s="147"/>
      <c r="E143" s="233"/>
      <c r="F143" s="239">
        <v>0.18</v>
      </c>
      <c r="G143" s="303"/>
      <c r="H143" s="240" t="s">
        <v>623</v>
      </c>
      <c r="I143" s="285" t="s">
        <v>608</v>
      </c>
      <c r="J143" s="146">
        <v>45</v>
      </c>
      <c r="K143" s="146">
        <v>454</v>
      </c>
      <c r="L143" s="145">
        <v>0.12</v>
      </c>
      <c r="M143" s="146">
        <f t="shared" si="21"/>
        <v>405.36</v>
      </c>
      <c r="N143" s="146">
        <f t="shared" si="22"/>
        <v>18241.2</v>
      </c>
      <c r="O143" s="294">
        <f t="shared" si="23"/>
        <v>3283.4160000000002</v>
      </c>
    </row>
    <row r="144" spans="1:15">
      <c r="A144" s="292">
        <f t="shared" si="24"/>
        <v>5</v>
      </c>
      <c r="B144" s="292" t="s">
        <v>642</v>
      </c>
      <c r="C144" s="147"/>
      <c r="D144" s="147"/>
      <c r="E144" s="233"/>
      <c r="F144" s="239">
        <v>0.18</v>
      </c>
      <c r="G144" s="303"/>
      <c r="H144" s="240" t="s">
        <v>624</v>
      </c>
      <c r="I144" s="285" t="s">
        <v>608</v>
      </c>
      <c r="J144" s="146">
        <v>20</v>
      </c>
      <c r="K144" s="146">
        <v>547</v>
      </c>
      <c r="L144" s="145">
        <v>0.12</v>
      </c>
      <c r="M144" s="146">
        <f t="shared" si="21"/>
        <v>488.39</v>
      </c>
      <c r="N144" s="146">
        <f t="shared" si="22"/>
        <v>9767.7999999999993</v>
      </c>
      <c r="O144" s="294">
        <f t="shared" si="23"/>
        <v>1758.2039999999997</v>
      </c>
    </row>
    <row r="145" spans="1:15" ht="30">
      <c r="A145" s="292">
        <f t="shared" si="24"/>
        <v>6</v>
      </c>
      <c r="B145" s="292">
        <v>1.26</v>
      </c>
      <c r="C145" s="147"/>
      <c r="D145" s="147"/>
      <c r="E145" s="233"/>
      <c r="F145" s="239">
        <v>0.18</v>
      </c>
      <c r="G145" s="303"/>
      <c r="H145" s="240" t="s">
        <v>625</v>
      </c>
      <c r="I145" s="285" t="s">
        <v>608</v>
      </c>
      <c r="J145" s="146">
        <v>100</v>
      </c>
      <c r="K145" s="146">
        <v>40</v>
      </c>
      <c r="L145" s="145">
        <v>0.12</v>
      </c>
      <c r="M145" s="146">
        <f t="shared" si="21"/>
        <v>35.71</v>
      </c>
      <c r="N145" s="146">
        <f t="shared" si="22"/>
        <v>3571</v>
      </c>
      <c r="O145" s="294">
        <f t="shared" si="23"/>
        <v>642.78</v>
      </c>
    </row>
    <row r="146" spans="1:15" ht="60">
      <c r="A146" s="292">
        <f t="shared" si="24"/>
        <v>7</v>
      </c>
      <c r="B146" s="292" t="s">
        <v>643</v>
      </c>
      <c r="C146" s="147"/>
      <c r="D146" s="147"/>
      <c r="E146" s="233"/>
      <c r="F146" s="239">
        <v>0.18</v>
      </c>
      <c r="G146" s="303"/>
      <c r="H146" s="240" t="s">
        <v>626</v>
      </c>
      <c r="I146" s="285" t="s">
        <v>627</v>
      </c>
      <c r="J146" s="146">
        <v>500</v>
      </c>
      <c r="K146" s="146">
        <v>38</v>
      </c>
      <c r="L146" s="145">
        <v>0.12</v>
      </c>
      <c r="M146" s="146">
        <f t="shared" si="21"/>
        <v>33.93</v>
      </c>
      <c r="N146" s="146">
        <f t="shared" si="22"/>
        <v>16965</v>
      </c>
      <c r="O146" s="294">
        <f t="shared" si="23"/>
        <v>3053.7</v>
      </c>
    </row>
    <row r="147" spans="1:15" ht="60">
      <c r="A147" s="292">
        <f t="shared" si="24"/>
        <v>8</v>
      </c>
      <c r="B147" s="292">
        <v>1.19</v>
      </c>
      <c r="C147" s="147"/>
      <c r="D147" s="147"/>
      <c r="E147" s="233"/>
      <c r="F147" s="239">
        <v>0.18</v>
      </c>
      <c r="G147" s="303"/>
      <c r="H147" s="240" t="s">
        <v>628</v>
      </c>
      <c r="I147" s="285" t="s">
        <v>627</v>
      </c>
      <c r="J147" s="146">
        <v>500</v>
      </c>
      <c r="K147" s="146">
        <v>47</v>
      </c>
      <c r="L147" s="145">
        <v>0.12</v>
      </c>
      <c r="M147" s="146">
        <f t="shared" si="21"/>
        <v>41.96</v>
      </c>
      <c r="N147" s="146">
        <f t="shared" si="22"/>
        <v>20980</v>
      </c>
      <c r="O147" s="294">
        <f t="shared" si="23"/>
        <v>3776.3999999999996</v>
      </c>
    </row>
    <row r="148" spans="1:15" ht="30">
      <c r="A148" s="292"/>
      <c r="B148" s="292">
        <v>1.24</v>
      </c>
      <c r="C148" s="147"/>
      <c r="D148" s="147"/>
      <c r="E148" s="233"/>
      <c r="F148" s="239">
        <v>0.18</v>
      </c>
      <c r="G148" s="303"/>
      <c r="H148" s="240" t="s">
        <v>629</v>
      </c>
      <c r="I148" s="285"/>
      <c r="J148" s="146"/>
      <c r="K148" s="146"/>
      <c r="L148" s="145">
        <v>0.12</v>
      </c>
      <c r="M148" s="146">
        <f t="shared" si="21"/>
        <v>0</v>
      </c>
      <c r="N148" s="146">
        <f t="shared" si="22"/>
        <v>0</v>
      </c>
      <c r="O148" s="294">
        <f t="shared" si="23"/>
        <v>0</v>
      </c>
    </row>
    <row r="149" spans="1:15">
      <c r="A149" s="292">
        <f>+A147+1</f>
        <v>9</v>
      </c>
      <c r="B149" s="292" t="s">
        <v>274</v>
      </c>
      <c r="C149" s="147"/>
      <c r="D149" s="147"/>
      <c r="E149" s="233"/>
      <c r="F149" s="239">
        <v>0.18</v>
      </c>
      <c r="G149" s="303"/>
      <c r="H149" s="240" t="s">
        <v>630</v>
      </c>
      <c r="I149" s="285" t="s">
        <v>608</v>
      </c>
      <c r="J149" s="146">
        <v>500</v>
      </c>
      <c r="K149" s="146">
        <v>103</v>
      </c>
      <c r="L149" s="145">
        <v>0.12</v>
      </c>
      <c r="M149" s="146">
        <f t="shared" si="21"/>
        <v>91.96</v>
      </c>
      <c r="N149" s="146">
        <f t="shared" si="22"/>
        <v>45980</v>
      </c>
      <c r="O149" s="294">
        <f t="shared" si="23"/>
        <v>8276.4</v>
      </c>
    </row>
    <row r="150" spans="1:15">
      <c r="A150" s="292">
        <f t="shared" ref="A150:A160" si="25">+A149+1</f>
        <v>10</v>
      </c>
      <c r="B150" s="292" t="s">
        <v>644</v>
      </c>
      <c r="C150" s="147"/>
      <c r="D150" s="147"/>
      <c r="E150" s="233"/>
      <c r="F150" s="239">
        <v>0.18</v>
      </c>
      <c r="G150" s="303"/>
      <c r="H150" s="240" t="s">
        <v>631</v>
      </c>
      <c r="I150" s="285" t="s">
        <v>608</v>
      </c>
      <c r="J150" s="146">
        <v>30</v>
      </c>
      <c r="K150" s="146">
        <v>148</v>
      </c>
      <c r="L150" s="145">
        <v>0.12</v>
      </c>
      <c r="M150" s="146">
        <f t="shared" si="21"/>
        <v>132.13999999999999</v>
      </c>
      <c r="N150" s="146">
        <f t="shared" si="22"/>
        <v>3964.2</v>
      </c>
      <c r="O150" s="294">
        <f t="shared" si="23"/>
        <v>713.55599999999993</v>
      </c>
    </row>
    <row r="151" spans="1:15">
      <c r="A151" s="292">
        <f t="shared" si="25"/>
        <v>11</v>
      </c>
      <c r="B151" s="292" t="s">
        <v>419</v>
      </c>
      <c r="C151" s="147"/>
      <c r="D151" s="147"/>
      <c r="E151" s="233"/>
      <c r="F151" s="239">
        <v>0.18</v>
      </c>
      <c r="G151" s="303"/>
      <c r="H151" s="240" t="s">
        <v>632</v>
      </c>
      <c r="I151" s="285" t="s">
        <v>608</v>
      </c>
      <c r="J151" s="146">
        <v>70</v>
      </c>
      <c r="K151" s="146">
        <v>156</v>
      </c>
      <c r="L151" s="145">
        <v>0.12</v>
      </c>
      <c r="M151" s="146">
        <f t="shared" si="21"/>
        <v>139.29</v>
      </c>
      <c r="N151" s="146">
        <f t="shared" si="22"/>
        <v>9750.2999999999993</v>
      </c>
      <c r="O151" s="294">
        <f t="shared" si="23"/>
        <v>1755.0539999999999</v>
      </c>
    </row>
    <row r="152" spans="1:15">
      <c r="A152" s="292">
        <f t="shared" si="25"/>
        <v>12</v>
      </c>
      <c r="B152" s="292" t="s">
        <v>420</v>
      </c>
      <c r="C152" s="147"/>
      <c r="D152" s="147"/>
      <c r="E152" s="233"/>
      <c r="F152" s="239">
        <v>0.18</v>
      </c>
      <c r="G152" s="303"/>
      <c r="H152" s="240" t="s">
        <v>633</v>
      </c>
      <c r="I152" s="285" t="s">
        <v>608</v>
      </c>
      <c r="J152" s="146">
        <v>110</v>
      </c>
      <c r="K152" s="146">
        <v>122</v>
      </c>
      <c r="L152" s="145">
        <v>0.12</v>
      </c>
      <c r="M152" s="146">
        <f t="shared" si="21"/>
        <v>108.93</v>
      </c>
      <c r="N152" s="146">
        <f t="shared" si="22"/>
        <v>11982.3</v>
      </c>
      <c r="O152" s="294">
        <f t="shared" si="23"/>
        <v>2156.8139999999999</v>
      </c>
    </row>
    <row r="153" spans="1:15">
      <c r="A153" s="292">
        <f t="shared" si="25"/>
        <v>13</v>
      </c>
      <c r="B153" s="292" t="s">
        <v>421</v>
      </c>
      <c r="C153" s="147"/>
      <c r="D153" s="147"/>
      <c r="E153" s="233"/>
      <c r="F153" s="239">
        <v>0.18</v>
      </c>
      <c r="G153" s="303"/>
      <c r="H153" s="240" t="s">
        <v>634</v>
      </c>
      <c r="I153" s="285" t="s">
        <v>608</v>
      </c>
      <c r="J153" s="146">
        <v>70</v>
      </c>
      <c r="K153" s="146">
        <v>197</v>
      </c>
      <c r="L153" s="145">
        <v>0.12</v>
      </c>
      <c r="M153" s="146">
        <f t="shared" si="21"/>
        <v>175.89</v>
      </c>
      <c r="N153" s="146">
        <f t="shared" si="22"/>
        <v>12312.3</v>
      </c>
      <c r="O153" s="294">
        <f t="shared" si="23"/>
        <v>2216.2139999999999</v>
      </c>
    </row>
    <row r="154" spans="1:15">
      <c r="A154" s="292">
        <f t="shared" si="25"/>
        <v>14</v>
      </c>
      <c r="B154" s="292" t="s">
        <v>645</v>
      </c>
      <c r="C154" s="147"/>
      <c r="D154" s="147"/>
      <c r="E154" s="233"/>
      <c r="F154" s="239">
        <v>0.18</v>
      </c>
      <c r="G154" s="303"/>
      <c r="H154" s="240" t="s">
        <v>635</v>
      </c>
      <c r="I154" s="285" t="s">
        <v>608</v>
      </c>
      <c r="J154" s="146">
        <v>24</v>
      </c>
      <c r="K154" s="146">
        <v>148</v>
      </c>
      <c r="L154" s="145">
        <v>0.12</v>
      </c>
      <c r="M154" s="146">
        <f t="shared" si="21"/>
        <v>132.13999999999999</v>
      </c>
      <c r="N154" s="146">
        <f t="shared" si="22"/>
        <v>3171.36</v>
      </c>
      <c r="O154" s="294">
        <f t="shared" si="23"/>
        <v>570.84479999999996</v>
      </c>
    </row>
    <row r="155" spans="1:15">
      <c r="A155" s="292">
        <f t="shared" si="25"/>
        <v>15</v>
      </c>
      <c r="B155" s="292" t="s">
        <v>646</v>
      </c>
      <c r="C155" s="147"/>
      <c r="D155" s="147"/>
      <c r="E155" s="233"/>
      <c r="F155" s="239">
        <v>0.18</v>
      </c>
      <c r="G155" s="303"/>
      <c r="H155" s="240" t="s">
        <v>636</v>
      </c>
      <c r="I155" s="285" t="s">
        <v>608</v>
      </c>
      <c r="J155" s="146">
        <v>15</v>
      </c>
      <c r="K155" s="146">
        <v>148</v>
      </c>
      <c r="L155" s="145">
        <v>0.12</v>
      </c>
      <c r="M155" s="146">
        <f t="shared" si="21"/>
        <v>132.13999999999999</v>
      </c>
      <c r="N155" s="146">
        <f t="shared" si="22"/>
        <v>1982.1</v>
      </c>
      <c r="O155" s="294">
        <f t="shared" si="23"/>
        <v>356.77799999999996</v>
      </c>
    </row>
    <row r="156" spans="1:15">
      <c r="A156" s="292">
        <f t="shared" si="25"/>
        <v>16</v>
      </c>
      <c r="B156" s="292" t="s">
        <v>647</v>
      </c>
      <c r="C156" s="147"/>
      <c r="D156" s="147"/>
      <c r="E156" s="233"/>
      <c r="F156" s="239">
        <v>0.18</v>
      </c>
      <c r="G156" s="303"/>
      <c r="H156" s="240" t="s">
        <v>637</v>
      </c>
      <c r="I156" s="285" t="s">
        <v>608</v>
      </c>
      <c r="J156" s="146">
        <v>22</v>
      </c>
      <c r="K156" s="146">
        <v>140</v>
      </c>
      <c r="L156" s="145">
        <v>0.12</v>
      </c>
      <c r="M156" s="146">
        <f t="shared" si="21"/>
        <v>125</v>
      </c>
      <c r="N156" s="146">
        <f t="shared" si="22"/>
        <v>2750</v>
      </c>
      <c r="O156" s="294">
        <f t="shared" si="23"/>
        <v>495</v>
      </c>
    </row>
    <row r="157" spans="1:15" ht="45">
      <c r="A157" s="292">
        <f t="shared" si="25"/>
        <v>17</v>
      </c>
      <c r="B157" s="292">
        <v>1.25</v>
      </c>
      <c r="C157" s="147"/>
      <c r="D157" s="147"/>
      <c r="E157" s="233"/>
      <c r="F157" s="239">
        <v>0.18</v>
      </c>
      <c r="G157" s="303"/>
      <c r="H157" s="240" t="s">
        <v>424</v>
      </c>
      <c r="I157" s="285" t="s">
        <v>608</v>
      </c>
      <c r="J157" s="146">
        <v>45</v>
      </c>
      <c r="K157" s="146">
        <v>369</v>
      </c>
      <c r="L157" s="145">
        <v>0.12</v>
      </c>
      <c r="M157" s="146">
        <f t="shared" si="21"/>
        <v>329.46</v>
      </c>
      <c r="N157" s="146">
        <f t="shared" si="22"/>
        <v>14825.7</v>
      </c>
      <c r="O157" s="294">
        <f t="shared" si="23"/>
        <v>2668.6260000000002</v>
      </c>
    </row>
    <row r="158" spans="1:15" ht="30">
      <c r="A158" s="292">
        <f t="shared" si="25"/>
        <v>18</v>
      </c>
      <c r="B158" s="292">
        <v>1.33</v>
      </c>
      <c r="C158" s="147"/>
      <c r="D158" s="147"/>
      <c r="E158" s="233"/>
      <c r="F158" s="239">
        <v>0.18</v>
      </c>
      <c r="G158" s="303"/>
      <c r="H158" s="240" t="s">
        <v>638</v>
      </c>
      <c r="I158" s="285" t="s">
        <v>608</v>
      </c>
      <c r="J158" s="146">
        <v>180</v>
      </c>
      <c r="K158" s="146">
        <v>87</v>
      </c>
      <c r="L158" s="145">
        <v>0.12</v>
      </c>
      <c r="M158" s="146">
        <f t="shared" si="21"/>
        <v>77.680000000000007</v>
      </c>
      <c r="N158" s="146">
        <f t="shared" si="22"/>
        <v>13982.4</v>
      </c>
      <c r="O158" s="294">
        <f t="shared" si="23"/>
        <v>2516.8319999999999</v>
      </c>
    </row>
    <row r="159" spans="1:15" ht="30">
      <c r="A159" s="292">
        <f t="shared" si="25"/>
        <v>19</v>
      </c>
      <c r="B159" s="292">
        <v>1.34</v>
      </c>
      <c r="C159" s="147"/>
      <c r="D159" s="147"/>
      <c r="E159" s="233"/>
      <c r="F159" s="239">
        <v>0.18</v>
      </c>
      <c r="G159" s="303"/>
      <c r="H159" s="240" t="s">
        <v>639</v>
      </c>
      <c r="I159" s="285" t="s">
        <v>608</v>
      </c>
      <c r="J159" s="146">
        <v>80</v>
      </c>
      <c r="K159" s="146">
        <v>131</v>
      </c>
      <c r="L159" s="145">
        <v>0.12</v>
      </c>
      <c r="M159" s="146">
        <f t="shared" si="21"/>
        <v>116.96</v>
      </c>
      <c r="N159" s="146">
        <f t="shared" si="22"/>
        <v>9356.7999999999993</v>
      </c>
      <c r="O159" s="294">
        <f t="shared" si="23"/>
        <v>1684.2239999999997</v>
      </c>
    </row>
    <row r="160" spans="1:15" ht="30">
      <c r="A160" s="292">
        <f t="shared" si="25"/>
        <v>20</v>
      </c>
      <c r="B160" s="292" t="s">
        <v>648</v>
      </c>
      <c r="C160" s="147"/>
      <c r="D160" s="147"/>
      <c r="E160" s="233"/>
      <c r="F160" s="239">
        <v>0.18</v>
      </c>
      <c r="G160" s="303"/>
      <c r="H160" s="240" t="s">
        <v>640</v>
      </c>
      <c r="I160" s="285" t="s">
        <v>627</v>
      </c>
      <c r="J160" s="146">
        <v>500</v>
      </c>
      <c r="K160" s="146">
        <v>57</v>
      </c>
      <c r="L160" s="145">
        <v>0.12</v>
      </c>
      <c r="M160" s="146">
        <f t="shared" si="21"/>
        <v>50.89</v>
      </c>
      <c r="N160" s="146">
        <f t="shared" si="22"/>
        <v>25445</v>
      </c>
      <c r="O160" s="294">
        <f t="shared" si="23"/>
        <v>4580.0999999999995</v>
      </c>
    </row>
    <row r="161" spans="1:15" ht="18.75">
      <c r="A161" s="253"/>
      <c r="B161" s="253"/>
      <c r="C161" s="254"/>
      <c r="D161" s="255"/>
      <c r="E161" s="256"/>
      <c r="F161" s="257"/>
      <c r="G161" s="258"/>
      <c r="H161" s="259" t="s">
        <v>275</v>
      </c>
      <c r="I161" s="260"/>
      <c r="J161" s="260"/>
      <c r="K161" s="261"/>
      <c r="L161" s="262"/>
      <c r="M161" s="261"/>
      <c r="N161" s="263">
        <f>+SUM(N139:N160)</f>
        <v>277563.05999999994</v>
      </c>
      <c r="O161" s="263">
        <f>+SUM(O139:O160)</f>
        <v>49961.3508</v>
      </c>
    </row>
    <row r="162" spans="1:15" ht="16.5">
      <c r="A162" s="364" t="s">
        <v>426</v>
      </c>
      <c r="B162" s="364"/>
      <c r="C162" s="364"/>
      <c r="D162" s="364"/>
      <c r="E162" s="364"/>
      <c r="F162" s="364"/>
      <c r="G162" s="364"/>
      <c r="H162" s="364"/>
      <c r="I162" s="364"/>
      <c r="J162" s="364"/>
      <c r="K162" s="364"/>
      <c r="L162" s="364"/>
      <c r="M162" s="364"/>
      <c r="N162" s="148">
        <f>+N161+N137</f>
        <v>19293072.190000005</v>
      </c>
      <c r="O162" s="148">
        <f>+O161+O137</f>
        <v>3472752.9941999977</v>
      </c>
    </row>
    <row r="163" spans="1:15" ht="26.25">
      <c r="A163" s="364" t="s">
        <v>276</v>
      </c>
      <c r="B163" s="364"/>
      <c r="C163" s="364"/>
      <c r="D163" s="364"/>
      <c r="E163" s="364"/>
      <c r="F163" s="364"/>
      <c r="G163" s="364"/>
      <c r="H163" s="364"/>
      <c r="I163" s="364"/>
      <c r="J163" s="364"/>
      <c r="K163" s="364"/>
      <c r="L163" s="364"/>
      <c r="M163" s="364"/>
      <c r="N163" s="287"/>
      <c r="O163" s="148">
        <f>N163</f>
        <v>0</v>
      </c>
    </row>
    <row r="164" spans="1:15" ht="16.5">
      <c r="A164" s="364" t="s">
        <v>277</v>
      </c>
      <c r="B164" s="364"/>
      <c r="C164" s="364"/>
      <c r="D164" s="364"/>
      <c r="E164" s="364"/>
      <c r="F164" s="364"/>
      <c r="G164" s="364"/>
      <c r="H164" s="364"/>
      <c r="I164" s="364"/>
      <c r="J164" s="364"/>
      <c r="K164" s="364"/>
      <c r="L164" s="364"/>
      <c r="M164" s="364"/>
      <c r="N164" s="148" t="str">
        <f>IF(N163="", "",$N$162*$N$163)</f>
        <v/>
      </c>
      <c r="O164" s="148" t="str">
        <f>IF(N163="","",ROUND(N164*18%,2))</f>
        <v/>
      </c>
    </row>
    <row r="165" spans="1:15" ht="16.5">
      <c r="A165" s="364" t="s">
        <v>278</v>
      </c>
      <c r="B165" s="364"/>
      <c r="C165" s="364"/>
      <c r="D165" s="364"/>
      <c r="E165" s="364"/>
      <c r="F165" s="364"/>
      <c r="G165" s="364"/>
      <c r="H165" s="364"/>
      <c r="I165" s="364"/>
      <c r="J165" s="364"/>
      <c r="K165" s="364"/>
      <c r="L165" s="364"/>
      <c r="M165" s="364"/>
      <c r="N165" s="148" t="str">
        <f>IF(N163="", "",$N$162*(1+$N$163))</f>
        <v/>
      </c>
      <c r="O165" s="148"/>
    </row>
    <row r="166" spans="1:15" ht="18.75">
      <c r="A166" s="365" t="s">
        <v>279</v>
      </c>
      <c r="B166" s="365"/>
      <c r="C166" s="365"/>
      <c r="D166" s="365"/>
      <c r="E166" s="365"/>
      <c r="F166" s="365"/>
      <c r="G166" s="365"/>
      <c r="H166" s="365"/>
      <c r="I166" s="365"/>
      <c r="J166" s="365"/>
      <c r="K166" s="365"/>
      <c r="L166" s="365"/>
      <c r="M166" s="365"/>
      <c r="N166" s="149"/>
      <c r="O166" s="151" t="str">
        <f>IF(N164="", "",($O$162+O164))</f>
        <v/>
      </c>
    </row>
    <row r="167" spans="1:15" ht="23.25">
      <c r="A167" s="362" t="str">
        <f>IF(N163="","As the %variation w.r.t total DSR Amount cell left Blank the bid is considered as Non-responsive","Sheet OK")</f>
        <v>As the %variation w.r.t total DSR Amount cell left Blank the bid is considered as Non-responsive</v>
      </c>
      <c r="B167" s="362"/>
      <c r="C167" s="362"/>
      <c r="D167" s="362"/>
      <c r="E167" s="362"/>
      <c r="F167" s="362"/>
      <c r="G167" s="362"/>
      <c r="H167" s="362"/>
      <c r="I167" s="362"/>
      <c r="J167" s="362"/>
      <c r="K167" s="362"/>
      <c r="L167" s="362"/>
      <c r="M167" s="362"/>
      <c r="N167" s="362"/>
      <c r="O167" s="363"/>
    </row>
    <row r="168" spans="1:15">
      <c r="A168" s="293"/>
      <c r="C168" s="135"/>
      <c r="D168" s="153"/>
      <c r="E168" s="135"/>
      <c r="F168" s="135"/>
      <c r="G168" s="153"/>
      <c r="H168" s="153"/>
      <c r="I168" s="153"/>
      <c r="J168" s="153"/>
      <c r="K168" s="153"/>
      <c r="M168" s="153"/>
      <c r="N168" s="138">
        <f>IF('Name of Bidder'!D9=TRUE,0,1)</f>
        <v>0</v>
      </c>
    </row>
    <row r="169" spans="1:15">
      <c r="A169" s="293"/>
      <c r="C169" s="135"/>
      <c r="D169" s="153"/>
      <c r="E169" s="135"/>
      <c r="F169" s="135"/>
      <c r="G169" s="153"/>
      <c r="H169" s="153"/>
      <c r="I169" s="153"/>
      <c r="J169" s="153"/>
      <c r="K169" s="153"/>
      <c r="M169" s="153"/>
    </row>
    <row r="170" spans="1:15">
      <c r="A170" s="293"/>
      <c r="C170" s="135"/>
      <c r="D170" s="153"/>
      <c r="E170" s="135"/>
      <c r="F170" s="135"/>
      <c r="G170" s="153"/>
      <c r="H170" s="153"/>
      <c r="I170" s="153"/>
      <c r="J170" s="153"/>
      <c r="K170" s="153"/>
      <c r="M170" s="153"/>
      <c r="N170" s="154">
        <v>70652568.569999993</v>
      </c>
    </row>
    <row r="171" spans="1:15">
      <c r="A171" s="293"/>
      <c r="C171" s="135"/>
      <c r="D171" s="153"/>
      <c r="E171" s="135"/>
      <c r="F171" s="135"/>
      <c r="G171" s="153"/>
      <c r="H171" s="153"/>
      <c r="I171" s="153"/>
      <c r="J171" s="153"/>
      <c r="K171" s="153"/>
      <c r="M171" s="153"/>
    </row>
    <row r="172" spans="1:15">
      <c r="A172" s="293"/>
      <c r="C172" s="135"/>
      <c r="D172" s="153"/>
      <c r="E172" s="135"/>
      <c r="F172" s="135"/>
      <c r="G172" s="153"/>
      <c r="H172" s="153"/>
      <c r="I172" s="153"/>
      <c r="J172" s="153"/>
      <c r="K172" s="153"/>
      <c r="M172" s="153"/>
    </row>
    <row r="173" spans="1:15">
      <c r="A173" s="293"/>
      <c r="C173" s="135"/>
      <c r="D173" s="153"/>
      <c r="E173" s="135"/>
      <c r="F173" s="135"/>
      <c r="G173" s="153"/>
      <c r="H173" s="153"/>
      <c r="I173" s="153"/>
      <c r="J173" s="153"/>
      <c r="K173" s="153"/>
      <c r="M173" s="153"/>
    </row>
    <row r="174" spans="1:15">
      <c r="A174" s="293"/>
      <c r="C174" s="135"/>
      <c r="D174" s="153"/>
      <c r="E174" s="135"/>
      <c r="F174" s="135"/>
      <c r="G174" s="153"/>
      <c r="H174" s="153"/>
      <c r="I174" s="153"/>
      <c r="J174" s="153"/>
      <c r="K174" s="153"/>
      <c r="M174" s="153"/>
    </row>
    <row r="175" spans="1:15">
      <c r="A175" s="293"/>
      <c r="C175" s="135"/>
      <c r="D175" s="153"/>
      <c r="E175" s="135"/>
      <c r="F175" s="135"/>
      <c r="G175" s="153"/>
      <c r="H175" s="153"/>
      <c r="I175" s="153"/>
      <c r="J175" s="153"/>
      <c r="K175" s="153"/>
      <c r="M175" s="153"/>
    </row>
    <row r="176" spans="1:15">
      <c r="A176" s="293"/>
      <c r="C176" s="135"/>
      <c r="D176" s="153"/>
      <c r="E176" s="135"/>
      <c r="F176" s="135"/>
      <c r="G176" s="153"/>
      <c r="H176" s="153"/>
      <c r="I176" s="153"/>
      <c r="J176" s="153"/>
      <c r="K176" s="153"/>
      <c r="M176" s="153"/>
    </row>
    <row r="177" spans="1:13">
      <c r="A177" s="293"/>
      <c r="C177" s="135"/>
      <c r="D177" s="153"/>
      <c r="E177" s="135"/>
      <c r="F177" s="135"/>
      <c r="G177" s="153"/>
      <c r="H177" s="153"/>
      <c r="I177" s="153"/>
      <c r="J177" s="153"/>
      <c r="K177" s="153"/>
      <c r="M177" s="153"/>
    </row>
    <row r="178" spans="1:13">
      <c r="A178" s="293"/>
      <c r="C178" s="135"/>
      <c r="D178" s="153"/>
      <c r="E178" s="135"/>
      <c r="F178" s="135"/>
      <c r="G178" s="153"/>
      <c r="H178" s="153"/>
      <c r="I178" s="153"/>
      <c r="J178" s="153"/>
      <c r="K178" s="153"/>
      <c r="M178" s="153"/>
    </row>
    <row r="179" spans="1:13">
      <c r="A179" s="293"/>
      <c r="C179" s="135"/>
      <c r="D179" s="153"/>
      <c r="E179" s="135"/>
      <c r="F179" s="135"/>
      <c r="G179" s="153"/>
      <c r="H179" s="153"/>
      <c r="I179" s="153"/>
      <c r="J179" s="153"/>
      <c r="K179" s="153"/>
      <c r="M179" s="153"/>
    </row>
    <row r="180" spans="1:13">
      <c r="A180" s="293"/>
      <c r="C180" s="135"/>
      <c r="D180" s="153"/>
      <c r="E180" s="135"/>
      <c r="F180" s="135"/>
      <c r="G180" s="153"/>
      <c r="H180" s="153"/>
      <c r="I180" s="153"/>
      <c r="J180" s="153"/>
      <c r="K180" s="153"/>
      <c r="M180" s="153"/>
    </row>
    <row r="181" spans="1:13">
      <c r="A181" s="293"/>
      <c r="C181" s="135"/>
      <c r="D181" s="153"/>
      <c r="E181" s="135"/>
      <c r="F181" s="135"/>
      <c r="G181" s="153"/>
      <c r="H181" s="153"/>
      <c r="I181" s="153"/>
      <c r="J181" s="153"/>
      <c r="K181" s="153"/>
      <c r="M181" s="153"/>
    </row>
    <row r="182" spans="1:13">
      <c r="A182" s="293"/>
      <c r="C182" s="135"/>
      <c r="D182" s="153"/>
      <c r="E182" s="135"/>
      <c r="F182" s="135"/>
      <c r="G182" s="153"/>
      <c r="H182" s="153"/>
      <c r="I182" s="153"/>
      <c r="J182" s="153"/>
      <c r="K182" s="153"/>
      <c r="M182" s="153"/>
    </row>
    <row r="183" spans="1:13">
      <c r="A183" s="293"/>
      <c r="C183" s="135"/>
      <c r="D183" s="153"/>
      <c r="E183" s="135"/>
      <c r="F183" s="135"/>
      <c r="G183" s="153"/>
      <c r="H183" s="153"/>
      <c r="I183" s="153"/>
      <c r="J183" s="153"/>
      <c r="K183" s="153"/>
      <c r="M183" s="153"/>
    </row>
    <row r="184" spans="1:13">
      <c r="A184" s="293"/>
      <c r="C184" s="135"/>
      <c r="D184" s="153"/>
      <c r="E184" s="135"/>
      <c r="F184" s="135"/>
      <c r="G184" s="153"/>
      <c r="H184" s="153"/>
      <c r="I184" s="153"/>
      <c r="J184" s="153"/>
      <c r="K184" s="153"/>
      <c r="M184" s="153"/>
    </row>
    <row r="185" spans="1:13">
      <c r="A185" s="293"/>
      <c r="C185" s="135"/>
      <c r="D185" s="153"/>
      <c r="E185" s="135"/>
      <c r="F185" s="135"/>
      <c r="G185" s="153"/>
      <c r="H185" s="153"/>
      <c r="I185" s="153"/>
      <c r="J185" s="153"/>
      <c r="K185" s="153"/>
      <c r="M185" s="153"/>
    </row>
    <row r="186" spans="1:13">
      <c r="A186" s="293"/>
      <c r="C186" s="135"/>
      <c r="D186" s="153"/>
      <c r="E186" s="135"/>
      <c r="F186" s="135"/>
      <c r="G186" s="153"/>
      <c r="H186" s="153"/>
      <c r="I186" s="153"/>
      <c r="J186" s="153"/>
      <c r="K186" s="153"/>
      <c r="M186" s="153"/>
    </row>
    <row r="187" spans="1:13">
      <c r="A187" s="293"/>
      <c r="C187" s="135"/>
      <c r="D187" s="153"/>
      <c r="E187" s="135"/>
      <c r="F187" s="135"/>
      <c r="G187" s="153"/>
      <c r="H187" s="153"/>
      <c r="I187" s="153"/>
      <c r="J187" s="153"/>
      <c r="K187" s="153"/>
      <c r="M187" s="153"/>
    </row>
    <row r="188" spans="1:13">
      <c r="A188" s="293"/>
      <c r="C188" s="135"/>
      <c r="D188" s="153"/>
      <c r="E188" s="135"/>
      <c r="F188" s="135"/>
      <c r="G188" s="153"/>
      <c r="H188" s="153"/>
      <c r="I188" s="153"/>
      <c r="J188" s="153"/>
      <c r="K188" s="153"/>
      <c r="M188" s="153"/>
    </row>
    <row r="189" spans="1:13">
      <c r="A189" s="293"/>
      <c r="C189" s="135"/>
      <c r="D189" s="153"/>
      <c r="E189" s="135"/>
      <c r="F189" s="135"/>
      <c r="G189" s="153"/>
      <c r="H189" s="153"/>
      <c r="I189" s="153"/>
      <c r="J189" s="153"/>
      <c r="K189" s="153"/>
      <c r="M189" s="153"/>
    </row>
    <row r="190" spans="1:13">
      <c r="A190" s="293"/>
      <c r="C190" s="135"/>
      <c r="D190" s="153"/>
      <c r="E190" s="135"/>
      <c r="F190" s="135"/>
      <c r="G190" s="153"/>
      <c r="H190" s="153"/>
      <c r="I190" s="153"/>
      <c r="J190" s="153"/>
      <c r="K190" s="153"/>
      <c r="M190" s="153"/>
    </row>
    <row r="191" spans="1:13">
      <c r="A191" s="293"/>
      <c r="C191" s="135"/>
      <c r="D191" s="153"/>
      <c r="E191" s="135"/>
      <c r="F191" s="135"/>
      <c r="G191" s="153"/>
      <c r="H191" s="153"/>
      <c r="I191" s="153"/>
      <c r="J191" s="153"/>
      <c r="K191" s="153"/>
      <c r="M191" s="153"/>
    </row>
    <row r="192" spans="1:13">
      <c r="A192" s="293"/>
      <c r="C192" s="135"/>
      <c r="D192" s="153"/>
      <c r="E192" s="135"/>
      <c r="F192" s="135"/>
      <c r="G192" s="153"/>
      <c r="H192" s="153"/>
      <c r="I192" s="153"/>
      <c r="J192" s="153"/>
      <c r="K192" s="153"/>
      <c r="M192" s="153"/>
    </row>
    <row r="193" spans="1:13">
      <c r="A193" s="293"/>
      <c r="C193" s="135"/>
      <c r="D193" s="153"/>
      <c r="E193" s="135"/>
      <c r="F193" s="135"/>
      <c r="G193" s="153"/>
      <c r="H193" s="153"/>
      <c r="I193" s="153"/>
      <c r="J193" s="153"/>
      <c r="K193" s="153"/>
      <c r="M193" s="153"/>
    </row>
    <row r="194" spans="1:13">
      <c r="A194" s="293"/>
      <c r="C194" s="135"/>
      <c r="D194" s="153"/>
      <c r="E194" s="135"/>
      <c r="F194" s="135"/>
      <c r="G194" s="153"/>
      <c r="H194" s="153"/>
      <c r="I194" s="153"/>
      <c r="J194" s="153"/>
      <c r="K194" s="153"/>
      <c r="M194" s="153"/>
    </row>
    <row r="195" spans="1:13">
      <c r="A195" s="293"/>
      <c r="C195" s="135"/>
      <c r="D195" s="153"/>
      <c r="E195" s="135"/>
      <c r="F195" s="135"/>
      <c r="G195" s="153"/>
      <c r="H195" s="153"/>
      <c r="I195" s="153"/>
      <c r="J195" s="153"/>
      <c r="K195" s="153"/>
      <c r="M195" s="153"/>
    </row>
    <row r="196" spans="1:13">
      <c r="A196" s="293"/>
      <c r="C196" s="135"/>
      <c r="D196" s="153"/>
      <c r="E196" s="135"/>
      <c r="F196" s="135"/>
      <c r="G196" s="153"/>
      <c r="H196" s="153"/>
      <c r="I196" s="153"/>
      <c r="J196" s="153"/>
      <c r="K196" s="153"/>
      <c r="M196" s="153"/>
    </row>
    <row r="197" spans="1:13">
      <c r="A197" s="293"/>
      <c r="C197" s="135"/>
      <c r="D197" s="153"/>
      <c r="E197" s="135"/>
      <c r="F197" s="135"/>
      <c r="G197" s="153"/>
      <c r="H197" s="153"/>
      <c r="I197" s="153"/>
      <c r="J197" s="153"/>
      <c r="K197" s="153"/>
      <c r="M197" s="153"/>
    </row>
    <row r="198" spans="1:13">
      <c r="A198" s="293"/>
      <c r="C198" s="135"/>
      <c r="D198" s="153"/>
      <c r="E198" s="135"/>
      <c r="F198" s="135"/>
      <c r="G198" s="153"/>
      <c r="H198" s="153"/>
      <c r="I198" s="153"/>
      <c r="J198" s="153"/>
      <c r="K198" s="153"/>
      <c r="M198" s="153"/>
    </row>
    <row r="199" spans="1:13">
      <c r="A199" s="293"/>
      <c r="C199" s="135"/>
      <c r="D199" s="153"/>
      <c r="E199" s="135"/>
      <c r="F199" s="135"/>
      <c r="G199" s="153"/>
      <c r="H199" s="153"/>
      <c r="I199" s="153"/>
      <c r="J199" s="153"/>
      <c r="K199" s="153"/>
      <c r="M199" s="153"/>
    </row>
    <row r="200" spans="1:13">
      <c r="A200" s="293"/>
      <c r="C200" s="135"/>
      <c r="D200" s="153"/>
      <c r="E200" s="135"/>
      <c r="F200" s="135"/>
      <c r="G200" s="153"/>
      <c r="H200" s="153"/>
      <c r="I200" s="153"/>
      <c r="J200" s="153"/>
      <c r="K200" s="153"/>
      <c r="M200" s="153"/>
    </row>
  </sheetData>
  <sheetProtection algorithmName="SHA-512" hashValue="x95KXGbxGuCY5t/A5GHt1BuNoyqg6RMR5GSKFyArVXm3lV9Vn/0jHjaB7F7U33cenzeyD9L62jjkNieKgnUcgQ==" saltValue="aghySOFPW4XFGsGYBZPtrg==" spinCount="100000" sheet="1" formatColumns="0" formatRows="0" selectLockedCells="1"/>
  <customSheetViews>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1"/>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2"/>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3"/>
    </customSheetView>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4"/>
    </customSheetView>
  </customSheetViews>
  <mergeCells count="17">
    <mergeCell ref="A167:O167"/>
    <mergeCell ref="K3:M3"/>
    <mergeCell ref="C6:J6"/>
    <mergeCell ref="K4:M4"/>
    <mergeCell ref="A162:M162"/>
    <mergeCell ref="A166:M166"/>
    <mergeCell ref="A163:M163"/>
    <mergeCell ref="A164:M164"/>
    <mergeCell ref="A165:M165"/>
    <mergeCell ref="A1:O1"/>
    <mergeCell ref="A2:O2"/>
    <mergeCell ref="N8:O8"/>
    <mergeCell ref="C7:J7"/>
    <mergeCell ref="C4:J4"/>
    <mergeCell ref="K5:M5"/>
    <mergeCell ref="C5:J5"/>
    <mergeCell ref="C3:J3"/>
  </mergeCells>
  <conditionalFormatting sqref="A167">
    <cfRule type="containsText" dxfId="8" priority="2" stopIfTrue="1" operator="containsText" text="sheet">
      <formula>NOT(ISERROR(SEARCH("sheet",A167)))</formula>
    </cfRule>
    <cfRule type="containsText" dxfId="7" priority="3" stopIfTrue="1" operator="containsText" text="responsive">
      <formula>NOT(ISERROR(SEARCH("responsive",A167)))</formula>
    </cfRule>
  </conditionalFormatting>
  <conditionalFormatting sqref="O166">
    <cfRule type="containsText" dxfId="6" priority="1" stopIfTrue="1" operator="containsText" text="percentage">
      <formula>NOT(ISERROR(SEARCH("percentage",O166)))</formula>
    </cfRule>
  </conditionalFormatting>
  <dataValidations count="1">
    <dataValidation type="decimal" allowBlank="1" showInputMessage="1" showErrorMessage="1" prompt="Please Enter Percentage" sqref="N163" xr:uid="{00000000-0002-0000-0400-000000000000}">
      <formula1>-100</formula1>
      <formula2>100</formula2>
    </dataValidation>
  </dataValidations>
  <pageMargins left="0.45" right="0.45" top="0.75" bottom="0.75" header="0.3" footer="0.3"/>
  <pageSetup paperSize="9" scale="59" fitToHeight="0" orientation="landscape" r:id="rId5"/>
  <rowBreaks count="1" manualBreakCount="1">
    <brk id="2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04"/>
  <sheetViews>
    <sheetView view="pageBreakPreview" zoomScale="80" zoomScaleNormal="80" zoomScaleSheetLayoutView="80" workbookViewId="0">
      <pane ySplit="9" topLeftCell="A10" activePane="bottomLeft" state="frozen"/>
      <selection pane="bottomLeft" activeCell="J11" sqref="J11"/>
    </sheetView>
  </sheetViews>
  <sheetFormatPr defaultRowHeight="13.5"/>
  <cols>
    <col min="1" max="1" width="8" style="312" customWidth="1"/>
    <col min="2" max="2" width="11.28515625" style="156" bestFit="1" customWidth="1"/>
    <col min="3" max="3" width="12.7109375" style="156" hidden="1" customWidth="1"/>
    <col min="4" max="4" width="16.5703125" style="156" hidden="1" customWidth="1"/>
    <col min="5" max="5" width="10.85546875" style="156" customWidth="1"/>
    <col min="6" max="6" width="19.5703125" style="301" customWidth="1"/>
    <col min="7" max="7" width="67.5703125" style="156" customWidth="1"/>
    <col min="8" max="8" width="7.710937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58" t="str">
        <f>'Name of Bidder'!A1:C1</f>
        <v>Construction of Transit Camp at 400/220KV Gooty Sub-station under Transmission System for evacuation of power from RE sources in Kurnool Wind Energy Zone (3000MW)/ Solar Energy Zone (1500MW) Part-A and Part-B</v>
      </c>
      <c r="B1" s="358"/>
      <c r="C1" s="358"/>
      <c r="D1" s="358"/>
      <c r="E1" s="358"/>
      <c r="F1" s="358"/>
      <c r="G1" s="358"/>
      <c r="H1" s="358"/>
      <c r="I1" s="358"/>
      <c r="J1" s="358"/>
      <c r="K1" s="358"/>
      <c r="L1" s="358"/>
      <c r="M1" s="201"/>
      <c r="N1" s="210"/>
      <c r="O1" s="210"/>
      <c r="P1" s="210"/>
    </row>
    <row r="2" spans="1:16" s="155" customFormat="1" ht="16.5" customHeight="1">
      <c r="A2" s="358" t="s">
        <v>280</v>
      </c>
      <c r="B2" s="358"/>
      <c r="C2" s="358"/>
      <c r="D2" s="358"/>
      <c r="E2" s="358"/>
      <c r="F2" s="358"/>
      <c r="G2" s="358"/>
      <c r="H2" s="358"/>
      <c r="I2" s="358"/>
      <c r="J2" s="358"/>
      <c r="K2" s="358"/>
      <c r="L2" s="358"/>
      <c r="M2" s="201"/>
      <c r="N2" s="210"/>
      <c r="O2" s="210"/>
      <c r="P2" s="210"/>
    </row>
    <row r="3" spans="1:16" ht="47.25">
      <c r="A3" s="130" t="s">
        <v>281</v>
      </c>
      <c r="B3" s="132"/>
      <c r="C3" s="132"/>
      <c r="D3" s="360">
        <f>'Name of Bidder'!C9</f>
        <v>0</v>
      </c>
      <c r="E3" s="360"/>
      <c r="F3" s="360"/>
      <c r="G3" s="360"/>
      <c r="H3" s="360"/>
      <c r="I3" s="360"/>
      <c r="J3" s="361" t="s">
        <v>242</v>
      </c>
      <c r="K3" s="361"/>
      <c r="L3" s="361"/>
      <c r="M3" s="132"/>
      <c r="N3" s="211"/>
      <c r="O3" s="211"/>
      <c r="P3" s="211"/>
    </row>
    <row r="4" spans="1:16" ht="15.75">
      <c r="A4" s="360" t="s">
        <v>15</v>
      </c>
      <c r="B4" s="360"/>
      <c r="C4" s="360"/>
      <c r="D4" s="360">
        <f>'Name of Bidder'!C10</f>
        <v>0</v>
      </c>
      <c r="E4" s="360"/>
      <c r="F4" s="360"/>
      <c r="G4" s="360"/>
      <c r="H4" s="360"/>
      <c r="I4" s="360"/>
      <c r="J4" s="361" t="s">
        <v>244</v>
      </c>
      <c r="K4" s="361"/>
      <c r="L4" s="361"/>
      <c r="M4" s="132"/>
      <c r="N4" s="211"/>
      <c r="O4" s="211"/>
      <c r="P4" s="211"/>
    </row>
    <row r="5" spans="1:16" ht="15.75">
      <c r="A5" s="130"/>
      <c r="B5" s="132"/>
      <c r="C5" s="132"/>
      <c r="D5" s="360">
        <f>'Name of Bidder'!C11</f>
        <v>0</v>
      </c>
      <c r="E5" s="360"/>
      <c r="F5" s="360"/>
      <c r="G5" s="360"/>
      <c r="H5" s="360"/>
      <c r="I5" s="360"/>
      <c r="J5" s="361" t="s">
        <v>245</v>
      </c>
      <c r="K5" s="361"/>
      <c r="L5" s="361"/>
      <c r="M5" s="132"/>
      <c r="N5" s="211"/>
      <c r="O5" s="211"/>
      <c r="P5" s="211"/>
    </row>
    <row r="6" spans="1:16" ht="15.75">
      <c r="A6" s="130"/>
      <c r="B6" s="132"/>
      <c r="C6" s="132"/>
      <c r="D6" s="360">
        <f>'Name of Bidder'!C12</f>
        <v>0</v>
      </c>
      <c r="E6" s="360"/>
      <c r="F6" s="360"/>
      <c r="G6" s="360"/>
      <c r="H6" s="360"/>
      <c r="I6" s="360"/>
      <c r="J6" s="132" t="s">
        <v>246</v>
      </c>
      <c r="K6" s="132"/>
      <c r="L6" s="132"/>
      <c r="M6" s="132"/>
      <c r="N6" s="211"/>
      <c r="O6" s="211"/>
      <c r="P6" s="211"/>
    </row>
    <row r="7" spans="1:16" ht="15.75">
      <c r="A7" s="130"/>
      <c r="B7" s="132"/>
      <c r="C7" s="132"/>
      <c r="D7" s="132"/>
      <c r="E7" s="360"/>
      <c r="F7" s="360"/>
      <c r="G7" s="360"/>
      <c r="H7" s="360"/>
      <c r="I7" s="360"/>
      <c r="J7" s="132" t="s">
        <v>247</v>
      </c>
      <c r="K7" s="132"/>
      <c r="L7" s="132"/>
      <c r="M7" s="132"/>
      <c r="N7" s="211"/>
      <c r="O7" s="211"/>
      <c r="P7" s="211"/>
    </row>
    <row r="8" spans="1:16" s="157" customFormat="1" ht="99">
      <c r="A8" s="127" t="s">
        <v>249</v>
      </c>
      <c r="B8" s="127" t="s">
        <v>250</v>
      </c>
      <c r="C8" s="127" t="s">
        <v>282</v>
      </c>
      <c r="D8" s="128" t="s">
        <v>283</v>
      </c>
      <c r="E8" s="128" t="s">
        <v>253</v>
      </c>
      <c r="F8" s="296" t="s">
        <v>254</v>
      </c>
      <c r="G8" s="127" t="s">
        <v>284</v>
      </c>
      <c r="H8" s="127" t="s">
        <v>255</v>
      </c>
      <c r="I8" s="127" t="s">
        <v>256</v>
      </c>
      <c r="J8" s="127" t="s">
        <v>285</v>
      </c>
      <c r="K8" s="127" t="s">
        <v>286</v>
      </c>
      <c r="L8" s="127" t="s">
        <v>259</v>
      </c>
      <c r="M8" s="127" t="s">
        <v>287</v>
      </c>
      <c r="N8" s="209"/>
      <c r="O8" s="209"/>
      <c r="P8" s="212">
        <f>COUNTIF(J11:J33,"")+COUNTIF(J35:J51,"")+COUNTIF(J53:J67,"")+COUNTIF(J71:J99,"")</f>
        <v>84</v>
      </c>
    </row>
    <row r="9" spans="1:16" ht="16.5">
      <c r="A9" s="203">
        <v>1</v>
      </c>
      <c r="B9" s="203">
        <v>2</v>
      </c>
      <c r="C9" s="203">
        <v>2</v>
      </c>
      <c r="D9" s="203">
        <v>3</v>
      </c>
      <c r="E9" s="204">
        <v>3</v>
      </c>
      <c r="F9" s="302">
        <v>4</v>
      </c>
      <c r="G9" s="205">
        <v>5</v>
      </c>
      <c r="H9" s="205">
        <v>6</v>
      </c>
      <c r="I9" s="205">
        <v>7</v>
      </c>
      <c r="J9" s="205">
        <v>8</v>
      </c>
      <c r="K9" s="206" t="s">
        <v>459</v>
      </c>
      <c r="L9" s="206" t="s">
        <v>460</v>
      </c>
      <c r="M9" s="206"/>
      <c r="N9" s="211"/>
      <c r="O9" s="211"/>
      <c r="P9" s="212">
        <f>COUNTIF(I11:I100,"&gt;0")</f>
        <v>84</v>
      </c>
    </row>
    <row r="10" spans="1:16" ht="30.75" customHeight="1">
      <c r="A10" s="308" t="s">
        <v>288</v>
      </c>
      <c r="B10" s="223"/>
      <c r="C10" s="224"/>
      <c r="D10" s="224"/>
      <c r="E10" s="225"/>
      <c r="F10" s="297"/>
      <c r="G10" s="230" t="s">
        <v>289</v>
      </c>
      <c r="H10" s="226"/>
      <c r="I10" s="227"/>
      <c r="J10" s="228"/>
      <c r="K10" s="229"/>
      <c r="L10" s="229"/>
      <c r="M10" s="229"/>
      <c r="N10" s="211"/>
      <c r="O10" s="211"/>
      <c r="P10" s="212"/>
    </row>
    <row r="11" spans="1:16" ht="165">
      <c r="A11" s="309" t="s">
        <v>686</v>
      </c>
      <c r="B11" s="295" t="s">
        <v>443</v>
      </c>
      <c r="C11" s="203"/>
      <c r="D11" s="237"/>
      <c r="E11" s="213">
        <v>0.18</v>
      </c>
      <c r="F11" s="298"/>
      <c r="G11" s="240" t="s">
        <v>427</v>
      </c>
      <c r="H11" s="286" t="s">
        <v>410</v>
      </c>
      <c r="I11" s="235">
        <v>386</v>
      </c>
      <c r="J11" s="236"/>
      <c r="K11" s="238">
        <f>ROUND(J11*I11,2)</f>
        <v>0</v>
      </c>
      <c r="L11" s="294">
        <f>IF(F11="",K11*E11,K11*F11)</f>
        <v>0</v>
      </c>
      <c r="M11" s="208" t="str">
        <f t="shared" ref="M11:M86" si="0">IF($P$9&lt;&gt;$P$8,IF(OR(J11="",J11=0),"Included in other item",""),"")</f>
        <v/>
      </c>
      <c r="N11" s="211" t="b">
        <f t="shared" ref="N11" si="1">ISBLANK(J11)</f>
        <v>1</v>
      </c>
      <c r="O11" s="211" t="b">
        <f t="shared" ref="O11" si="2">AND(N11=FALSE,J11=0)</f>
        <v>0</v>
      </c>
      <c r="P11" s="212"/>
    </row>
    <row r="12" spans="1:16" ht="135">
      <c r="A12" s="309" t="s">
        <v>687</v>
      </c>
      <c r="B12" s="295" t="s">
        <v>688</v>
      </c>
      <c r="C12" s="203"/>
      <c r="D12" s="237"/>
      <c r="E12" s="213">
        <v>0.18</v>
      </c>
      <c r="F12" s="298"/>
      <c r="G12" s="240" t="s">
        <v>649</v>
      </c>
      <c r="H12" s="286" t="s">
        <v>580</v>
      </c>
      <c r="I12" s="235">
        <v>6.5</v>
      </c>
      <c r="J12" s="236"/>
      <c r="K12" s="238">
        <f t="shared" ref="K12:K67" si="3">ROUND(J12*I12,2)</f>
        <v>0</v>
      </c>
      <c r="L12" s="294">
        <f t="shared" ref="L12:L67" si="4">IF(F12="",K12*E12,K12*F12)</f>
        <v>0</v>
      </c>
      <c r="M12" s="208" t="str">
        <f t="shared" ref="M12:M67" si="5">IF($P$9&lt;&gt;$P$8,IF(OR(J12="",J12=0),"Included in other item",""),"")</f>
        <v/>
      </c>
      <c r="N12" s="211"/>
      <c r="O12" s="211"/>
      <c r="P12" s="212"/>
    </row>
    <row r="13" spans="1:16" ht="45">
      <c r="A13" s="309" t="s">
        <v>689</v>
      </c>
      <c r="B13" s="295" t="s">
        <v>690</v>
      </c>
      <c r="C13" s="203"/>
      <c r="D13" s="237"/>
      <c r="E13" s="213">
        <v>0.18</v>
      </c>
      <c r="F13" s="298"/>
      <c r="G13" s="240" t="s">
        <v>650</v>
      </c>
      <c r="H13" s="286" t="s">
        <v>580</v>
      </c>
      <c r="I13" s="235">
        <v>50</v>
      </c>
      <c r="J13" s="236"/>
      <c r="K13" s="238">
        <f t="shared" si="3"/>
        <v>0</v>
      </c>
      <c r="L13" s="294">
        <f t="shared" si="4"/>
        <v>0</v>
      </c>
      <c r="M13" s="208" t="str">
        <f t="shared" si="5"/>
        <v/>
      </c>
      <c r="N13" s="211"/>
      <c r="O13" s="211"/>
      <c r="P13" s="212"/>
    </row>
    <row r="14" spans="1:16" ht="45">
      <c r="A14" s="309" t="s">
        <v>691</v>
      </c>
      <c r="B14" s="295" t="s">
        <v>444</v>
      </c>
      <c r="C14" s="203"/>
      <c r="D14" s="237"/>
      <c r="E14" s="213">
        <v>0.18</v>
      </c>
      <c r="F14" s="298"/>
      <c r="G14" s="240" t="s">
        <v>428</v>
      </c>
      <c r="H14" s="286" t="s">
        <v>410</v>
      </c>
      <c r="I14" s="235">
        <v>47</v>
      </c>
      <c r="J14" s="236"/>
      <c r="K14" s="238">
        <f t="shared" si="3"/>
        <v>0</v>
      </c>
      <c r="L14" s="294">
        <f t="shared" si="4"/>
        <v>0</v>
      </c>
      <c r="M14" s="208" t="str">
        <f t="shared" si="5"/>
        <v/>
      </c>
      <c r="N14" s="211"/>
      <c r="O14" s="211"/>
      <c r="P14" s="212"/>
    </row>
    <row r="15" spans="1:16" ht="195">
      <c r="A15" s="309" t="s">
        <v>692</v>
      </c>
      <c r="B15" s="295" t="s">
        <v>446</v>
      </c>
      <c r="C15" s="203"/>
      <c r="D15" s="237"/>
      <c r="E15" s="213">
        <v>0.18</v>
      </c>
      <c r="F15" s="298"/>
      <c r="G15" s="240" t="s">
        <v>430</v>
      </c>
      <c r="H15" s="286" t="s">
        <v>410</v>
      </c>
      <c r="I15" s="235">
        <v>138</v>
      </c>
      <c r="J15" s="236"/>
      <c r="K15" s="238">
        <f t="shared" si="3"/>
        <v>0</v>
      </c>
      <c r="L15" s="294">
        <f t="shared" si="4"/>
        <v>0</v>
      </c>
      <c r="M15" s="208" t="str">
        <f t="shared" si="5"/>
        <v/>
      </c>
      <c r="N15" s="211"/>
      <c r="O15" s="211"/>
      <c r="P15" s="212"/>
    </row>
    <row r="16" spans="1:16" ht="195">
      <c r="A16" s="309" t="s">
        <v>693</v>
      </c>
      <c r="B16" s="295" t="s">
        <v>447</v>
      </c>
      <c r="C16" s="203"/>
      <c r="D16" s="237"/>
      <c r="E16" s="213">
        <v>0.18</v>
      </c>
      <c r="F16" s="298"/>
      <c r="G16" s="240" t="s">
        <v>431</v>
      </c>
      <c r="H16" s="286" t="s">
        <v>651</v>
      </c>
      <c r="I16" s="235">
        <v>90.5</v>
      </c>
      <c r="J16" s="236"/>
      <c r="K16" s="238">
        <f t="shared" si="3"/>
        <v>0</v>
      </c>
      <c r="L16" s="294">
        <f t="shared" si="4"/>
        <v>0</v>
      </c>
      <c r="M16" s="208" t="str">
        <f t="shared" si="5"/>
        <v/>
      </c>
      <c r="N16" s="211"/>
      <c r="O16" s="211"/>
      <c r="P16" s="212"/>
    </row>
    <row r="17" spans="1:16" ht="195">
      <c r="A17" s="309" t="s">
        <v>694</v>
      </c>
      <c r="B17" s="295" t="s">
        <v>448</v>
      </c>
      <c r="C17" s="203"/>
      <c r="D17" s="237"/>
      <c r="E17" s="213">
        <v>0.18</v>
      </c>
      <c r="F17" s="298"/>
      <c r="G17" s="240" t="s">
        <v>432</v>
      </c>
      <c r="H17" s="286" t="s">
        <v>651</v>
      </c>
      <c r="I17" s="235">
        <v>35</v>
      </c>
      <c r="J17" s="236"/>
      <c r="K17" s="238">
        <f t="shared" si="3"/>
        <v>0</v>
      </c>
      <c r="L17" s="294">
        <f t="shared" si="4"/>
        <v>0</v>
      </c>
      <c r="M17" s="208" t="str">
        <f t="shared" si="5"/>
        <v/>
      </c>
      <c r="N17" s="211"/>
      <c r="O17" s="211"/>
      <c r="P17" s="212"/>
    </row>
    <row r="18" spans="1:16" ht="105">
      <c r="A18" s="309" t="s">
        <v>695</v>
      </c>
      <c r="B18" s="295" t="s">
        <v>449</v>
      </c>
      <c r="C18" s="203"/>
      <c r="D18" s="237"/>
      <c r="E18" s="213">
        <v>0.18</v>
      </c>
      <c r="F18" s="298"/>
      <c r="G18" s="240" t="s">
        <v>433</v>
      </c>
      <c r="H18" s="286" t="s">
        <v>412</v>
      </c>
      <c r="I18" s="235">
        <v>25</v>
      </c>
      <c r="J18" s="236"/>
      <c r="K18" s="238">
        <f t="shared" si="3"/>
        <v>0</v>
      </c>
      <c r="L18" s="294">
        <f t="shared" si="4"/>
        <v>0</v>
      </c>
      <c r="M18" s="208" t="str">
        <f t="shared" si="5"/>
        <v/>
      </c>
      <c r="N18" s="211"/>
      <c r="O18" s="211"/>
      <c r="P18" s="212"/>
    </row>
    <row r="19" spans="1:16" ht="105">
      <c r="A19" s="309" t="s">
        <v>696</v>
      </c>
      <c r="B19" s="295" t="s">
        <v>697</v>
      </c>
      <c r="C19" s="203"/>
      <c r="D19" s="237"/>
      <c r="E19" s="213">
        <v>0.18</v>
      </c>
      <c r="F19" s="298"/>
      <c r="G19" s="240" t="s">
        <v>652</v>
      </c>
      <c r="H19" s="286" t="s">
        <v>627</v>
      </c>
      <c r="I19" s="235">
        <v>85</v>
      </c>
      <c r="J19" s="236"/>
      <c r="K19" s="238">
        <f t="shared" si="3"/>
        <v>0</v>
      </c>
      <c r="L19" s="294">
        <f t="shared" si="4"/>
        <v>0</v>
      </c>
      <c r="M19" s="208" t="str">
        <f t="shared" si="5"/>
        <v/>
      </c>
      <c r="N19" s="211"/>
      <c r="O19" s="211"/>
      <c r="P19" s="212"/>
    </row>
    <row r="20" spans="1:16" ht="45">
      <c r="A20" s="309" t="s">
        <v>698</v>
      </c>
      <c r="B20" s="295" t="s">
        <v>699</v>
      </c>
      <c r="C20" s="203"/>
      <c r="D20" s="237"/>
      <c r="E20" s="213">
        <v>0.18</v>
      </c>
      <c r="F20" s="298"/>
      <c r="G20" s="240" t="s">
        <v>653</v>
      </c>
      <c r="H20" s="286" t="s">
        <v>627</v>
      </c>
      <c r="I20" s="235">
        <v>65</v>
      </c>
      <c r="J20" s="236"/>
      <c r="K20" s="238">
        <f t="shared" si="3"/>
        <v>0</v>
      </c>
      <c r="L20" s="294">
        <f t="shared" si="4"/>
        <v>0</v>
      </c>
      <c r="M20" s="208" t="str">
        <f t="shared" si="5"/>
        <v/>
      </c>
      <c r="N20" s="211"/>
      <c r="O20" s="211"/>
      <c r="P20" s="212"/>
    </row>
    <row r="21" spans="1:16" ht="75">
      <c r="A21" s="309" t="s">
        <v>700</v>
      </c>
      <c r="B21" s="295" t="s">
        <v>701</v>
      </c>
      <c r="C21" s="203"/>
      <c r="D21" s="237"/>
      <c r="E21" s="213">
        <v>0.18</v>
      </c>
      <c r="F21" s="298"/>
      <c r="G21" s="240" t="s">
        <v>654</v>
      </c>
      <c r="H21" s="286" t="s">
        <v>627</v>
      </c>
      <c r="I21" s="235">
        <v>400</v>
      </c>
      <c r="J21" s="236"/>
      <c r="K21" s="238">
        <f t="shared" si="3"/>
        <v>0</v>
      </c>
      <c r="L21" s="294">
        <f t="shared" si="4"/>
        <v>0</v>
      </c>
      <c r="M21" s="208" t="str">
        <f t="shared" si="5"/>
        <v/>
      </c>
      <c r="N21" s="211"/>
      <c r="O21" s="211"/>
      <c r="P21" s="212"/>
    </row>
    <row r="22" spans="1:16" ht="45">
      <c r="A22" s="309" t="s">
        <v>702</v>
      </c>
      <c r="B22" s="295" t="s">
        <v>703</v>
      </c>
      <c r="C22" s="203"/>
      <c r="D22" s="237"/>
      <c r="E22" s="213">
        <v>0.18</v>
      </c>
      <c r="F22" s="298"/>
      <c r="G22" s="240" t="s">
        <v>655</v>
      </c>
      <c r="H22" s="286" t="s">
        <v>651</v>
      </c>
      <c r="I22" s="235">
        <v>10</v>
      </c>
      <c r="J22" s="236"/>
      <c r="K22" s="238">
        <f t="shared" si="3"/>
        <v>0</v>
      </c>
      <c r="L22" s="294">
        <f t="shared" si="4"/>
        <v>0</v>
      </c>
      <c r="M22" s="208" t="str">
        <f t="shared" si="5"/>
        <v/>
      </c>
      <c r="N22" s="211"/>
      <c r="O22" s="211"/>
      <c r="P22" s="212"/>
    </row>
    <row r="23" spans="1:16" ht="105">
      <c r="A23" s="309" t="s">
        <v>704</v>
      </c>
      <c r="B23" s="295" t="s">
        <v>705</v>
      </c>
      <c r="C23" s="203"/>
      <c r="D23" s="237"/>
      <c r="E23" s="213">
        <v>0.18</v>
      </c>
      <c r="F23" s="298"/>
      <c r="G23" s="240" t="s">
        <v>434</v>
      </c>
      <c r="H23" s="286" t="s">
        <v>410</v>
      </c>
      <c r="I23" s="235">
        <v>38</v>
      </c>
      <c r="J23" s="236"/>
      <c r="K23" s="238">
        <f t="shared" si="3"/>
        <v>0</v>
      </c>
      <c r="L23" s="294">
        <f t="shared" si="4"/>
        <v>0</v>
      </c>
      <c r="M23" s="208" t="str">
        <f t="shared" si="5"/>
        <v/>
      </c>
      <c r="N23" s="211"/>
      <c r="O23" s="211"/>
      <c r="P23" s="212"/>
    </row>
    <row r="24" spans="1:16" ht="38.25">
      <c r="A24" s="309" t="s">
        <v>706</v>
      </c>
      <c r="B24" s="295" t="s">
        <v>707</v>
      </c>
      <c r="C24" s="203"/>
      <c r="D24" s="237"/>
      <c r="E24" s="213">
        <v>0.18</v>
      </c>
      <c r="F24" s="298"/>
      <c r="G24" s="240" t="s">
        <v>656</v>
      </c>
      <c r="H24" s="286" t="s">
        <v>412</v>
      </c>
      <c r="I24" s="235">
        <v>1</v>
      </c>
      <c r="J24" s="236"/>
      <c r="K24" s="238">
        <f t="shared" si="3"/>
        <v>0</v>
      </c>
      <c r="L24" s="294">
        <f t="shared" si="4"/>
        <v>0</v>
      </c>
      <c r="M24" s="208" t="str">
        <f t="shared" si="5"/>
        <v/>
      </c>
      <c r="N24" s="211"/>
      <c r="O24" s="211"/>
      <c r="P24" s="212"/>
    </row>
    <row r="25" spans="1:16" ht="60">
      <c r="A25" s="309" t="s">
        <v>708</v>
      </c>
      <c r="B25" s="295" t="s">
        <v>709</v>
      </c>
      <c r="C25" s="203"/>
      <c r="D25" s="237"/>
      <c r="E25" s="213">
        <v>0.18</v>
      </c>
      <c r="F25" s="298"/>
      <c r="G25" s="240" t="s">
        <v>657</v>
      </c>
      <c r="H25" s="286" t="s">
        <v>410</v>
      </c>
      <c r="I25" s="235">
        <v>30</v>
      </c>
      <c r="J25" s="236"/>
      <c r="K25" s="238">
        <f t="shared" si="3"/>
        <v>0</v>
      </c>
      <c r="L25" s="294">
        <f t="shared" si="4"/>
        <v>0</v>
      </c>
      <c r="M25" s="208" t="str">
        <f t="shared" si="5"/>
        <v/>
      </c>
      <c r="N25" s="211"/>
      <c r="O25" s="211"/>
      <c r="P25" s="212"/>
    </row>
    <row r="26" spans="1:16" ht="60">
      <c r="A26" s="309" t="s">
        <v>710</v>
      </c>
      <c r="B26" s="295" t="s">
        <v>445</v>
      </c>
      <c r="C26" s="203"/>
      <c r="D26" s="237"/>
      <c r="E26" s="213">
        <v>0.18</v>
      </c>
      <c r="F26" s="298"/>
      <c r="G26" s="240" t="s">
        <v>429</v>
      </c>
      <c r="H26" s="286" t="s">
        <v>412</v>
      </c>
      <c r="I26" s="235">
        <v>26</v>
      </c>
      <c r="J26" s="236"/>
      <c r="K26" s="238">
        <f t="shared" si="3"/>
        <v>0</v>
      </c>
      <c r="L26" s="294">
        <f t="shared" si="4"/>
        <v>0</v>
      </c>
      <c r="M26" s="208" t="str">
        <f t="shared" si="5"/>
        <v/>
      </c>
      <c r="N26" s="211"/>
      <c r="O26" s="211"/>
      <c r="P26" s="212"/>
    </row>
    <row r="27" spans="1:16" ht="120">
      <c r="A27" s="309" t="s">
        <v>711</v>
      </c>
      <c r="B27" s="295" t="s">
        <v>450</v>
      </c>
      <c r="C27" s="203"/>
      <c r="D27" s="237"/>
      <c r="E27" s="213">
        <v>0.18</v>
      </c>
      <c r="F27" s="298"/>
      <c r="G27" s="240" t="s">
        <v>435</v>
      </c>
      <c r="H27" s="286" t="s">
        <v>412</v>
      </c>
      <c r="I27" s="235">
        <v>2</v>
      </c>
      <c r="J27" s="236"/>
      <c r="K27" s="238">
        <f t="shared" si="3"/>
        <v>0</v>
      </c>
      <c r="L27" s="294">
        <f t="shared" si="4"/>
        <v>0</v>
      </c>
      <c r="M27" s="208" t="str">
        <f t="shared" si="5"/>
        <v/>
      </c>
      <c r="N27" s="211"/>
      <c r="O27" s="211"/>
      <c r="P27" s="212"/>
    </row>
    <row r="28" spans="1:16" ht="90">
      <c r="A28" s="309" t="s">
        <v>712</v>
      </c>
      <c r="B28" s="295" t="s">
        <v>713</v>
      </c>
      <c r="C28" s="203"/>
      <c r="D28" s="237"/>
      <c r="E28" s="213">
        <v>0.18</v>
      </c>
      <c r="F28" s="298"/>
      <c r="G28" s="240" t="s">
        <v>658</v>
      </c>
      <c r="H28" s="286" t="s">
        <v>412</v>
      </c>
      <c r="I28" s="235">
        <v>1</v>
      </c>
      <c r="J28" s="236"/>
      <c r="K28" s="238">
        <f t="shared" si="3"/>
        <v>0</v>
      </c>
      <c r="L28" s="294">
        <f t="shared" si="4"/>
        <v>0</v>
      </c>
      <c r="M28" s="208" t="str">
        <f t="shared" si="5"/>
        <v/>
      </c>
      <c r="N28" s="211"/>
      <c r="O28" s="211"/>
      <c r="P28" s="212"/>
    </row>
    <row r="29" spans="1:16" ht="90">
      <c r="A29" s="309" t="s">
        <v>714</v>
      </c>
      <c r="B29" s="295" t="s">
        <v>455</v>
      </c>
      <c r="C29" s="203"/>
      <c r="D29" s="237"/>
      <c r="E29" s="213">
        <v>0.18</v>
      </c>
      <c r="F29" s="298"/>
      <c r="G29" s="240" t="s">
        <v>439</v>
      </c>
      <c r="H29" s="286" t="s">
        <v>412</v>
      </c>
      <c r="I29" s="235">
        <v>11</v>
      </c>
      <c r="J29" s="236"/>
      <c r="K29" s="238">
        <f t="shared" si="3"/>
        <v>0</v>
      </c>
      <c r="L29" s="294">
        <f t="shared" si="4"/>
        <v>0</v>
      </c>
      <c r="M29" s="208" t="str">
        <f t="shared" si="5"/>
        <v/>
      </c>
      <c r="N29" s="211"/>
      <c r="O29" s="211"/>
      <c r="P29" s="212"/>
    </row>
    <row r="30" spans="1:16" ht="90">
      <c r="A30" s="309" t="s">
        <v>715</v>
      </c>
      <c r="B30" s="295" t="s">
        <v>456</v>
      </c>
      <c r="C30" s="203"/>
      <c r="D30" s="237"/>
      <c r="E30" s="213">
        <v>0.18</v>
      </c>
      <c r="F30" s="298"/>
      <c r="G30" s="240" t="s">
        <v>440</v>
      </c>
      <c r="H30" s="286" t="s">
        <v>412</v>
      </c>
      <c r="I30" s="235">
        <v>2</v>
      </c>
      <c r="J30" s="236"/>
      <c r="K30" s="238">
        <f t="shared" si="3"/>
        <v>0</v>
      </c>
      <c r="L30" s="294">
        <f t="shared" si="4"/>
        <v>0</v>
      </c>
      <c r="M30" s="208" t="str">
        <f t="shared" si="5"/>
        <v/>
      </c>
      <c r="N30" s="211"/>
      <c r="O30" s="211"/>
      <c r="P30" s="212"/>
    </row>
    <row r="31" spans="1:16" ht="90">
      <c r="A31" s="309" t="s">
        <v>716</v>
      </c>
      <c r="B31" s="295" t="s">
        <v>457</v>
      </c>
      <c r="C31" s="203"/>
      <c r="D31" s="237"/>
      <c r="E31" s="213">
        <v>0.18</v>
      </c>
      <c r="F31" s="298"/>
      <c r="G31" s="240" t="s">
        <v>441</v>
      </c>
      <c r="H31" s="286" t="s">
        <v>412</v>
      </c>
      <c r="I31" s="235">
        <v>5</v>
      </c>
      <c r="J31" s="236"/>
      <c r="K31" s="238">
        <f t="shared" si="3"/>
        <v>0</v>
      </c>
      <c r="L31" s="294">
        <f t="shared" si="4"/>
        <v>0</v>
      </c>
      <c r="M31" s="208" t="str">
        <f t="shared" si="5"/>
        <v/>
      </c>
      <c r="N31" s="211"/>
      <c r="O31" s="211"/>
      <c r="P31" s="212"/>
    </row>
    <row r="32" spans="1:16" ht="90">
      <c r="A32" s="309" t="s">
        <v>717</v>
      </c>
      <c r="B32" s="295" t="s">
        <v>458</v>
      </c>
      <c r="C32" s="203"/>
      <c r="D32" s="237"/>
      <c r="E32" s="213">
        <v>0.18</v>
      </c>
      <c r="F32" s="298"/>
      <c r="G32" s="240" t="s">
        <v>442</v>
      </c>
      <c r="H32" s="286" t="s">
        <v>412</v>
      </c>
      <c r="I32" s="235">
        <v>6</v>
      </c>
      <c r="J32" s="236"/>
      <c r="K32" s="238">
        <f t="shared" si="3"/>
        <v>0</v>
      </c>
      <c r="L32" s="294">
        <f t="shared" si="4"/>
        <v>0</v>
      </c>
      <c r="M32" s="208" t="str">
        <f t="shared" si="5"/>
        <v/>
      </c>
      <c r="N32" s="211"/>
      <c r="O32" s="211"/>
      <c r="P32" s="212"/>
    </row>
    <row r="33" spans="1:16" ht="105">
      <c r="A33" s="309" t="s">
        <v>718</v>
      </c>
      <c r="B33" s="295" t="s">
        <v>719</v>
      </c>
      <c r="C33" s="203"/>
      <c r="D33" s="237"/>
      <c r="E33" s="213">
        <v>0.18</v>
      </c>
      <c r="F33" s="298"/>
      <c r="G33" s="240" t="s">
        <v>438</v>
      </c>
      <c r="H33" s="286" t="s">
        <v>412</v>
      </c>
      <c r="I33" s="235">
        <v>23</v>
      </c>
      <c r="J33" s="236"/>
      <c r="K33" s="238">
        <f t="shared" si="3"/>
        <v>0</v>
      </c>
      <c r="L33" s="294">
        <f t="shared" si="4"/>
        <v>0</v>
      </c>
      <c r="M33" s="208" t="str">
        <f t="shared" si="5"/>
        <v/>
      </c>
      <c r="N33" s="211"/>
      <c r="O33" s="211"/>
      <c r="P33" s="212"/>
    </row>
    <row r="34" spans="1:16" ht="15.75">
      <c r="A34" s="309"/>
      <c r="B34" s="295"/>
      <c r="C34" s="203"/>
      <c r="D34" s="237"/>
      <c r="E34" s="213">
        <v>0.18</v>
      </c>
      <c r="F34" s="298"/>
      <c r="G34" s="288" t="s">
        <v>659</v>
      </c>
      <c r="H34" s="286"/>
      <c r="I34" s="235"/>
      <c r="J34" s="236"/>
      <c r="K34" s="238">
        <f t="shared" si="3"/>
        <v>0</v>
      </c>
      <c r="L34" s="294">
        <f t="shared" si="4"/>
        <v>0</v>
      </c>
      <c r="M34" s="208"/>
      <c r="N34" s="211"/>
      <c r="O34" s="211"/>
      <c r="P34" s="212"/>
    </row>
    <row r="35" spans="1:16" ht="255">
      <c r="A35" s="309" t="s">
        <v>720</v>
      </c>
      <c r="B35" s="295" t="s">
        <v>721</v>
      </c>
      <c r="C35" s="203"/>
      <c r="D35" s="237"/>
      <c r="E35" s="213">
        <v>0.18</v>
      </c>
      <c r="F35" s="298"/>
      <c r="G35" s="240" t="s">
        <v>660</v>
      </c>
      <c r="H35" s="286" t="s">
        <v>412</v>
      </c>
      <c r="I35" s="235">
        <v>3</v>
      </c>
      <c r="J35" s="236"/>
      <c r="K35" s="238">
        <f t="shared" si="3"/>
        <v>0</v>
      </c>
      <c r="L35" s="294">
        <f t="shared" si="4"/>
        <v>0</v>
      </c>
      <c r="M35" s="208" t="str">
        <f t="shared" si="5"/>
        <v/>
      </c>
      <c r="N35" s="211"/>
      <c r="O35" s="211"/>
      <c r="P35" s="212"/>
    </row>
    <row r="36" spans="1:16" ht="165">
      <c r="A36" s="309" t="s">
        <v>722</v>
      </c>
      <c r="B36" s="295" t="s">
        <v>723</v>
      </c>
      <c r="C36" s="203"/>
      <c r="D36" s="237"/>
      <c r="E36" s="213">
        <v>0.18</v>
      </c>
      <c r="F36" s="298"/>
      <c r="G36" s="240" t="s">
        <v>661</v>
      </c>
      <c r="H36" s="286" t="s">
        <v>412</v>
      </c>
      <c r="I36" s="235">
        <v>3</v>
      </c>
      <c r="J36" s="236"/>
      <c r="K36" s="238">
        <f t="shared" si="3"/>
        <v>0</v>
      </c>
      <c r="L36" s="294">
        <f t="shared" si="4"/>
        <v>0</v>
      </c>
      <c r="M36" s="208" t="str">
        <f t="shared" si="5"/>
        <v/>
      </c>
      <c r="N36" s="211"/>
      <c r="O36" s="211"/>
      <c r="P36" s="212"/>
    </row>
    <row r="37" spans="1:16" ht="150">
      <c r="A37" s="309" t="s">
        <v>724</v>
      </c>
      <c r="B37" s="295" t="s">
        <v>725</v>
      </c>
      <c r="C37" s="203"/>
      <c r="D37" s="237"/>
      <c r="E37" s="213">
        <v>0.18</v>
      </c>
      <c r="F37" s="298"/>
      <c r="G37" s="240" t="s">
        <v>662</v>
      </c>
      <c r="H37" s="286" t="s">
        <v>412</v>
      </c>
      <c r="I37" s="235">
        <v>3</v>
      </c>
      <c r="J37" s="236"/>
      <c r="K37" s="238">
        <f t="shared" si="3"/>
        <v>0</v>
      </c>
      <c r="L37" s="294">
        <f t="shared" si="4"/>
        <v>0</v>
      </c>
      <c r="M37" s="208" t="str">
        <f t="shared" si="5"/>
        <v/>
      </c>
      <c r="N37" s="211"/>
      <c r="O37" s="211"/>
      <c r="P37" s="212"/>
    </row>
    <row r="38" spans="1:16" ht="135">
      <c r="A38" s="309" t="s">
        <v>726</v>
      </c>
      <c r="B38" s="295" t="s">
        <v>727</v>
      </c>
      <c r="C38" s="203"/>
      <c r="D38" s="237"/>
      <c r="E38" s="213">
        <v>0.18</v>
      </c>
      <c r="F38" s="298"/>
      <c r="G38" s="240" t="s">
        <v>663</v>
      </c>
      <c r="H38" s="286" t="s">
        <v>412</v>
      </c>
      <c r="I38" s="235">
        <v>3</v>
      </c>
      <c r="J38" s="236"/>
      <c r="K38" s="238">
        <f t="shared" si="3"/>
        <v>0</v>
      </c>
      <c r="L38" s="294">
        <f t="shared" si="4"/>
        <v>0</v>
      </c>
      <c r="M38" s="208" t="str">
        <f t="shared" si="5"/>
        <v/>
      </c>
      <c r="N38" s="211"/>
      <c r="O38" s="211"/>
      <c r="P38" s="212"/>
    </row>
    <row r="39" spans="1:16" ht="75">
      <c r="A39" s="309" t="s">
        <v>728</v>
      </c>
      <c r="B39" s="295" t="s">
        <v>451</v>
      </c>
      <c r="C39" s="203"/>
      <c r="D39" s="237"/>
      <c r="E39" s="213">
        <v>0.18</v>
      </c>
      <c r="F39" s="298"/>
      <c r="G39" s="240" t="s">
        <v>664</v>
      </c>
      <c r="H39" s="286" t="s">
        <v>412</v>
      </c>
      <c r="I39" s="235">
        <v>6</v>
      </c>
      <c r="J39" s="236"/>
      <c r="K39" s="238">
        <f t="shared" si="3"/>
        <v>0</v>
      </c>
      <c r="L39" s="294">
        <f t="shared" si="4"/>
        <v>0</v>
      </c>
      <c r="M39" s="208" t="str">
        <f t="shared" si="5"/>
        <v/>
      </c>
      <c r="N39" s="211"/>
      <c r="O39" s="211"/>
      <c r="P39" s="212"/>
    </row>
    <row r="40" spans="1:16" ht="60">
      <c r="A40" s="309" t="s">
        <v>729</v>
      </c>
      <c r="B40" s="295" t="s">
        <v>452</v>
      </c>
      <c r="C40" s="203"/>
      <c r="D40" s="237"/>
      <c r="E40" s="213">
        <v>0.18</v>
      </c>
      <c r="F40" s="298"/>
      <c r="G40" s="240" t="s">
        <v>436</v>
      </c>
      <c r="H40" s="286" t="s">
        <v>412</v>
      </c>
      <c r="I40" s="235">
        <v>3</v>
      </c>
      <c r="J40" s="236"/>
      <c r="K40" s="238">
        <f t="shared" si="3"/>
        <v>0</v>
      </c>
      <c r="L40" s="294">
        <f t="shared" si="4"/>
        <v>0</v>
      </c>
      <c r="M40" s="208" t="str">
        <f t="shared" si="5"/>
        <v/>
      </c>
      <c r="N40" s="211"/>
      <c r="O40" s="211"/>
      <c r="P40" s="212"/>
    </row>
    <row r="41" spans="1:16" ht="60">
      <c r="A41" s="309" t="s">
        <v>730</v>
      </c>
      <c r="B41" s="295" t="s">
        <v>731</v>
      </c>
      <c r="C41" s="203"/>
      <c r="D41" s="237"/>
      <c r="E41" s="213">
        <v>0.18</v>
      </c>
      <c r="F41" s="298"/>
      <c r="G41" s="240" t="s">
        <v>665</v>
      </c>
      <c r="H41" s="286" t="s">
        <v>412</v>
      </c>
      <c r="I41" s="235">
        <v>3</v>
      </c>
      <c r="J41" s="236"/>
      <c r="K41" s="238">
        <f t="shared" si="3"/>
        <v>0</v>
      </c>
      <c r="L41" s="294">
        <f t="shared" si="4"/>
        <v>0</v>
      </c>
      <c r="M41" s="208" t="str">
        <f t="shared" si="5"/>
        <v/>
      </c>
      <c r="N41" s="211"/>
      <c r="O41" s="211"/>
      <c r="P41" s="212"/>
    </row>
    <row r="42" spans="1:16" ht="60">
      <c r="A42" s="309" t="s">
        <v>732</v>
      </c>
      <c r="B42" s="295" t="s">
        <v>453</v>
      </c>
      <c r="C42" s="203"/>
      <c r="D42" s="237"/>
      <c r="E42" s="213">
        <v>0.18</v>
      </c>
      <c r="F42" s="298"/>
      <c r="G42" s="240" t="s">
        <v>437</v>
      </c>
      <c r="H42" s="286" t="s">
        <v>412</v>
      </c>
      <c r="I42" s="235">
        <v>3</v>
      </c>
      <c r="J42" s="236"/>
      <c r="K42" s="238">
        <f t="shared" si="3"/>
        <v>0</v>
      </c>
      <c r="L42" s="294">
        <f t="shared" si="4"/>
        <v>0</v>
      </c>
      <c r="M42" s="208" t="str">
        <f t="shared" si="5"/>
        <v/>
      </c>
      <c r="N42" s="211"/>
      <c r="O42" s="211"/>
      <c r="P42" s="212"/>
    </row>
    <row r="43" spans="1:16" ht="75">
      <c r="A43" s="309" t="s">
        <v>733</v>
      </c>
      <c r="B43" s="295" t="s">
        <v>734</v>
      </c>
      <c r="C43" s="203"/>
      <c r="D43" s="237"/>
      <c r="E43" s="213">
        <v>0.18</v>
      </c>
      <c r="F43" s="298"/>
      <c r="G43" s="240" t="s">
        <v>666</v>
      </c>
      <c r="H43" s="286" t="s">
        <v>412</v>
      </c>
      <c r="I43" s="235">
        <v>3</v>
      </c>
      <c r="J43" s="236"/>
      <c r="K43" s="238">
        <f t="shared" si="3"/>
        <v>0</v>
      </c>
      <c r="L43" s="294">
        <f t="shared" si="4"/>
        <v>0</v>
      </c>
      <c r="M43" s="208" t="str">
        <f t="shared" si="5"/>
        <v/>
      </c>
      <c r="N43" s="211"/>
      <c r="O43" s="211"/>
      <c r="P43" s="212"/>
    </row>
    <row r="44" spans="1:16" ht="60">
      <c r="A44" s="309" t="s">
        <v>735</v>
      </c>
      <c r="B44" s="295" t="s">
        <v>736</v>
      </c>
      <c r="C44" s="203"/>
      <c r="D44" s="237"/>
      <c r="E44" s="213">
        <v>0.18</v>
      </c>
      <c r="F44" s="298"/>
      <c r="G44" s="240" t="s">
        <v>667</v>
      </c>
      <c r="H44" s="286" t="s">
        <v>412</v>
      </c>
      <c r="I44" s="235">
        <v>3</v>
      </c>
      <c r="J44" s="236"/>
      <c r="K44" s="238">
        <f t="shared" si="3"/>
        <v>0</v>
      </c>
      <c r="L44" s="294">
        <f t="shared" si="4"/>
        <v>0</v>
      </c>
      <c r="M44" s="208" t="str">
        <f t="shared" si="5"/>
        <v/>
      </c>
      <c r="N44" s="211"/>
      <c r="O44" s="211"/>
      <c r="P44" s="212"/>
    </row>
    <row r="45" spans="1:16" ht="75">
      <c r="A45" s="309" t="s">
        <v>737</v>
      </c>
      <c r="B45" s="295" t="s">
        <v>738</v>
      </c>
      <c r="C45" s="203"/>
      <c r="D45" s="237"/>
      <c r="E45" s="213">
        <v>0.18</v>
      </c>
      <c r="F45" s="298"/>
      <c r="G45" s="240" t="s">
        <v>668</v>
      </c>
      <c r="H45" s="286" t="s">
        <v>412</v>
      </c>
      <c r="I45" s="235">
        <v>3</v>
      </c>
      <c r="J45" s="236"/>
      <c r="K45" s="238">
        <f t="shared" si="3"/>
        <v>0</v>
      </c>
      <c r="L45" s="294">
        <f t="shared" si="4"/>
        <v>0</v>
      </c>
      <c r="M45" s="208" t="str">
        <f t="shared" si="5"/>
        <v/>
      </c>
      <c r="N45" s="211"/>
      <c r="O45" s="211"/>
      <c r="P45" s="212"/>
    </row>
    <row r="46" spans="1:16" ht="75">
      <c r="A46" s="309" t="s">
        <v>739</v>
      </c>
      <c r="B46" s="295" t="s">
        <v>740</v>
      </c>
      <c r="C46" s="203"/>
      <c r="D46" s="237"/>
      <c r="E46" s="213">
        <v>0.18</v>
      </c>
      <c r="F46" s="298"/>
      <c r="G46" s="240" t="s">
        <v>669</v>
      </c>
      <c r="H46" s="286" t="s">
        <v>412</v>
      </c>
      <c r="I46" s="235">
        <v>3</v>
      </c>
      <c r="J46" s="236"/>
      <c r="K46" s="238">
        <f t="shared" si="3"/>
        <v>0</v>
      </c>
      <c r="L46" s="294">
        <f t="shared" si="4"/>
        <v>0</v>
      </c>
      <c r="M46" s="208" t="str">
        <f t="shared" si="5"/>
        <v/>
      </c>
      <c r="N46" s="211"/>
      <c r="O46" s="211"/>
      <c r="P46" s="212"/>
    </row>
    <row r="47" spans="1:16" ht="75">
      <c r="A47" s="309" t="s">
        <v>741</v>
      </c>
      <c r="B47" s="295" t="s">
        <v>742</v>
      </c>
      <c r="C47" s="203"/>
      <c r="D47" s="237"/>
      <c r="E47" s="213">
        <v>0.18</v>
      </c>
      <c r="F47" s="298"/>
      <c r="G47" s="240" t="s">
        <v>670</v>
      </c>
      <c r="H47" s="286" t="s">
        <v>412</v>
      </c>
      <c r="I47" s="235">
        <v>3</v>
      </c>
      <c r="J47" s="236"/>
      <c r="K47" s="238">
        <f t="shared" si="3"/>
        <v>0</v>
      </c>
      <c r="L47" s="294">
        <f t="shared" si="4"/>
        <v>0</v>
      </c>
      <c r="M47" s="208" t="str">
        <f t="shared" si="5"/>
        <v/>
      </c>
      <c r="N47" s="211"/>
      <c r="O47" s="211"/>
      <c r="P47" s="212"/>
    </row>
    <row r="48" spans="1:16" ht="75">
      <c r="A48" s="309" t="s">
        <v>743</v>
      </c>
      <c r="B48" s="295" t="s">
        <v>744</v>
      </c>
      <c r="C48" s="203"/>
      <c r="D48" s="237"/>
      <c r="E48" s="213">
        <v>0.18</v>
      </c>
      <c r="F48" s="298"/>
      <c r="G48" s="240" t="s">
        <v>671</v>
      </c>
      <c r="H48" s="286" t="s">
        <v>412</v>
      </c>
      <c r="I48" s="235">
        <v>3</v>
      </c>
      <c r="J48" s="236"/>
      <c r="K48" s="238">
        <f t="shared" si="3"/>
        <v>0</v>
      </c>
      <c r="L48" s="294">
        <f t="shared" si="4"/>
        <v>0</v>
      </c>
      <c r="M48" s="208" t="str">
        <f t="shared" si="5"/>
        <v/>
      </c>
      <c r="N48" s="211"/>
      <c r="O48" s="211"/>
      <c r="P48" s="212"/>
    </row>
    <row r="49" spans="1:16" ht="135">
      <c r="A49" s="309" t="s">
        <v>745</v>
      </c>
      <c r="B49" s="295" t="s">
        <v>454</v>
      </c>
      <c r="C49" s="203"/>
      <c r="D49" s="237"/>
      <c r="E49" s="213">
        <v>0.18</v>
      </c>
      <c r="F49" s="298"/>
      <c r="G49" s="240" t="s">
        <v>672</v>
      </c>
      <c r="H49" s="286" t="s">
        <v>412</v>
      </c>
      <c r="I49" s="235">
        <v>3</v>
      </c>
      <c r="J49" s="236"/>
      <c r="K49" s="238">
        <f t="shared" si="3"/>
        <v>0</v>
      </c>
      <c r="L49" s="294">
        <f t="shared" si="4"/>
        <v>0</v>
      </c>
      <c r="M49" s="208" t="str">
        <f t="shared" si="5"/>
        <v/>
      </c>
      <c r="N49" s="211"/>
      <c r="O49" s="211"/>
      <c r="P49" s="212"/>
    </row>
    <row r="50" spans="1:16" ht="150">
      <c r="A50" s="309" t="s">
        <v>746</v>
      </c>
      <c r="B50" s="295" t="s">
        <v>747</v>
      </c>
      <c r="C50" s="203"/>
      <c r="D50" s="237"/>
      <c r="E50" s="213">
        <v>0.18</v>
      </c>
      <c r="F50" s="298"/>
      <c r="G50" s="240" t="s">
        <v>673</v>
      </c>
      <c r="H50" s="286" t="s">
        <v>412</v>
      </c>
      <c r="I50" s="235">
        <v>3</v>
      </c>
      <c r="J50" s="236"/>
      <c r="K50" s="238">
        <f t="shared" si="3"/>
        <v>0</v>
      </c>
      <c r="L50" s="294">
        <f t="shared" si="4"/>
        <v>0</v>
      </c>
      <c r="M50" s="208" t="str">
        <f t="shared" si="5"/>
        <v/>
      </c>
      <c r="N50" s="211"/>
      <c r="O50" s="211"/>
      <c r="P50" s="212"/>
    </row>
    <row r="51" spans="1:16" ht="120">
      <c r="A51" s="309" t="s">
        <v>748</v>
      </c>
      <c r="B51" s="295" t="s">
        <v>749</v>
      </c>
      <c r="C51" s="203"/>
      <c r="D51" s="237"/>
      <c r="E51" s="213">
        <v>0.18</v>
      </c>
      <c r="F51" s="298"/>
      <c r="G51" s="240" t="s">
        <v>674</v>
      </c>
      <c r="H51" s="286" t="s">
        <v>412</v>
      </c>
      <c r="I51" s="235">
        <v>3</v>
      </c>
      <c r="J51" s="236"/>
      <c r="K51" s="238">
        <f t="shared" si="3"/>
        <v>0</v>
      </c>
      <c r="L51" s="294">
        <f t="shared" si="4"/>
        <v>0</v>
      </c>
      <c r="M51" s="208" t="str">
        <f t="shared" si="5"/>
        <v/>
      </c>
      <c r="N51" s="211"/>
      <c r="O51" s="211"/>
      <c r="P51" s="212"/>
    </row>
    <row r="52" spans="1:16" ht="15.75">
      <c r="A52" s="309"/>
      <c r="B52" s="295"/>
      <c r="C52" s="203"/>
      <c r="D52" s="237"/>
      <c r="E52" s="213">
        <v>0.18</v>
      </c>
      <c r="F52" s="298"/>
      <c r="G52" s="288" t="s">
        <v>675</v>
      </c>
      <c r="H52" s="286"/>
      <c r="I52" s="235"/>
      <c r="J52" s="236"/>
      <c r="K52" s="238">
        <f t="shared" si="3"/>
        <v>0</v>
      </c>
      <c r="L52" s="294">
        <f t="shared" si="4"/>
        <v>0</v>
      </c>
      <c r="M52" s="208"/>
      <c r="N52" s="211"/>
      <c r="O52" s="211"/>
      <c r="P52" s="212"/>
    </row>
    <row r="53" spans="1:16" ht="150">
      <c r="A53" s="309" t="s">
        <v>750</v>
      </c>
      <c r="B53" s="295" t="s">
        <v>751</v>
      </c>
      <c r="C53" s="203"/>
      <c r="D53" s="237"/>
      <c r="E53" s="213">
        <v>0.18</v>
      </c>
      <c r="F53" s="298"/>
      <c r="G53" s="240" t="s">
        <v>676</v>
      </c>
      <c r="H53" s="286" t="s">
        <v>412</v>
      </c>
      <c r="I53" s="235">
        <v>5</v>
      </c>
      <c r="J53" s="236"/>
      <c r="K53" s="238">
        <f t="shared" si="3"/>
        <v>0</v>
      </c>
      <c r="L53" s="294">
        <f t="shared" si="4"/>
        <v>0</v>
      </c>
      <c r="M53" s="208" t="str">
        <f t="shared" si="5"/>
        <v/>
      </c>
      <c r="N53" s="211"/>
      <c r="O53" s="211"/>
      <c r="P53" s="212"/>
    </row>
    <row r="54" spans="1:16" ht="165">
      <c r="A54" s="309" t="s">
        <v>752</v>
      </c>
      <c r="B54" s="295" t="s">
        <v>723</v>
      </c>
      <c r="C54" s="203"/>
      <c r="D54" s="237"/>
      <c r="E54" s="213">
        <v>0.18</v>
      </c>
      <c r="F54" s="298"/>
      <c r="G54" s="240" t="s">
        <v>677</v>
      </c>
      <c r="H54" s="286" t="s">
        <v>412</v>
      </c>
      <c r="I54" s="235">
        <v>8</v>
      </c>
      <c r="J54" s="236"/>
      <c r="K54" s="238">
        <f t="shared" si="3"/>
        <v>0</v>
      </c>
      <c r="L54" s="294">
        <f t="shared" si="4"/>
        <v>0</v>
      </c>
      <c r="M54" s="208" t="str">
        <f t="shared" si="5"/>
        <v/>
      </c>
      <c r="N54" s="211"/>
      <c r="O54" s="211"/>
      <c r="P54" s="212"/>
    </row>
    <row r="55" spans="1:16" ht="150">
      <c r="A55" s="309" t="s">
        <v>753</v>
      </c>
      <c r="B55" s="295" t="s">
        <v>725</v>
      </c>
      <c r="C55" s="203"/>
      <c r="D55" s="237"/>
      <c r="E55" s="213">
        <v>0.18</v>
      </c>
      <c r="F55" s="298"/>
      <c r="G55" s="240" t="s">
        <v>678</v>
      </c>
      <c r="H55" s="286" t="s">
        <v>412</v>
      </c>
      <c r="I55" s="235">
        <v>4</v>
      </c>
      <c r="J55" s="236"/>
      <c r="K55" s="238">
        <f t="shared" si="3"/>
        <v>0</v>
      </c>
      <c r="L55" s="294">
        <f t="shared" si="4"/>
        <v>0</v>
      </c>
      <c r="M55" s="208" t="str">
        <f t="shared" si="5"/>
        <v/>
      </c>
      <c r="N55" s="211"/>
      <c r="O55" s="211"/>
      <c r="P55" s="212"/>
    </row>
    <row r="56" spans="1:16" ht="135">
      <c r="A56" s="309" t="s">
        <v>754</v>
      </c>
      <c r="B56" s="295" t="s">
        <v>727</v>
      </c>
      <c r="C56" s="203"/>
      <c r="D56" s="237"/>
      <c r="E56" s="213">
        <v>0.18</v>
      </c>
      <c r="F56" s="298"/>
      <c r="G56" s="240" t="s">
        <v>679</v>
      </c>
      <c r="H56" s="286" t="s">
        <v>412</v>
      </c>
      <c r="I56" s="235">
        <v>5</v>
      </c>
      <c r="J56" s="236"/>
      <c r="K56" s="238">
        <f t="shared" si="3"/>
        <v>0</v>
      </c>
      <c r="L56" s="294">
        <f t="shared" si="4"/>
        <v>0</v>
      </c>
      <c r="M56" s="208" t="str">
        <f t="shared" si="5"/>
        <v/>
      </c>
      <c r="N56" s="211"/>
      <c r="O56" s="211"/>
      <c r="P56" s="212"/>
    </row>
    <row r="57" spans="1:16" ht="75">
      <c r="A57" s="309" t="s">
        <v>755</v>
      </c>
      <c r="B57" s="295" t="s">
        <v>451</v>
      </c>
      <c r="C57" s="203"/>
      <c r="D57" s="237"/>
      <c r="E57" s="213">
        <v>0.18</v>
      </c>
      <c r="F57" s="298"/>
      <c r="G57" s="240" t="s">
        <v>680</v>
      </c>
      <c r="H57" s="286" t="s">
        <v>412</v>
      </c>
      <c r="I57" s="235">
        <v>14</v>
      </c>
      <c r="J57" s="236"/>
      <c r="K57" s="238">
        <f t="shared" si="3"/>
        <v>0</v>
      </c>
      <c r="L57" s="294">
        <f t="shared" si="4"/>
        <v>0</v>
      </c>
      <c r="M57" s="208" t="str">
        <f t="shared" si="5"/>
        <v/>
      </c>
      <c r="N57" s="211"/>
      <c r="O57" s="211"/>
      <c r="P57" s="212"/>
    </row>
    <row r="58" spans="1:16" ht="60">
      <c r="A58" s="309" t="s">
        <v>756</v>
      </c>
      <c r="B58" s="295" t="s">
        <v>452</v>
      </c>
      <c r="C58" s="203"/>
      <c r="D58" s="237"/>
      <c r="E58" s="213">
        <v>0.18</v>
      </c>
      <c r="F58" s="298"/>
      <c r="G58" s="240" t="s">
        <v>436</v>
      </c>
      <c r="H58" s="286" t="s">
        <v>412</v>
      </c>
      <c r="I58" s="235">
        <v>5</v>
      </c>
      <c r="J58" s="236"/>
      <c r="K58" s="238">
        <f t="shared" si="3"/>
        <v>0</v>
      </c>
      <c r="L58" s="294">
        <f t="shared" si="4"/>
        <v>0</v>
      </c>
      <c r="M58" s="208" t="str">
        <f t="shared" si="5"/>
        <v/>
      </c>
      <c r="N58" s="211"/>
      <c r="O58" s="211"/>
      <c r="P58" s="212"/>
    </row>
    <row r="59" spans="1:16" ht="60">
      <c r="A59" s="309" t="s">
        <v>757</v>
      </c>
      <c r="B59" s="295" t="s">
        <v>758</v>
      </c>
      <c r="C59" s="203"/>
      <c r="D59" s="237"/>
      <c r="E59" s="213">
        <v>0.18</v>
      </c>
      <c r="F59" s="298"/>
      <c r="G59" s="240" t="s">
        <v>681</v>
      </c>
      <c r="H59" s="286" t="s">
        <v>412</v>
      </c>
      <c r="I59" s="235">
        <v>5</v>
      </c>
      <c r="J59" s="236"/>
      <c r="K59" s="238">
        <f t="shared" si="3"/>
        <v>0</v>
      </c>
      <c r="L59" s="294">
        <f t="shared" si="4"/>
        <v>0</v>
      </c>
      <c r="M59" s="208" t="str">
        <f t="shared" si="5"/>
        <v/>
      </c>
      <c r="N59" s="211"/>
      <c r="O59" s="211"/>
      <c r="P59" s="212"/>
    </row>
    <row r="60" spans="1:16" ht="60">
      <c r="A60" s="309" t="s">
        <v>759</v>
      </c>
      <c r="B60" s="295" t="s">
        <v>453</v>
      </c>
      <c r="C60" s="203"/>
      <c r="D60" s="237"/>
      <c r="E60" s="213">
        <v>0.18</v>
      </c>
      <c r="F60" s="298"/>
      <c r="G60" s="240" t="s">
        <v>437</v>
      </c>
      <c r="H60" s="286" t="s">
        <v>412</v>
      </c>
      <c r="I60" s="235">
        <v>6</v>
      </c>
      <c r="J60" s="236"/>
      <c r="K60" s="238">
        <f t="shared" si="3"/>
        <v>0</v>
      </c>
      <c r="L60" s="294">
        <f t="shared" si="4"/>
        <v>0</v>
      </c>
      <c r="M60" s="208" t="str">
        <f t="shared" si="5"/>
        <v/>
      </c>
      <c r="N60" s="211"/>
      <c r="O60" s="211"/>
      <c r="P60" s="212"/>
    </row>
    <row r="61" spans="1:16" ht="75">
      <c r="A61" s="309" t="s">
        <v>760</v>
      </c>
      <c r="B61" s="295" t="s">
        <v>734</v>
      </c>
      <c r="C61" s="203"/>
      <c r="D61" s="237"/>
      <c r="E61" s="213">
        <v>0.18</v>
      </c>
      <c r="F61" s="298"/>
      <c r="G61" s="240" t="s">
        <v>682</v>
      </c>
      <c r="H61" s="286" t="s">
        <v>412</v>
      </c>
      <c r="I61" s="235">
        <v>6</v>
      </c>
      <c r="J61" s="236"/>
      <c r="K61" s="238">
        <f t="shared" si="3"/>
        <v>0</v>
      </c>
      <c r="L61" s="294">
        <f t="shared" si="4"/>
        <v>0</v>
      </c>
      <c r="M61" s="208" t="str">
        <f t="shared" si="5"/>
        <v/>
      </c>
      <c r="N61" s="211"/>
      <c r="O61" s="211"/>
      <c r="P61" s="212"/>
    </row>
    <row r="62" spans="1:16" ht="60">
      <c r="A62" s="309" t="s">
        <v>761</v>
      </c>
      <c r="B62" s="295" t="s">
        <v>736</v>
      </c>
      <c r="C62" s="203"/>
      <c r="D62" s="237"/>
      <c r="E62" s="213">
        <v>0.18</v>
      </c>
      <c r="F62" s="298"/>
      <c r="G62" s="240" t="s">
        <v>683</v>
      </c>
      <c r="H62" s="286" t="s">
        <v>412</v>
      </c>
      <c r="I62" s="235">
        <v>5</v>
      </c>
      <c r="J62" s="236"/>
      <c r="K62" s="238">
        <f t="shared" si="3"/>
        <v>0</v>
      </c>
      <c r="L62" s="294">
        <f t="shared" si="4"/>
        <v>0</v>
      </c>
      <c r="M62" s="208" t="str">
        <f t="shared" si="5"/>
        <v/>
      </c>
      <c r="N62" s="211"/>
      <c r="O62" s="211"/>
      <c r="P62" s="212"/>
    </row>
    <row r="63" spans="1:16" ht="75">
      <c r="A63" s="309" t="s">
        <v>762</v>
      </c>
      <c r="B63" s="295" t="s">
        <v>763</v>
      </c>
      <c r="C63" s="203"/>
      <c r="D63" s="237"/>
      <c r="E63" s="213">
        <v>0.18</v>
      </c>
      <c r="F63" s="298"/>
      <c r="G63" s="240" t="s">
        <v>668</v>
      </c>
      <c r="H63" s="286" t="s">
        <v>412</v>
      </c>
      <c r="I63" s="235">
        <v>5</v>
      </c>
      <c r="J63" s="236"/>
      <c r="K63" s="238">
        <f t="shared" si="3"/>
        <v>0</v>
      </c>
      <c r="L63" s="294">
        <f t="shared" si="4"/>
        <v>0</v>
      </c>
      <c r="M63" s="208" t="str">
        <f t="shared" si="5"/>
        <v/>
      </c>
      <c r="N63" s="211"/>
      <c r="O63" s="211"/>
      <c r="P63" s="212"/>
    </row>
    <row r="64" spans="1:16" ht="75">
      <c r="A64" s="309" t="s">
        <v>764</v>
      </c>
      <c r="B64" s="295" t="s">
        <v>740</v>
      </c>
      <c r="C64" s="203"/>
      <c r="D64" s="237"/>
      <c r="E64" s="213">
        <v>0.18</v>
      </c>
      <c r="F64" s="298"/>
      <c r="G64" s="240" t="s">
        <v>669</v>
      </c>
      <c r="H64" s="286" t="s">
        <v>412</v>
      </c>
      <c r="I64" s="235">
        <v>5</v>
      </c>
      <c r="J64" s="236"/>
      <c r="K64" s="238">
        <f t="shared" si="3"/>
        <v>0</v>
      </c>
      <c r="L64" s="294">
        <f t="shared" si="4"/>
        <v>0</v>
      </c>
      <c r="M64" s="208" t="str">
        <f t="shared" si="5"/>
        <v/>
      </c>
      <c r="N64" s="211"/>
      <c r="O64" s="211"/>
      <c r="P64" s="212"/>
    </row>
    <row r="65" spans="1:16" ht="75">
      <c r="A65" s="309" t="s">
        <v>765</v>
      </c>
      <c r="B65" s="295" t="s">
        <v>742</v>
      </c>
      <c r="C65" s="203"/>
      <c r="D65" s="237"/>
      <c r="E65" s="213">
        <v>0.18</v>
      </c>
      <c r="F65" s="298"/>
      <c r="G65" s="240" t="s">
        <v>670</v>
      </c>
      <c r="H65" s="286" t="s">
        <v>412</v>
      </c>
      <c r="I65" s="235">
        <v>6</v>
      </c>
      <c r="J65" s="236"/>
      <c r="K65" s="238">
        <f t="shared" si="3"/>
        <v>0</v>
      </c>
      <c r="L65" s="294">
        <f t="shared" si="4"/>
        <v>0</v>
      </c>
      <c r="M65" s="208" t="str">
        <f t="shared" si="5"/>
        <v/>
      </c>
      <c r="N65" s="211"/>
      <c r="O65" s="211"/>
      <c r="P65" s="212"/>
    </row>
    <row r="66" spans="1:16" ht="75">
      <c r="A66" s="309" t="s">
        <v>766</v>
      </c>
      <c r="B66" s="295" t="s">
        <v>767</v>
      </c>
      <c r="C66" s="203"/>
      <c r="D66" s="237"/>
      <c r="E66" s="213">
        <v>0.18</v>
      </c>
      <c r="F66" s="298"/>
      <c r="G66" s="240" t="s">
        <v>684</v>
      </c>
      <c r="H66" s="286" t="s">
        <v>412</v>
      </c>
      <c r="I66" s="235">
        <v>5</v>
      </c>
      <c r="J66" s="236"/>
      <c r="K66" s="238">
        <f t="shared" si="3"/>
        <v>0</v>
      </c>
      <c r="L66" s="294">
        <f t="shared" si="4"/>
        <v>0</v>
      </c>
      <c r="M66" s="208" t="str">
        <f t="shared" si="5"/>
        <v/>
      </c>
      <c r="N66" s="211"/>
      <c r="O66" s="211"/>
      <c r="P66" s="212"/>
    </row>
    <row r="67" spans="1:16" ht="135">
      <c r="A67" s="309" t="s">
        <v>768</v>
      </c>
      <c r="B67" s="295" t="s">
        <v>454</v>
      </c>
      <c r="C67" s="203"/>
      <c r="D67" s="237"/>
      <c r="E67" s="213">
        <v>0.18</v>
      </c>
      <c r="F67" s="298"/>
      <c r="G67" s="240" t="s">
        <v>685</v>
      </c>
      <c r="H67" s="286" t="s">
        <v>412</v>
      </c>
      <c r="I67" s="235">
        <v>6</v>
      </c>
      <c r="J67" s="236"/>
      <c r="K67" s="238">
        <f t="shared" si="3"/>
        <v>0</v>
      </c>
      <c r="L67" s="294">
        <f t="shared" si="4"/>
        <v>0</v>
      </c>
      <c r="M67" s="208" t="str">
        <f t="shared" si="5"/>
        <v/>
      </c>
      <c r="N67" s="211"/>
      <c r="O67" s="211"/>
      <c r="P67" s="212"/>
    </row>
    <row r="68" spans="1:16" ht="16.5">
      <c r="A68" s="308"/>
      <c r="B68" s="223"/>
      <c r="C68" s="224"/>
      <c r="D68" s="224"/>
      <c r="E68" s="225"/>
      <c r="F68" s="297"/>
      <c r="G68" s="230" t="s">
        <v>290</v>
      </c>
      <c r="H68" s="230"/>
      <c r="I68" s="230"/>
      <c r="J68" s="228"/>
      <c r="K68" s="243">
        <f>SUM(K11:K67)</f>
        <v>0</v>
      </c>
      <c r="L68" s="241">
        <f>SUM(L11:L67)</f>
        <v>0</v>
      </c>
      <c r="M68" s="229"/>
      <c r="N68" s="211"/>
      <c r="O68" s="211"/>
      <c r="P68" s="212"/>
    </row>
    <row r="69" spans="1:16" ht="33" customHeight="1">
      <c r="A69" s="310" t="s">
        <v>291</v>
      </c>
      <c r="B69" s="244"/>
      <c r="C69" s="245"/>
      <c r="D69" s="245"/>
      <c r="E69" s="246"/>
      <c r="F69" s="299"/>
      <c r="G69" s="247" t="s">
        <v>292</v>
      </c>
      <c r="H69" s="248"/>
      <c r="I69" s="249"/>
      <c r="J69" s="250"/>
      <c r="K69" s="251"/>
      <c r="L69" s="252"/>
      <c r="M69" s="252"/>
      <c r="N69" s="211"/>
      <c r="O69" s="211"/>
      <c r="P69" s="212"/>
    </row>
    <row r="70" spans="1:16" ht="45">
      <c r="A70" s="309"/>
      <c r="B70" s="202"/>
      <c r="C70" s="203"/>
      <c r="D70" s="237"/>
      <c r="E70" s="213"/>
      <c r="F70" s="298"/>
      <c r="G70" s="306" t="s">
        <v>619</v>
      </c>
      <c r="H70" s="266"/>
      <c r="I70" s="307"/>
      <c r="J70" s="236"/>
      <c r="K70" s="242"/>
      <c r="L70" s="207"/>
      <c r="M70" s="208"/>
      <c r="N70" s="211"/>
      <c r="O70" s="211"/>
      <c r="P70" s="212"/>
    </row>
    <row r="71" spans="1:16" ht="240">
      <c r="A71" s="309" t="s">
        <v>686</v>
      </c>
      <c r="B71" s="202" t="s">
        <v>800</v>
      </c>
      <c r="C71" s="203"/>
      <c r="D71" s="237"/>
      <c r="E71" s="213">
        <v>0.18</v>
      </c>
      <c r="F71" s="298"/>
      <c r="G71" s="306" t="s">
        <v>769</v>
      </c>
      <c r="H71" s="266" t="s">
        <v>770</v>
      </c>
      <c r="I71" s="307">
        <v>1</v>
      </c>
      <c r="J71" s="236"/>
      <c r="K71" s="242">
        <f t="shared" ref="K71:K86" si="6">ROUND(J71*I71,2)</f>
        <v>0</v>
      </c>
      <c r="L71" s="207">
        <f t="shared" ref="L71:L86" si="7">ROUND(K71*E71,2)</f>
        <v>0</v>
      </c>
      <c r="M71" s="208" t="str">
        <f t="shared" si="0"/>
        <v/>
      </c>
      <c r="N71" s="211"/>
      <c r="O71" s="211"/>
      <c r="P71" s="212"/>
    </row>
    <row r="72" spans="1:16" ht="60">
      <c r="A72" s="309" t="s">
        <v>687</v>
      </c>
      <c r="B72" s="202" t="s">
        <v>801</v>
      </c>
      <c r="C72" s="203"/>
      <c r="D72" s="237"/>
      <c r="E72" s="213">
        <v>0.18</v>
      </c>
      <c r="F72" s="298"/>
      <c r="G72" s="306" t="s">
        <v>771</v>
      </c>
      <c r="H72" s="266" t="s">
        <v>772</v>
      </c>
      <c r="I72" s="307">
        <v>1</v>
      </c>
      <c r="J72" s="236"/>
      <c r="K72" s="242">
        <f t="shared" si="6"/>
        <v>0</v>
      </c>
      <c r="L72" s="207">
        <f t="shared" si="7"/>
        <v>0</v>
      </c>
      <c r="M72" s="208" t="str">
        <f t="shared" si="0"/>
        <v/>
      </c>
      <c r="N72" s="211"/>
      <c r="O72" s="211"/>
      <c r="P72" s="212"/>
    </row>
    <row r="73" spans="1:16" ht="31.5">
      <c r="A73" s="309" t="s">
        <v>689</v>
      </c>
      <c r="B73" s="202" t="s">
        <v>802</v>
      </c>
      <c r="C73" s="203"/>
      <c r="D73" s="237"/>
      <c r="E73" s="213">
        <v>0.18</v>
      </c>
      <c r="F73" s="298"/>
      <c r="G73" s="306" t="s">
        <v>773</v>
      </c>
      <c r="H73" s="266" t="s">
        <v>608</v>
      </c>
      <c r="I73" s="307">
        <v>1</v>
      </c>
      <c r="J73" s="236"/>
      <c r="K73" s="242">
        <f t="shared" si="6"/>
        <v>0</v>
      </c>
      <c r="L73" s="207">
        <f t="shared" si="7"/>
        <v>0</v>
      </c>
      <c r="M73" s="208" t="str">
        <f t="shared" si="0"/>
        <v/>
      </c>
      <c r="N73" s="211"/>
      <c r="O73" s="211"/>
      <c r="P73" s="212"/>
    </row>
    <row r="74" spans="1:16" ht="63">
      <c r="A74" s="309" t="s">
        <v>691</v>
      </c>
      <c r="B74" s="202" t="s">
        <v>803</v>
      </c>
      <c r="C74" s="203"/>
      <c r="D74" s="237"/>
      <c r="E74" s="213">
        <v>0.18</v>
      </c>
      <c r="F74" s="298"/>
      <c r="G74" s="306" t="s">
        <v>774</v>
      </c>
      <c r="H74" s="266" t="s">
        <v>608</v>
      </c>
      <c r="I74" s="307">
        <v>1</v>
      </c>
      <c r="J74" s="236"/>
      <c r="K74" s="242">
        <f t="shared" si="6"/>
        <v>0</v>
      </c>
      <c r="L74" s="207">
        <f t="shared" si="7"/>
        <v>0</v>
      </c>
      <c r="M74" s="208" t="str">
        <f t="shared" si="0"/>
        <v/>
      </c>
      <c r="N74" s="211"/>
      <c r="O74" s="211"/>
      <c r="P74" s="212"/>
    </row>
    <row r="75" spans="1:16" ht="31.5">
      <c r="A75" s="309" t="s">
        <v>692</v>
      </c>
      <c r="B75" s="202" t="s">
        <v>804</v>
      </c>
      <c r="C75" s="203"/>
      <c r="D75" s="237"/>
      <c r="E75" s="213">
        <v>0.18</v>
      </c>
      <c r="F75" s="298"/>
      <c r="G75" s="306" t="s">
        <v>775</v>
      </c>
      <c r="H75" s="266" t="s">
        <v>772</v>
      </c>
      <c r="I75" s="307">
        <v>24</v>
      </c>
      <c r="J75" s="236"/>
      <c r="K75" s="242">
        <f t="shared" si="6"/>
        <v>0</v>
      </c>
      <c r="L75" s="207">
        <f t="shared" si="7"/>
        <v>0</v>
      </c>
      <c r="M75" s="208" t="str">
        <f t="shared" si="0"/>
        <v/>
      </c>
      <c r="N75" s="211"/>
      <c r="O75" s="211"/>
      <c r="P75" s="212"/>
    </row>
    <row r="76" spans="1:16" ht="45">
      <c r="A76" s="309" t="s">
        <v>693</v>
      </c>
      <c r="B76" s="202" t="s">
        <v>805</v>
      </c>
      <c r="C76" s="203"/>
      <c r="D76" s="237"/>
      <c r="E76" s="213">
        <v>0.18</v>
      </c>
      <c r="F76" s="298"/>
      <c r="G76" s="306" t="s">
        <v>776</v>
      </c>
      <c r="H76" s="266" t="s">
        <v>772</v>
      </c>
      <c r="I76" s="307">
        <v>1</v>
      </c>
      <c r="J76" s="236"/>
      <c r="K76" s="242">
        <f t="shared" si="6"/>
        <v>0</v>
      </c>
      <c r="L76" s="207">
        <f t="shared" si="7"/>
        <v>0</v>
      </c>
      <c r="M76" s="208" t="str">
        <f t="shared" si="0"/>
        <v/>
      </c>
      <c r="N76" s="211"/>
      <c r="O76" s="211"/>
      <c r="P76" s="212"/>
    </row>
    <row r="77" spans="1:16" ht="75">
      <c r="A77" s="309" t="s">
        <v>694</v>
      </c>
      <c r="B77" s="202" t="s">
        <v>806</v>
      </c>
      <c r="C77" s="203"/>
      <c r="D77" s="237"/>
      <c r="E77" s="213">
        <v>0.18</v>
      </c>
      <c r="F77" s="298"/>
      <c r="G77" s="306" t="s">
        <v>777</v>
      </c>
      <c r="H77" s="266" t="s">
        <v>772</v>
      </c>
      <c r="I77" s="307">
        <v>1</v>
      </c>
      <c r="J77" s="236"/>
      <c r="K77" s="242">
        <f t="shared" si="6"/>
        <v>0</v>
      </c>
      <c r="L77" s="207">
        <f t="shared" si="7"/>
        <v>0</v>
      </c>
      <c r="M77" s="208" t="str">
        <f t="shared" si="0"/>
        <v/>
      </c>
      <c r="N77" s="211"/>
      <c r="O77" s="211"/>
      <c r="P77" s="212"/>
    </row>
    <row r="78" spans="1:16" ht="47.25">
      <c r="A78" s="309" t="s">
        <v>695</v>
      </c>
      <c r="B78" s="202" t="s">
        <v>807</v>
      </c>
      <c r="C78" s="203"/>
      <c r="D78" s="237"/>
      <c r="E78" s="213">
        <v>0.18</v>
      </c>
      <c r="F78" s="298"/>
      <c r="G78" s="306" t="s">
        <v>778</v>
      </c>
      <c r="H78" s="266" t="s">
        <v>608</v>
      </c>
      <c r="I78" s="307">
        <v>1</v>
      </c>
      <c r="J78" s="236"/>
      <c r="K78" s="242">
        <f t="shared" si="6"/>
        <v>0</v>
      </c>
      <c r="L78" s="207">
        <f t="shared" si="7"/>
        <v>0</v>
      </c>
      <c r="M78" s="208" t="str">
        <f t="shared" si="0"/>
        <v/>
      </c>
      <c r="N78" s="211"/>
      <c r="O78" s="211"/>
      <c r="P78" s="212"/>
    </row>
    <row r="79" spans="1:16" ht="63">
      <c r="A79" s="309" t="s">
        <v>696</v>
      </c>
      <c r="B79" s="202" t="s">
        <v>808</v>
      </c>
      <c r="C79" s="203"/>
      <c r="D79" s="237"/>
      <c r="E79" s="213">
        <v>0.18</v>
      </c>
      <c r="F79" s="298"/>
      <c r="G79" s="306" t="s">
        <v>779</v>
      </c>
      <c r="H79" s="266" t="s">
        <v>627</v>
      </c>
      <c r="I79" s="307">
        <v>700</v>
      </c>
      <c r="J79" s="236"/>
      <c r="K79" s="242">
        <f t="shared" si="6"/>
        <v>0</v>
      </c>
      <c r="L79" s="207">
        <f t="shared" si="7"/>
        <v>0</v>
      </c>
      <c r="M79" s="208" t="str">
        <f t="shared" si="0"/>
        <v/>
      </c>
      <c r="N79" s="211"/>
      <c r="O79" s="211"/>
      <c r="P79" s="212"/>
    </row>
    <row r="80" spans="1:16" ht="63">
      <c r="A80" s="309" t="s">
        <v>698</v>
      </c>
      <c r="B80" s="202" t="s">
        <v>809</v>
      </c>
      <c r="C80" s="203"/>
      <c r="D80" s="237"/>
      <c r="E80" s="213">
        <v>0.18</v>
      </c>
      <c r="F80" s="298"/>
      <c r="G80" s="264" t="s">
        <v>780</v>
      </c>
      <c r="H80" s="266" t="s">
        <v>627</v>
      </c>
      <c r="I80" s="307">
        <v>400</v>
      </c>
      <c r="J80" s="236"/>
      <c r="K80" s="242">
        <f t="shared" si="6"/>
        <v>0</v>
      </c>
      <c r="L80" s="207">
        <f t="shared" si="7"/>
        <v>0</v>
      </c>
      <c r="M80" s="208" t="str">
        <f t="shared" si="0"/>
        <v/>
      </c>
      <c r="N80" s="211"/>
      <c r="O80" s="211"/>
      <c r="P80" s="212"/>
    </row>
    <row r="81" spans="1:16" ht="63">
      <c r="A81" s="309" t="s">
        <v>700</v>
      </c>
      <c r="B81" s="202" t="s">
        <v>810</v>
      </c>
      <c r="C81" s="203"/>
      <c r="D81" s="237"/>
      <c r="E81" s="213">
        <v>0.18</v>
      </c>
      <c r="F81" s="298"/>
      <c r="G81" s="306" t="s">
        <v>781</v>
      </c>
      <c r="H81" s="266" t="s">
        <v>627</v>
      </c>
      <c r="I81" s="307">
        <v>2000</v>
      </c>
      <c r="J81" s="236"/>
      <c r="K81" s="242">
        <f t="shared" si="6"/>
        <v>0</v>
      </c>
      <c r="L81" s="207">
        <f t="shared" si="7"/>
        <v>0</v>
      </c>
      <c r="M81" s="208" t="str">
        <f t="shared" si="0"/>
        <v/>
      </c>
      <c r="N81" s="211"/>
      <c r="O81" s="211"/>
      <c r="P81" s="212"/>
    </row>
    <row r="82" spans="1:16" ht="63">
      <c r="A82" s="309" t="s">
        <v>702</v>
      </c>
      <c r="B82" s="202" t="s">
        <v>811</v>
      </c>
      <c r="C82" s="203"/>
      <c r="D82" s="237"/>
      <c r="E82" s="213">
        <v>0.18</v>
      </c>
      <c r="F82" s="298"/>
      <c r="G82" s="306" t="s">
        <v>782</v>
      </c>
      <c r="H82" s="266" t="s">
        <v>627</v>
      </c>
      <c r="I82" s="307">
        <v>1000</v>
      </c>
      <c r="J82" s="236"/>
      <c r="K82" s="242">
        <f t="shared" si="6"/>
        <v>0</v>
      </c>
      <c r="L82" s="207">
        <f t="shared" si="7"/>
        <v>0</v>
      </c>
      <c r="M82" s="208" t="str">
        <f t="shared" si="0"/>
        <v/>
      </c>
      <c r="N82" s="211"/>
      <c r="O82" s="211"/>
      <c r="P82" s="212"/>
    </row>
    <row r="83" spans="1:16" ht="63">
      <c r="A83" s="309" t="s">
        <v>704</v>
      </c>
      <c r="B83" s="202" t="s">
        <v>812</v>
      </c>
      <c r="C83" s="203"/>
      <c r="D83" s="237"/>
      <c r="E83" s="213">
        <v>0.18</v>
      </c>
      <c r="F83" s="298"/>
      <c r="G83" s="306" t="s">
        <v>783</v>
      </c>
      <c r="H83" s="266" t="s">
        <v>627</v>
      </c>
      <c r="I83" s="307">
        <v>1000</v>
      </c>
      <c r="J83" s="236"/>
      <c r="K83" s="242">
        <f t="shared" si="6"/>
        <v>0</v>
      </c>
      <c r="L83" s="207">
        <f t="shared" si="7"/>
        <v>0</v>
      </c>
      <c r="M83" s="208" t="str">
        <f t="shared" si="0"/>
        <v/>
      </c>
      <c r="N83" s="211"/>
      <c r="O83" s="211"/>
      <c r="P83" s="212"/>
    </row>
    <row r="84" spans="1:16" ht="63">
      <c r="A84" s="309" t="s">
        <v>706</v>
      </c>
      <c r="B84" s="202" t="s">
        <v>813</v>
      </c>
      <c r="C84" s="203"/>
      <c r="D84" s="237"/>
      <c r="E84" s="213">
        <v>0.18</v>
      </c>
      <c r="F84" s="298"/>
      <c r="G84" s="306" t="s">
        <v>784</v>
      </c>
      <c r="H84" s="266" t="s">
        <v>627</v>
      </c>
      <c r="I84" s="307">
        <v>300</v>
      </c>
      <c r="J84" s="236"/>
      <c r="K84" s="242">
        <f t="shared" si="6"/>
        <v>0</v>
      </c>
      <c r="L84" s="207">
        <f t="shared" si="7"/>
        <v>0</v>
      </c>
      <c r="M84" s="208" t="str">
        <f t="shared" si="0"/>
        <v/>
      </c>
      <c r="N84" s="211"/>
      <c r="O84" s="211"/>
      <c r="P84" s="212"/>
    </row>
    <row r="85" spans="1:16" ht="45">
      <c r="A85" s="309" t="s">
        <v>708</v>
      </c>
      <c r="B85" s="202" t="s">
        <v>814</v>
      </c>
      <c r="C85" s="203"/>
      <c r="D85" s="237"/>
      <c r="E85" s="213">
        <v>0.18</v>
      </c>
      <c r="F85" s="298"/>
      <c r="G85" s="306" t="s">
        <v>785</v>
      </c>
      <c r="H85" s="266" t="s">
        <v>608</v>
      </c>
      <c r="I85" s="307">
        <v>30</v>
      </c>
      <c r="J85" s="236"/>
      <c r="K85" s="242">
        <f t="shared" si="6"/>
        <v>0</v>
      </c>
      <c r="L85" s="207">
        <f t="shared" si="7"/>
        <v>0</v>
      </c>
      <c r="M85" s="208" t="str">
        <f t="shared" si="0"/>
        <v/>
      </c>
      <c r="N85" s="211"/>
      <c r="O85" s="211"/>
      <c r="P85" s="212"/>
    </row>
    <row r="86" spans="1:16" ht="63">
      <c r="A86" s="309" t="s">
        <v>710</v>
      </c>
      <c r="B86" s="202" t="s">
        <v>815</v>
      </c>
      <c r="C86" s="203"/>
      <c r="D86" s="237"/>
      <c r="E86" s="213">
        <v>0.18</v>
      </c>
      <c r="F86" s="298"/>
      <c r="G86" s="306" t="s">
        <v>786</v>
      </c>
      <c r="H86" s="266" t="s">
        <v>608</v>
      </c>
      <c r="I86" s="307">
        <v>50</v>
      </c>
      <c r="J86" s="236"/>
      <c r="K86" s="242">
        <f t="shared" si="6"/>
        <v>0</v>
      </c>
      <c r="L86" s="207">
        <f t="shared" si="7"/>
        <v>0</v>
      </c>
      <c r="M86" s="208" t="str">
        <f t="shared" si="0"/>
        <v/>
      </c>
      <c r="N86" s="211"/>
      <c r="O86" s="211"/>
      <c r="P86" s="212"/>
    </row>
    <row r="87" spans="1:16" ht="45">
      <c r="A87" s="309" t="s">
        <v>711</v>
      </c>
      <c r="B87" s="202" t="s">
        <v>816</v>
      </c>
      <c r="C87" s="203"/>
      <c r="D87" s="237"/>
      <c r="E87" s="213">
        <v>0.18</v>
      </c>
      <c r="F87" s="298"/>
      <c r="G87" s="306" t="s">
        <v>787</v>
      </c>
      <c r="H87" s="266" t="s">
        <v>608</v>
      </c>
      <c r="I87" s="307">
        <v>33</v>
      </c>
      <c r="J87" s="236"/>
      <c r="K87" s="242">
        <f t="shared" ref="K87:K99" si="8">ROUND(J87*I87,2)</f>
        <v>0</v>
      </c>
      <c r="L87" s="207">
        <f t="shared" ref="L87:L99" si="9">ROUND(K87*E87,2)</f>
        <v>0</v>
      </c>
      <c r="M87" s="208" t="str">
        <f t="shared" ref="M87:M99" si="10">IF($P$9&lt;&gt;$P$8,IF(OR(J87="",J87=0),"Included in other item",""),"")</f>
        <v/>
      </c>
      <c r="N87" s="211"/>
      <c r="O87" s="211"/>
      <c r="P87" s="212"/>
    </row>
    <row r="88" spans="1:16" ht="45">
      <c r="A88" s="309" t="s">
        <v>712</v>
      </c>
      <c r="B88" s="202" t="s">
        <v>817</v>
      </c>
      <c r="C88" s="203"/>
      <c r="D88" s="237"/>
      <c r="E88" s="213">
        <v>0.18</v>
      </c>
      <c r="F88" s="298"/>
      <c r="G88" s="306" t="s">
        <v>788</v>
      </c>
      <c r="H88" s="266" t="s">
        <v>608</v>
      </c>
      <c r="I88" s="307">
        <v>14</v>
      </c>
      <c r="J88" s="236"/>
      <c r="K88" s="242">
        <f t="shared" si="8"/>
        <v>0</v>
      </c>
      <c r="L88" s="207">
        <f t="shared" si="9"/>
        <v>0</v>
      </c>
      <c r="M88" s="208" t="str">
        <f t="shared" si="10"/>
        <v/>
      </c>
      <c r="N88" s="211"/>
      <c r="O88" s="211"/>
      <c r="P88" s="212"/>
    </row>
    <row r="89" spans="1:16" ht="47.25">
      <c r="A89" s="309" t="s">
        <v>714</v>
      </c>
      <c r="B89" s="202" t="s">
        <v>818</v>
      </c>
      <c r="C89" s="203"/>
      <c r="D89" s="237"/>
      <c r="E89" s="213">
        <v>0.18</v>
      </c>
      <c r="F89" s="298"/>
      <c r="G89" s="306" t="s">
        <v>789</v>
      </c>
      <c r="H89" s="266" t="s">
        <v>608</v>
      </c>
      <c r="I89" s="307">
        <v>12</v>
      </c>
      <c r="J89" s="236"/>
      <c r="K89" s="242">
        <f t="shared" si="8"/>
        <v>0</v>
      </c>
      <c r="L89" s="207">
        <f t="shared" si="9"/>
        <v>0</v>
      </c>
      <c r="M89" s="208" t="str">
        <f t="shared" si="10"/>
        <v/>
      </c>
      <c r="N89" s="211"/>
      <c r="O89" s="211"/>
      <c r="P89" s="212"/>
    </row>
    <row r="90" spans="1:16" ht="225">
      <c r="A90" s="309" t="s">
        <v>715</v>
      </c>
      <c r="B90" s="202" t="s">
        <v>819</v>
      </c>
      <c r="C90" s="203"/>
      <c r="D90" s="237"/>
      <c r="E90" s="213">
        <v>0.18</v>
      </c>
      <c r="F90" s="298"/>
      <c r="G90" s="306" t="s">
        <v>790</v>
      </c>
      <c r="H90" s="266" t="s">
        <v>772</v>
      </c>
      <c r="I90" s="307">
        <v>20</v>
      </c>
      <c r="J90" s="236"/>
      <c r="K90" s="242">
        <f t="shared" si="8"/>
        <v>0</v>
      </c>
      <c r="L90" s="207">
        <f t="shared" si="9"/>
        <v>0</v>
      </c>
      <c r="M90" s="208" t="str">
        <f t="shared" si="10"/>
        <v/>
      </c>
      <c r="N90" s="211"/>
      <c r="O90" s="211"/>
      <c r="P90" s="212"/>
    </row>
    <row r="91" spans="1:16" ht="47.25">
      <c r="A91" s="309" t="s">
        <v>716</v>
      </c>
      <c r="B91" s="202" t="s">
        <v>820</v>
      </c>
      <c r="C91" s="203"/>
      <c r="D91" s="237"/>
      <c r="E91" s="213">
        <v>0.18</v>
      </c>
      <c r="F91" s="298"/>
      <c r="G91" s="306" t="s">
        <v>791</v>
      </c>
      <c r="H91" s="266" t="s">
        <v>608</v>
      </c>
      <c r="I91" s="307">
        <v>18</v>
      </c>
      <c r="J91" s="236"/>
      <c r="K91" s="242">
        <f t="shared" si="8"/>
        <v>0</v>
      </c>
      <c r="L91" s="207">
        <f t="shared" si="9"/>
        <v>0</v>
      </c>
      <c r="M91" s="208" t="str">
        <f t="shared" si="10"/>
        <v/>
      </c>
      <c r="N91" s="211"/>
      <c r="O91" s="211"/>
      <c r="P91" s="212"/>
    </row>
    <row r="92" spans="1:16" ht="45">
      <c r="A92" s="309" t="s">
        <v>717</v>
      </c>
      <c r="B92" s="202" t="s">
        <v>821</v>
      </c>
      <c r="C92" s="203"/>
      <c r="D92" s="237"/>
      <c r="E92" s="213">
        <v>0.18</v>
      </c>
      <c r="F92" s="298"/>
      <c r="G92" s="306" t="s">
        <v>792</v>
      </c>
      <c r="H92" s="266" t="s">
        <v>608</v>
      </c>
      <c r="I92" s="307">
        <v>14</v>
      </c>
      <c r="J92" s="236"/>
      <c r="K92" s="242">
        <f t="shared" si="8"/>
        <v>0</v>
      </c>
      <c r="L92" s="207">
        <f t="shared" si="9"/>
        <v>0</v>
      </c>
      <c r="M92" s="208" t="str">
        <f t="shared" si="10"/>
        <v/>
      </c>
      <c r="N92" s="211"/>
      <c r="O92" s="211"/>
      <c r="P92" s="212"/>
    </row>
    <row r="93" spans="1:16" ht="31.5">
      <c r="A93" s="309" t="s">
        <v>718</v>
      </c>
      <c r="B93" s="202" t="s">
        <v>822</v>
      </c>
      <c r="C93" s="203"/>
      <c r="D93" s="237"/>
      <c r="E93" s="213">
        <v>0.18</v>
      </c>
      <c r="F93" s="298"/>
      <c r="G93" s="306" t="s">
        <v>793</v>
      </c>
      <c r="H93" s="266" t="s">
        <v>608</v>
      </c>
      <c r="I93" s="307">
        <v>24</v>
      </c>
      <c r="J93" s="236"/>
      <c r="K93" s="242">
        <f t="shared" si="8"/>
        <v>0</v>
      </c>
      <c r="L93" s="207">
        <f t="shared" si="9"/>
        <v>0</v>
      </c>
      <c r="M93" s="208" t="str">
        <f t="shared" si="10"/>
        <v/>
      </c>
      <c r="N93" s="211"/>
      <c r="O93" s="211"/>
      <c r="P93" s="212"/>
    </row>
    <row r="94" spans="1:16" ht="15.75">
      <c r="A94" s="309" t="s">
        <v>720</v>
      </c>
      <c r="B94" s="202" t="s">
        <v>823</v>
      </c>
      <c r="C94" s="203"/>
      <c r="D94" s="237"/>
      <c r="E94" s="213">
        <v>0.18</v>
      </c>
      <c r="F94" s="298"/>
      <c r="G94" s="306" t="s">
        <v>794</v>
      </c>
      <c r="H94" s="266" t="s">
        <v>608</v>
      </c>
      <c r="I94" s="307">
        <v>24</v>
      </c>
      <c r="J94" s="236"/>
      <c r="K94" s="242">
        <f t="shared" si="8"/>
        <v>0</v>
      </c>
      <c r="L94" s="207">
        <f t="shared" si="9"/>
        <v>0</v>
      </c>
      <c r="M94" s="208" t="str">
        <f t="shared" si="10"/>
        <v/>
      </c>
      <c r="N94" s="211"/>
      <c r="O94" s="211"/>
      <c r="P94" s="212"/>
    </row>
    <row r="95" spans="1:16" ht="30">
      <c r="A95" s="309" t="s">
        <v>722</v>
      </c>
      <c r="B95" s="202" t="s">
        <v>824</v>
      </c>
      <c r="C95" s="203"/>
      <c r="D95" s="237"/>
      <c r="E95" s="213">
        <v>0.18</v>
      </c>
      <c r="F95" s="298"/>
      <c r="G95" s="306" t="s">
        <v>795</v>
      </c>
      <c r="H95" s="266" t="s">
        <v>608</v>
      </c>
      <c r="I95" s="307">
        <v>18</v>
      </c>
      <c r="J95" s="236"/>
      <c r="K95" s="242">
        <f t="shared" si="8"/>
        <v>0</v>
      </c>
      <c r="L95" s="207">
        <f t="shared" si="9"/>
        <v>0</v>
      </c>
      <c r="M95" s="208" t="str">
        <f t="shared" si="10"/>
        <v/>
      </c>
      <c r="N95" s="211"/>
      <c r="O95" s="211"/>
      <c r="P95" s="212"/>
    </row>
    <row r="96" spans="1:16" ht="31.5">
      <c r="A96" s="309" t="s">
        <v>724</v>
      </c>
      <c r="B96" s="202" t="s">
        <v>825</v>
      </c>
      <c r="C96" s="203"/>
      <c r="D96" s="237"/>
      <c r="E96" s="213">
        <v>0.18</v>
      </c>
      <c r="F96" s="298"/>
      <c r="G96" s="306" t="s">
        <v>796</v>
      </c>
      <c r="H96" s="266" t="s">
        <v>608</v>
      </c>
      <c r="I96" s="307">
        <v>12</v>
      </c>
      <c r="J96" s="236"/>
      <c r="K96" s="242">
        <f t="shared" si="8"/>
        <v>0</v>
      </c>
      <c r="L96" s="207">
        <f t="shared" si="9"/>
        <v>0</v>
      </c>
      <c r="M96" s="208" t="str">
        <f t="shared" si="10"/>
        <v/>
      </c>
      <c r="N96" s="211"/>
      <c r="O96" s="211"/>
      <c r="P96" s="212"/>
    </row>
    <row r="97" spans="1:16" ht="105">
      <c r="A97" s="309" t="s">
        <v>726</v>
      </c>
      <c r="B97" s="202" t="s">
        <v>826</v>
      </c>
      <c r="C97" s="203"/>
      <c r="D97" s="237"/>
      <c r="E97" s="213">
        <v>0.18</v>
      </c>
      <c r="F97" s="298"/>
      <c r="G97" s="306" t="s">
        <v>797</v>
      </c>
      <c r="H97" s="266" t="s">
        <v>772</v>
      </c>
      <c r="I97" s="307">
        <v>1</v>
      </c>
      <c r="J97" s="236"/>
      <c r="K97" s="242">
        <f t="shared" si="8"/>
        <v>0</v>
      </c>
      <c r="L97" s="207">
        <f t="shared" si="9"/>
        <v>0</v>
      </c>
      <c r="M97" s="208" t="str">
        <f t="shared" si="10"/>
        <v/>
      </c>
      <c r="N97" s="211"/>
      <c r="O97" s="211"/>
      <c r="P97" s="212"/>
    </row>
    <row r="98" spans="1:16" ht="105">
      <c r="A98" s="309" t="s">
        <v>728</v>
      </c>
      <c r="B98" s="202" t="s">
        <v>827</v>
      </c>
      <c r="C98" s="203"/>
      <c r="D98" s="237"/>
      <c r="E98" s="213">
        <v>0.18</v>
      </c>
      <c r="F98" s="298"/>
      <c r="G98" s="306" t="s">
        <v>798</v>
      </c>
      <c r="H98" s="266" t="s">
        <v>627</v>
      </c>
      <c r="I98" s="307">
        <v>300</v>
      </c>
      <c r="J98" s="236"/>
      <c r="K98" s="242">
        <f t="shared" si="8"/>
        <v>0</v>
      </c>
      <c r="L98" s="207">
        <f t="shared" si="9"/>
        <v>0</v>
      </c>
      <c r="M98" s="208" t="str">
        <f t="shared" si="10"/>
        <v/>
      </c>
      <c r="N98" s="211"/>
      <c r="O98" s="211"/>
      <c r="P98" s="212"/>
    </row>
    <row r="99" spans="1:16" ht="105">
      <c r="A99" s="309" t="s">
        <v>729</v>
      </c>
      <c r="B99" s="202" t="s">
        <v>828</v>
      </c>
      <c r="C99" s="203"/>
      <c r="D99" s="237"/>
      <c r="E99" s="213">
        <v>0.18</v>
      </c>
      <c r="F99" s="298"/>
      <c r="G99" s="306" t="s">
        <v>799</v>
      </c>
      <c r="H99" s="266" t="s">
        <v>627</v>
      </c>
      <c r="I99" s="307">
        <v>300</v>
      </c>
      <c r="J99" s="236"/>
      <c r="K99" s="242">
        <f t="shared" si="8"/>
        <v>0</v>
      </c>
      <c r="L99" s="207">
        <f t="shared" si="9"/>
        <v>0</v>
      </c>
      <c r="M99" s="208" t="str">
        <f t="shared" si="10"/>
        <v/>
      </c>
      <c r="N99" s="211"/>
      <c r="O99" s="211"/>
      <c r="P99" s="212"/>
    </row>
    <row r="100" spans="1:16" ht="16.5">
      <c r="A100" s="308"/>
      <c r="B100" s="223"/>
      <c r="C100" s="224"/>
      <c r="D100" s="224"/>
      <c r="E100" s="225"/>
      <c r="F100" s="297"/>
      <c r="G100" s="230" t="s">
        <v>461</v>
      </c>
      <c r="H100" s="226"/>
      <c r="I100" s="227"/>
      <c r="J100" s="228"/>
      <c r="K100" s="243">
        <f>SUM(K70:K99)</f>
        <v>0</v>
      </c>
      <c r="L100" s="243">
        <f>SUM(L70:L99)</f>
        <v>0</v>
      </c>
      <c r="M100" s="229"/>
      <c r="N100" s="211"/>
      <c r="O100" s="211"/>
      <c r="P100" s="212"/>
    </row>
    <row r="101" spans="1:16" ht="53.25" customHeight="1">
      <c r="A101" s="311"/>
      <c r="B101" s="231"/>
      <c r="C101" s="231"/>
      <c r="D101" s="231"/>
      <c r="E101" s="231"/>
      <c r="F101" s="300"/>
      <c r="G101" s="367" t="s">
        <v>293</v>
      </c>
      <c r="H101" s="367"/>
      <c r="I101" s="367"/>
      <c r="J101" s="367"/>
      <c r="K101" s="265" t="str">
        <f>IF(P9=P8,"", SUM(K11:K67)+SUM(K70:K99))</f>
        <v/>
      </c>
      <c r="L101" s="265" t="str">
        <f>IF(P9=P8,"", SUM(L11:L67)+SUM(L70:L99))</f>
        <v/>
      </c>
      <c r="M101" s="232"/>
      <c r="N101" s="152" t="str">
        <f>IF(COUNTIF(N6:N100,"TRUE"),"False","Sheet OK")</f>
        <v>False</v>
      </c>
      <c r="O101" s="211"/>
      <c r="P101" s="211"/>
    </row>
    <row r="102" spans="1:16" ht="39" customHeight="1">
      <c r="A102" s="366" t="str">
        <f>IF(K101="","As all the line items are Left Blank the bid is considered as Non-responsive","Sheet OK")</f>
        <v>As all the line items are Left Blank the bid is considered as Non-responsive</v>
      </c>
      <c r="B102" s="366"/>
      <c r="C102" s="366"/>
      <c r="D102" s="366"/>
      <c r="E102" s="366"/>
      <c r="F102" s="366"/>
      <c r="G102" s="366"/>
      <c r="H102" s="366"/>
      <c r="I102" s="366"/>
      <c r="J102" s="366"/>
      <c r="K102" s="366"/>
      <c r="L102" s="366"/>
      <c r="M102" s="366"/>
      <c r="N102" s="211"/>
      <c r="O102" s="211"/>
      <c r="P102" s="211"/>
    </row>
    <row r="104" spans="1:16">
      <c r="N104" s="158" t="str">
        <f>IF(COUNTIF(N101:N103,"TRUE"),"False","Sheet OK")</f>
        <v>Sheet OK</v>
      </c>
      <c r="O104" s="158"/>
    </row>
  </sheetData>
  <sheetProtection algorithmName="SHA-512" hashValue="RtIlPwf14E0QFrZdS/+ZEvlnVde2H2hf+EjPHS+uCz/jPdxVpnMINUZk5tjcrAkSdkepCbzbpOWeHnf2Yhw1hw==" saltValue="Lmeo4VbzWzvEYrFZ5CopjQ==" spinCount="100000" sheet="1" formatColumns="0" formatRows="0" selectLockedCells="1"/>
  <customSheetViews>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1"/>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2"/>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3"/>
    </customSheetView>
    <customSheetView guid="{FAE469C4-CC0E-407B-871F-7B3C94956CEC}" scale="90" showPageBreaks="1" fitToPage="1" printArea="1" view="pageBreakPreview">
      <selection activeCell="G17" sqref="G17"/>
      <pageMargins left="0" right="0" top="0" bottom="0" header="0" footer="0"/>
      <pageSetup paperSize="9" scale="72" orientation="landscape" r:id="rId4"/>
    </customSheetView>
  </customSheetViews>
  <mergeCells count="13">
    <mergeCell ref="A102:M102"/>
    <mergeCell ref="A1:L1"/>
    <mergeCell ref="A4:C4"/>
    <mergeCell ref="D3:I3"/>
    <mergeCell ref="D5:I5"/>
    <mergeCell ref="E7:I7"/>
    <mergeCell ref="G101:J101"/>
    <mergeCell ref="J3:L3"/>
    <mergeCell ref="J4:L4"/>
    <mergeCell ref="D4:I4"/>
    <mergeCell ref="D6:I6"/>
    <mergeCell ref="J5:L5"/>
    <mergeCell ref="A2:L2"/>
  </mergeCells>
  <conditionalFormatting sqref="A102:M102">
    <cfRule type="containsText" dxfId="5" priority="11" stopIfTrue="1" operator="containsText" text="sheet">
      <formula>NOT(ISERROR(SEARCH("sheet",A102)))</formula>
    </cfRule>
    <cfRule type="containsText" dxfId="4" priority="12" stopIfTrue="1" operator="containsText" text="Non-responsive">
      <formula>NOT(ISERROR(SEARCH("Non-responsive",A102)))</formula>
    </cfRule>
  </conditionalFormatting>
  <conditionalFormatting sqref="M11:M67 M70:M99">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67 D70:D99"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67 J70:J99" xr:uid="{00000000-0002-0000-0500-000001000000}">
      <formula1>0</formula1>
    </dataValidation>
  </dataValidations>
  <pageMargins left="0.7" right="0.7" top="0.75" bottom="0.75" header="0.3" footer="0.3"/>
  <pageSetup paperSize="9" scale="1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15" sqref="D15"/>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317" t="str">
        <f>'Name of Bidder'!A1</f>
        <v>Construction of Transit Camp at 400/220KV Gooty Sub-station under Transmission System for evacuation of power from RE sources in Kurnool Wind Energy Zone (3000MW)/ Solar Energy Zone (1500MW) Part-A and Part-B</v>
      </c>
      <c r="B1" s="317"/>
      <c r="C1" s="317"/>
      <c r="D1" s="317"/>
    </row>
    <row r="2" spans="1:4" ht="16.5">
      <c r="A2" s="317" t="s">
        <v>294</v>
      </c>
      <c r="B2" s="317"/>
      <c r="C2" s="317"/>
      <c r="D2" s="317"/>
    </row>
    <row r="3" spans="1:4">
      <c r="A3" s="379" t="s">
        <v>243</v>
      </c>
      <c r="B3" s="379"/>
      <c r="C3" s="379" t="s">
        <v>242</v>
      </c>
      <c r="D3" s="379"/>
    </row>
    <row r="4" spans="1:4">
      <c r="A4" s="267" t="s">
        <v>14</v>
      </c>
      <c r="B4" s="268">
        <f>'Name of Bidder'!C9</f>
        <v>0</v>
      </c>
      <c r="C4" s="267" t="s">
        <v>244</v>
      </c>
      <c r="D4" s="269"/>
    </row>
    <row r="5" spans="1:4" ht="16.5">
      <c r="A5" s="267" t="s">
        <v>15</v>
      </c>
      <c r="B5" s="268">
        <f>'Schedule-I'!C5</f>
        <v>0</v>
      </c>
      <c r="C5" s="381" t="s">
        <v>245</v>
      </c>
      <c r="D5" s="381"/>
    </row>
    <row r="6" spans="1:4" ht="16.5">
      <c r="A6" s="270"/>
      <c r="B6" s="268">
        <f>'Schedule-I'!C6</f>
        <v>0</v>
      </c>
      <c r="C6" s="62" t="s">
        <v>246</v>
      </c>
      <c r="D6" s="126"/>
    </row>
    <row r="7" spans="1:4" ht="16.5">
      <c r="A7" s="270"/>
      <c r="B7" s="268">
        <f>'Schedule-I'!C7</f>
        <v>0</v>
      </c>
      <c r="C7" s="62" t="s">
        <v>295</v>
      </c>
      <c r="D7" s="126"/>
    </row>
    <row r="8" spans="1:4" ht="16.5">
      <c r="A8" s="270"/>
      <c r="B8" s="268"/>
      <c r="C8" s="62" t="s">
        <v>296</v>
      </c>
      <c r="D8" s="126"/>
    </row>
    <row r="9" spans="1:4" ht="15">
      <c r="A9" s="160" t="s">
        <v>249</v>
      </c>
      <c r="B9" s="380" t="s">
        <v>297</v>
      </c>
      <c r="C9" s="380"/>
      <c r="D9" s="161" t="s">
        <v>298</v>
      </c>
    </row>
    <row r="10" spans="1:4" ht="15">
      <c r="A10" s="162">
        <v>1.1000000000000001</v>
      </c>
      <c r="B10" s="376" t="s">
        <v>299</v>
      </c>
      <c r="C10" s="376"/>
      <c r="D10" s="271"/>
    </row>
    <row r="11" spans="1:4" ht="83.25" customHeight="1">
      <c r="A11" s="162"/>
      <c r="B11" s="375" t="str">
        <f>"Supply &amp; Installation Charges- Schedule Civil &amp; Electrical Items for " &amp;A1</f>
        <v>Supply &amp; Installation Charges- Schedule Civil &amp; Electrical Items for Construction of Transit Camp at 400/220KV Gooty Sub-station under Transmission System for evacuation of power from RE sources in Kurnool Wind Energy Zone (3000MW)/ Solar Energy Zone (1500MW) Part-A and Part-B</v>
      </c>
      <c r="C11" s="375"/>
      <c r="D11" s="272" t="str">
        <f>'Schedule-I'!N165</f>
        <v/>
      </c>
    </row>
    <row r="12" spans="1:4" ht="15">
      <c r="A12" s="162">
        <v>1.2</v>
      </c>
      <c r="B12" s="376" t="s">
        <v>300</v>
      </c>
      <c r="C12" s="376"/>
      <c r="D12" s="272"/>
    </row>
    <row r="13" spans="1:4" ht="88.5" customHeight="1">
      <c r="A13" s="162"/>
      <c r="B13" s="375" t="str">
        <f>"Supply &amp; Installation Charges- Non-Schedule Civil &amp; Electrical Items for " &amp; A1</f>
        <v>Supply &amp; Installation Charges- Non-Schedule Civil &amp; Electrical Items for Construction of Transit Camp at 400/220KV Gooty Sub-station under Transmission System for evacuation of power from RE sources in Kurnool Wind Energy Zone (3000MW)/ Solar Energy Zone (1500MW) Part-A and Part-B</v>
      </c>
      <c r="C13" s="375"/>
      <c r="D13" s="273" t="str">
        <f>'Schedule-II'!K101</f>
        <v/>
      </c>
    </row>
    <row r="14" spans="1:4" ht="15">
      <c r="A14" s="162"/>
      <c r="B14" s="371"/>
      <c r="C14" s="372"/>
      <c r="D14" s="273"/>
    </row>
    <row r="15" spans="1:4" ht="33.75" customHeight="1">
      <c r="A15" s="162" t="s">
        <v>301</v>
      </c>
      <c r="B15" s="373" t="s">
        <v>462</v>
      </c>
      <c r="C15" s="374"/>
      <c r="D15" s="163" t="str">
        <f>IF(OR(D11="",D13=""),"Non-responsive Bid",D11+D13)</f>
        <v>Non-responsive Bid</v>
      </c>
    </row>
    <row r="16" spans="1:4" ht="15">
      <c r="A16" s="162"/>
      <c r="B16" s="377"/>
      <c r="C16" s="378"/>
      <c r="D16" s="163"/>
    </row>
    <row r="17" spans="1:4" ht="15">
      <c r="A17" s="162" t="s">
        <v>302</v>
      </c>
      <c r="B17" s="376" t="s">
        <v>303</v>
      </c>
      <c r="C17" s="376"/>
      <c r="D17" s="163"/>
    </row>
    <row r="18" spans="1:4" ht="15">
      <c r="A18" s="162"/>
      <c r="B18" s="375" t="s">
        <v>304</v>
      </c>
      <c r="C18" s="375"/>
      <c r="D18" s="163" t="str">
        <f>'Schedule-I'!O166</f>
        <v/>
      </c>
    </row>
    <row r="19" spans="1:4" ht="15">
      <c r="A19" s="162"/>
      <c r="B19" s="375" t="s">
        <v>305</v>
      </c>
      <c r="C19" s="375"/>
      <c r="D19" s="163" t="str">
        <f>'Schedule-II'!L101</f>
        <v/>
      </c>
    </row>
    <row r="20" spans="1:4" ht="35.25" customHeight="1">
      <c r="A20" s="162"/>
      <c r="B20" s="368" t="s">
        <v>306</v>
      </c>
      <c r="C20" s="368"/>
      <c r="D20" s="163" t="str">
        <f>IF(OR(D11="",D13=""),"Non-responsive Bid",D18+D19)</f>
        <v>Non-responsive Bid</v>
      </c>
    </row>
    <row r="21" spans="1:4" ht="15.75">
      <c r="A21" s="162"/>
      <c r="B21" s="369"/>
      <c r="C21" s="370"/>
      <c r="D21" s="164"/>
    </row>
    <row r="22" spans="1:4" ht="16.5">
      <c r="A22" s="162" t="s">
        <v>307</v>
      </c>
      <c r="B22" s="368" t="s">
        <v>308</v>
      </c>
      <c r="C22" s="368"/>
      <c r="D22" s="163" t="str">
        <f>IF(OR(D11="",D13=""),"Non-responsive Bid",D15+D20)</f>
        <v>Non-responsive Bid</v>
      </c>
    </row>
    <row r="23" spans="1:4">
      <c r="A23" s="274"/>
      <c r="B23" s="275"/>
      <c r="C23" s="275"/>
      <c r="D23" s="276"/>
    </row>
    <row r="24" spans="1:4">
      <c r="A24" s="277"/>
      <c r="B24" s="278"/>
      <c r="C24" s="278"/>
      <c r="D24" s="279"/>
    </row>
    <row r="25" spans="1:4">
      <c r="A25" s="280" t="s">
        <v>309</v>
      </c>
      <c r="B25" s="278">
        <f>'Name of Bidder'!C20</f>
        <v>0</v>
      </c>
      <c r="C25" s="267" t="s">
        <v>310</v>
      </c>
      <c r="D25" s="279">
        <f>'Name of Bidder'!C17</f>
        <v>0</v>
      </c>
    </row>
    <row r="26" spans="1:4">
      <c r="A26" s="281" t="s">
        <v>311</v>
      </c>
      <c r="B26" s="282">
        <f>'Name of Bidder'!C21</f>
        <v>0</v>
      </c>
      <c r="C26" s="283" t="s">
        <v>312</v>
      </c>
      <c r="D26" s="284">
        <f>'Name of Bidder'!C18</f>
        <v>0</v>
      </c>
    </row>
  </sheetData>
  <sheetProtection algorithmName="SHA-512" hashValue="nFrTTmicmk42/eCe71BHnXKt5XBuPRyltKTi3pq0JTkkeBJrECvbI0t7MXaiKnqMSg0Wue+I8zYqgtbfzn49BQ==" saltValue="qfR9qIieqz+eB1qFOpJl1Q==" spinCount="100000" sheet="1" objects="1" scenarios="1"/>
  <customSheetViews>
    <customSheetView guid="{F3854C08-3477-4F6D-851C-40DFA3C6F6FE}" showPageBreaks="1" fitToPage="1" view="pageBreakPreview" topLeftCell="A4">
      <selection activeCell="D11" sqref="D11"/>
      <pageMargins left="0" right="0" top="0" bottom="0" header="0" footer="0"/>
      <pageSetup paperSize="9" orientation="portrait" r:id="rId1"/>
    </customSheetView>
    <customSheetView guid="{768FBB31-C98F-42D8-8A21-9E4C92CB0C4E}" showPageBreaks="1" fitToPage="1" view="pageBreakPreview">
      <selection activeCell="G16" sqref="G16"/>
      <pageMargins left="0" right="0" top="0" bottom="0" header="0" footer="0"/>
      <pageSetup paperSize="9" orientation="portrait" r:id="rId2"/>
    </customSheetView>
    <customSheetView guid="{71DFD631-F0FC-4D77-B088-495FC5677788}" showPageBreaks="1" fitToPage="1" view="pageBreakPreview">
      <selection activeCell="N15" sqref="N15"/>
      <pageMargins left="0" right="0" top="0" bottom="0" header="0" footer="0"/>
      <pageSetup paperSize="9" orientation="portrait" r:id="rId3"/>
    </customSheetView>
    <customSheetView guid="{FAE469C4-CC0E-407B-871F-7B3C94956CEC}" showPageBreaks="1" fitToPage="1" view="pageBreakPreview">
      <selection activeCell="N15" sqref="N15"/>
      <pageMargins left="0" right="0" top="0" bottom="0" header="0" footer="0"/>
      <pageSetup paperSize="9" orientation="portrait" r:id="rId4"/>
    </customSheetView>
  </customSheetViews>
  <mergeCells count="19">
    <mergeCell ref="A1:D1"/>
    <mergeCell ref="A2:D2"/>
    <mergeCell ref="A3:B3"/>
    <mergeCell ref="C3:D3"/>
    <mergeCell ref="B9:C9"/>
    <mergeCell ref="C5:D5"/>
    <mergeCell ref="B10:C10"/>
    <mergeCell ref="B11:C11"/>
    <mergeCell ref="B12:C12"/>
    <mergeCell ref="B13:C13"/>
    <mergeCell ref="B16:C16"/>
    <mergeCell ref="B20:C20"/>
    <mergeCell ref="B21:C21"/>
    <mergeCell ref="B22:C22"/>
    <mergeCell ref="B14:C14"/>
    <mergeCell ref="B15:C15"/>
    <mergeCell ref="B18:C18"/>
    <mergeCell ref="B19:C19"/>
    <mergeCell ref="B17:C17"/>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Specification No: Ref: SR-I/C&amp;M/WC-3882/2024/RFx-5002003955 (SR1/NT/W-CIVIL/DOM/B00/24/13966)</v>
      </c>
      <c r="B1" s="166"/>
      <c r="C1" s="167"/>
      <c r="D1" s="167"/>
      <c r="E1" s="167"/>
      <c r="F1" s="168" t="s">
        <v>313</v>
      </c>
    </row>
    <row r="2" spans="1:6" ht="16.5">
      <c r="A2" s="170"/>
      <c r="B2" s="170"/>
      <c r="C2" s="170"/>
      <c r="D2" s="170"/>
      <c r="E2" s="170"/>
      <c r="F2" s="170"/>
    </row>
    <row r="3" spans="1:6" ht="15">
      <c r="A3" s="395" t="s">
        <v>314</v>
      </c>
      <c r="B3" s="395"/>
      <c r="C3" s="395"/>
      <c r="D3" s="395"/>
      <c r="E3" s="395"/>
      <c r="F3" s="395"/>
    </row>
    <row r="4" spans="1:6" ht="15">
      <c r="A4" s="171"/>
      <c r="B4" s="171"/>
      <c r="C4" s="171"/>
      <c r="D4" s="171"/>
      <c r="E4" s="171"/>
      <c r="F4" s="171"/>
    </row>
    <row r="5" spans="1:6" ht="16.5">
      <c r="A5" s="172" t="s">
        <v>315</v>
      </c>
      <c r="B5" s="172"/>
      <c r="C5" s="396"/>
      <c r="D5" s="396"/>
      <c r="E5" s="396"/>
      <c r="F5" s="396"/>
    </row>
    <row r="6" spans="1:6" ht="16.5">
      <c r="A6" s="172" t="s">
        <v>18</v>
      </c>
      <c r="B6" s="397"/>
      <c r="C6" s="397"/>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316</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317</v>
      </c>
      <c r="B15" s="179"/>
      <c r="C15" s="398" t="str">
        <f>'Name of Bidder'!A1</f>
        <v>Construction of Transit Camp at 400/220KV Gooty Sub-station under Transmission System for evacuation of power from RE sources in Kurnool Wind Energy Zone (3000MW)/ Solar Energy Zone (1500MW) Part-A and Part-B</v>
      </c>
      <c r="D15" s="398"/>
      <c r="E15" s="398"/>
      <c r="F15" s="398"/>
    </row>
    <row r="16" spans="1:6" ht="45.75" customHeight="1">
      <c r="A16" s="170" t="s">
        <v>318</v>
      </c>
      <c r="B16" s="170"/>
      <c r="C16" s="176"/>
      <c r="D16" s="176"/>
      <c r="E16" s="176"/>
      <c r="F16" s="176"/>
    </row>
    <row r="17" spans="1:28" ht="113.25" customHeight="1">
      <c r="A17" s="179">
        <v>1</v>
      </c>
      <c r="B17" s="389"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89"/>
      <c r="D17" s="389"/>
      <c r="E17" s="389"/>
      <c r="F17" s="389"/>
      <c r="Z17" s="181" t="s">
        <v>319</v>
      </c>
      <c r="AA17" s="182" t="s">
        <v>320</v>
      </c>
      <c r="AB17" s="183" t="str">
        <f>'Schedule-III-Summary'!D22</f>
        <v>Non-responsive Bid</v>
      </c>
    </row>
    <row r="18" spans="1:28" ht="42" customHeight="1">
      <c r="A18" s="170"/>
      <c r="B18" s="394" t="s">
        <v>321</v>
      </c>
      <c r="C18" s="394"/>
      <c r="D18" s="394"/>
      <c r="E18" s="394"/>
      <c r="F18" s="394"/>
    </row>
    <row r="19" spans="1:28" ht="16.5">
      <c r="A19" s="184">
        <v>2</v>
      </c>
      <c r="B19" s="393" t="s">
        <v>322</v>
      </c>
      <c r="C19" s="393"/>
      <c r="D19" s="393"/>
      <c r="E19" s="393"/>
      <c r="F19" s="393"/>
    </row>
    <row r="20" spans="1:28" ht="33.75" customHeight="1">
      <c r="A20" s="179">
        <v>2.1</v>
      </c>
      <c r="B20" s="389" t="s">
        <v>323</v>
      </c>
      <c r="C20" s="389"/>
      <c r="D20" s="389"/>
      <c r="E20" s="389"/>
      <c r="F20" s="389"/>
    </row>
    <row r="21" spans="1:28" ht="16.5">
      <c r="A21" s="179"/>
      <c r="B21" s="180" t="s">
        <v>324</v>
      </c>
      <c r="C21" s="391" t="s">
        <v>325</v>
      </c>
      <c r="D21" s="391"/>
      <c r="E21" s="391"/>
      <c r="F21" s="391"/>
    </row>
    <row r="22" spans="1:28" ht="16.5">
      <c r="A22" s="179"/>
      <c r="B22" s="180" t="s">
        <v>326</v>
      </c>
      <c r="C22" s="391" t="s">
        <v>327</v>
      </c>
      <c r="D22" s="391"/>
      <c r="E22" s="391"/>
      <c r="F22" s="391"/>
    </row>
    <row r="23" spans="1:28" ht="16.5" customHeight="1">
      <c r="A23" s="179"/>
      <c r="B23" s="180" t="s">
        <v>328</v>
      </c>
      <c r="C23" s="391" t="s">
        <v>329</v>
      </c>
      <c r="D23" s="391"/>
      <c r="E23" s="391"/>
      <c r="F23" s="391"/>
    </row>
    <row r="24" spans="1:28" ht="16.5">
      <c r="A24" s="170"/>
      <c r="B24" s="392"/>
      <c r="C24" s="392"/>
      <c r="D24" s="178"/>
      <c r="E24" s="178"/>
      <c r="F24" s="178"/>
    </row>
    <row r="25" spans="1:28" ht="87.75" customHeight="1">
      <c r="A25" s="185">
        <v>2.2000000000000002</v>
      </c>
      <c r="B25" s="389" t="s">
        <v>330</v>
      </c>
      <c r="C25" s="389"/>
      <c r="D25" s="389"/>
      <c r="E25" s="389"/>
      <c r="F25" s="389"/>
    </row>
    <row r="26" spans="1:28" ht="51" customHeight="1">
      <c r="A26" s="185">
        <v>2.2999999999999998</v>
      </c>
      <c r="B26" s="389" t="s">
        <v>331</v>
      </c>
      <c r="C26" s="389"/>
      <c r="D26" s="389"/>
      <c r="E26" s="389"/>
      <c r="F26" s="389"/>
    </row>
    <row r="27" spans="1:28" ht="120" customHeight="1">
      <c r="A27" s="185">
        <v>2.4</v>
      </c>
      <c r="B27" s="389" t="s">
        <v>332</v>
      </c>
      <c r="C27" s="389"/>
      <c r="D27" s="389"/>
      <c r="E27" s="389"/>
      <c r="F27" s="389"/>
    </row>
    <row r="28" spans="1:28" ht="97.5" customHeight="1">
      <c r="A28" s="179">
        <v>3</v>
      </c>
      <c r="B28" s="389" t="s">
        <v>333</v>
      </c>
      <c r="C28" s="389"/>
      <c r="D28" s="389"/>
      <c r="E28" s="389"/>
      <c r="F28" s="389"/>
    </row>
    <row r="29" spans="1:28" ht="62.25" customHeight="1">
      <c r="A29" s="185">
        <v>3.1</v>
      </c>
      <c r="B29" s="391" t="s">
        <v>334</v>
      </c>
      <c r="C29" s="391"/>
      <c r="D29" s="391"/>
      <c r="E29" s="391"/>
      <c r="F29" s="391"/>
    </row>
    <row r="30" spans="1:28" ht="57" customHeight="1">
      <c r="A30" s="185">
        <v>3.2</v>
      </c>
      <c r="B30" s="389" t="s">
        <v>335</v>
      </c>
      <c r="C30" s="389"/>
      <c r="D30" s="389"/>
      <c r="E30" s="389"/>
      <c r="F30" s="389"/>
    </row>
    <row r="31" spans="1:28" ht="62.25" customHeight="1">
      <c r="A31" s="185">
        <v>3.3</v>
      </c>
      <c r="B31" s="389" t="s">
        <v>336</v>
      </c>
      <c r="C31" s="389"/>
      <c r="D31" s="389"/>
      <c r="E31" s="389"/>
      <c r="F31" s="389"/>
    </row>
    <row r="32" spans="1:28" ht="79.5" customHeight="1">
      <c r="A32" s="179">
        <v>4</v>
      </c>
      <c r="B32" s="389" t="s">
        <v>337</v>
      </c>
      <c r="C32" s="389"/>
      <c r="D32" s="389"/>
      <c r="E32" s="389"/>
      <c r="F32" s="389"/>
    </row>
    <row r="33" spans="1:6" ht="89.25" customHeight="1">
      <c r="A33" s="179">
        <v>5</v>
      </c>
      <c r="B33" s="389" t="s">
        <v>338</v>
      </c>
      <c r="C33" s="389"/>
      <c r="D33" s="389"/>
      <c r="E33" s="389"/>
      <c r="F33" s="389"/>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339</v>
      </c>
      <c r="C35" s="188"/>
      <c r="D35" s="189"/>
      <c r="E35" s="189"/>
      <c r="F35" s="189"/>
    </row>
    <row r="36" spans="1:6" ht="16.5">
      <c r="A36" s="170"/>
      <c r="B36" s="190"/>
      <c r="C36" s="189"/>
      <c r="D36" s="189"/>
      <c r="E36" s="186"/>
      <c r="F36" s="191" t="s">
        <v>340</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341</v>
      </c>
      <c r="B39" s="390">
        <f>'Name of Bidder'!C20</f>
        <v>0</v>
      </c>
      <c r="C39" s="390"/>
      <c r="D39" s="192"/>
      <c r="E39" s="194" t="s">
        <v>19</v>
      </c>
      <c r="F39" s="196">
        <f>'Name of Bidder'!C17</f>
        <v>0</v>
      </c>
    </row>
    <row r="40" spans="1:6" ht="16.5">
      <c r="A40" s="195" t="s">
        <v>311</v>
      </c>
      <c r="B40" s="196">
        <f>'Name of Bidder'!C21</f>
        <v>0</v>
      </c>
      <c r="C40" s="197"/>
      <c r="D40" s="192"/>
      <c r="E40" s="194" t="s">
        <v>21</v>
      </c>
      <c r="F40" s="196">
        <f>'Name of Bidder'!C18</f>
        <v>0</v>
      </c>
    </row>
    <row r="41" spans="1:6" ht="16.5">
      <c r="A41" s="170"/>
      <c r="B41" s="170"/>
      <c r="C41" s="170"/>
      <c r="D41" s="192"/>
      <c r="E41" s="194"/>
      <c r="F41" s="170"/>
    </row>
    <row r="42" spans="1:6" ht="16.5">
      <c r="A42" s="198" t="s">
        <v>342</v>
      </c>
      <c r="B42" s="199"/>
      <c r="C42" s="200"/>
      <c r="D42" s="186"/>
      <c r="E42" s="191"/>
      <c r="F42" s="186"/>
    </row>
    <row r="43" spans="1:6" ht="16.5">
      <c r="A43" s="386" t="s">
        <v>343</v>
      </c>
      <c r="B43" s="386"/>
      <c r="C43" s="386"/>
      <c r="D43" s="385"/>
      <c r="E43" s="385"/>
      <c r="F43" s="385"/>
    </row>
    <row r="44" spans="1:6" ht="16.5">
      <c r="A44" s="387"/>
      <c r="B44" s="387"/>
      <c r="C44" s="387"/>
      <c r="D44" s="125"/>
      <c r="E44" s="125"/>
      <c r="F44" s="125"/>
    </row>
    <row r="45" spans="1:6" ht="16.5">
      <c r="A45" s="383"/>
      <c r="B45" s="383"/>
      <c r="C45" s="383"/>
      <c r="D45" s="125"/>
      <c r="E45" s="125"/>
      <c r="F45" s="125"/>
    </row>
    <row r="46" spans="1:6" ht="16.5">
      <c r="A46" s="384" t="s">
        <v>344</v>
      </c>
      <c r="B46" s="384"/>
      <c r="C46" s="384"/>
      <c r="D46" s="385"/>
      <c r="E46" s="385"/>
      <c r="F46" s="385"/>
    </row>
    <row r="47" spans="1:6" ht="16.5">
      <c r="A47" s="384" t="s">
        <v>345</v>
      </c>
      <c r="B47" s="384"/>
      <c r="C47" s="384"/>
      <c r="D47" s="385"/>
      <c r="E47" s="385"/>
      <c r="F47" s="385"/>
    </row>
    <row r="48" spans="1:6" ht="16.5">
      <c r="A48" s="384" t="s">
        <v>346</v>
      </c>
      <c r="B48" s="384"/>
      <c r="C48" s="384"/>
      <c r="D48" s="385"/>
      <c r="E48" s="385"/>
      <c r="F48" s="385"/>
    </row>
    <row r="49" spans="1:6" ht="16.5">
      <c r="A49" s="386" t="s">
        <v>347</v>
      </c>
      <c r="B49" s="386"/>
      <c r="C49" s="386"/>
      <c r="D49" s="385"/>
      <c r="E49" s="385"/>
      <c r="F49" s="385"/>
    </row>
    <row r="50" spans="1:6" ht="16.5">
      <c r="A50" s="387"/>
      <c r="B50" s="387"/>
      <c r="C50" s="387"/>
      <c r="D50" s="125"/>
      <c r="E50" s="125"/>
      <c r="F50" s="125"/>
    </row>
    <row r="51" spans="1:6" ht="16.5">
      <c r="A51" s="383"/>
      <c r="B51" s="383"/>
      <c r="C51" s="383"/>
      <c r="D51" s="125"/>
      <c r="E51" s="125"/>
      <c r="F51" s="125"/>
    </row>
    <row r="52" spans="1:6" ht="37.5" customHeight="1">
      <c r="A52" s="388"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88"/>
      <c r="C52" s="388"/>
      <c r="D52" s="388"/>
      <c r="E52" s="388"/>
      <c r="F52" s="388"/>
    </row>
    <row r="53" spans="1:6" ht="18.75">
      <c r="A53" s="382" t="s">
        <v>348</v>
      </c>
      <c r="B53" s="382"/>
      <c r="C53" s="382"/>
      <c r="D53" s="382"/>
      <c r="E53" s="382"/>
      <c r="F53" s="382"/>
    </row>
  </sheetData>
  <sheetProtection password="93F4" sheet="1" objects="1" scenarios="1" formatColumns="0" formatRows="0" selectLockedCells="1"/>
  <customSheetViews>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1"/>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2"/>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3"/>
      <headerFooter>
        <oddFooter>Page &amp;P of &amp;N</oddFooter>
      </headerFooter>
    </customSheetView>
    <customSheetView guid="{FAE469C4-CC0E-407B-871F-7B3C94956CEC}" scale="90" showPageBreaks="1" printArea="1" view="pageBreakPreview">
      <selection activeCell="J17" sqref="J17"/>
      <pageMargins left="0" right="0" top="0" bottom="0" header="0" footer="0"/>
      <pageSetup paperSize="9" scale="94" orientation="portrait" r:id="rId4"/>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2024-10-07T10:40:15Z</dcterms:modified>
  <cp:category/>
  <cp:contentStatus/>
</cp:coreProperties>
</file>