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C:\Users\manognareddy\OneDrive - Power Grid Corporation of India Limited\C&amp;M\Works\2024-25\Manogna\WC-4109 Parallel Cable trench at Raichur SS\Bid Docs-WC-3879 - To upload\"/>
    </mc:Choice>
  </mc:AlternateContent>
  <xr:revisionPtr revIDLastSave="0" documentId="13_ncr:1_{719C6107-F0D9-4CB3-809D-23131E9C3881}" xr6:coauthVersionLast="47" xr6:coauthVersionMax="47" xr10:uidLastSave="{00000000-0000-0000-0000-000000000000}"/>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'Schedule-I'!$A$1:$O$40</definedName>
    <definedName name="_xlnm.Print_Area" localSheetId="5">'Schedule-II'!$A$1:$O$15</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'Schedule-I'!$A$1:$O$39</definedName>
    <definedName name="Z_71DFD631_F0FC_4D77_B088_495FC5677788_.wvu.PrintArea" localSheetId="5" hidden="1">'Schedule-II'!$A$1:$L$14</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'Schedule-I'!$A$1:$O$40</definedName>
    <definedName name="Z_768FBB31_C98F_42D8_8A21_9E4C92CB0C4E_.wvu.PrintArea" localSheetId="5" hidden="1">'Schedule-II'!$A$1:$M$15</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'Schedule-I'!$A$1:$O$40</definedName>
    <definedName name="Z_F3854C08_3477_4F6D_851C_40DFA3C6F6FE_.wvu.PrintArea" localSheetId="5" hidden="1">'Schedule-II'!$A$1:$M$15</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'Schedule-I'!$A$1:$O$39</definedName>
    <definedName name="Z_FAE469C4_CC0E_407B_871F_7B3C94956CEC_.wvu.PrintArea" localSheetId="5" hidden="1">'Schedule-II'!$A$1:$L$14</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T Suryaprakash {टी. सूर्यप्रकाश} - Personal View" guid="{F3854C08-3477-4F6D-851C-40DFA3C6F6FE}" mergeInterval="0" personalView="1" maximized="1" windowWidth="1916" windowHeight="814" tabRatio="908" activeSheetId="6"/>
    <customWorkbookView name="C Lakshmi Manogna {सी लक्ष्मी  मनोगना} - Personal View" guid="{768FBB31-C98F-42D8-8A21-9E4C92CB0C4E}" mergeInterval="0" personalView="1" maximized="1" windowWidth="1436" windowHeight="634" tabRatio="908" activeSheetId="1"/>
    <customWorkbookView name="Chittaloori Venkanna {चित्‍तलूरी वेंकन्‍ना} - Personal View" guid="{71DFD631-F0FC-4D77-B088-495FC5677788}" mergeInterval="0" personalView="1" maximized="1" windowWidth="1362" windowHeight="502" tabRatio="908" activeSheetId="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Ramu Jella {जेल्‍ला रामू} - Personal View" guid="{FAE469C4-CC0E-407B-871F-7B3C94956CEC}" mergeInterval="0" personalView="1" maximized="1" windowWidth="1596" windowHeight="67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6" l="1"/>
  <c r="K12" i="6"/>
  <c r="L12" i="6" s="1"/>
  <c r="K13" i="6"/>
  <c r="L13" i="6" s="1"/>
  <c r="A12" i="6"/>
  <c r="A13" i="6" s="1"/>
  <c r="M34" i="5" l="1"/>
  <c r="N34" i="5" s="1"/>
  <c r="O34" i="5" s="1"/>
  <c r="M33" i="5"/>
  <c r="N33" i="5" s="1"/>
  <c r="O33" i="5" s="1"/>
  <c r="M32" i="5"/>
  <c r="N32" i="5" s="1"/>
  <c r="O32" i="5" s="1"/>
  <c r="M31" i="5"/>
  <c r="N31" i="5" s="1"/>
  <c r="O31" i="5" s="1"/>
  <c r="M30" i="5"/>
  <c r="N30" i="5" s="1"/>
  <c r="O30" i="5" s="1"/>
  <c r="M29" i="5"/>
  <c r="N29" i="5" s="1"/>
  <c r="O29" i="5" s="1"/>
  <c r="M28" i="5"/>
  <c r="N28" i="5" s="1"/>
  <c r="O28" i="5" s="1"/>
  <c r="M27" i="5"/>
  <c r="N27" i="5" s="1"/>
  <c r="O27" i="5" s="1"/>
  <c r="M26" i="5"/>
  <c r="N26" i="5" s="1"/>
  <c r="O26" i="5" s="1"/>
  <c r="M25" i="5"/>
  <c r="N25" i="5" s="1"/>
  <c r="O25" i="5" s="1"/>
  <c r="M24" i="5"/>
  <c r="N24" i="5" s="1"/>
  <c r="O24" i="5" s="1"/>
  <c r="M23" i="5"/>
  <c r="N23" i="5" s="1"/>
  <c r="O23" i="5" s="1"/>
  <c r="M22" i="5"/>
  <c r="N22" i="5" s="1"/>
  <c r="O22" i="5" s="1"/>
  <c r="M21" i="5"/>
  <c r="N21" i="5" s="1"/>
  <c r="O21" i="5" s="1"/>
  <c r="M20" i="5"/>
  <c r="N20" i="5" s="1"/>
  <c r="O20" i="5" s="1"/>
  <c r="M19" i="5"/>
  <c r="N19" i="5" s="1"/>
  <c r="O19" i="5" s="1"/>
  <c r="M18" i="5"/>
  <c r="N18" i="5" s="1"/>
  <c r="O18" i="5" s="1"/>
  <c r="M17" i="5"/>
  <c r="N17" i="5" s="1"/>
  <c r="O17" i="5" s="1"/>
  <c r="M16" i="5"/>
  <c r="N16" i="5" s="1"/>
  <c r="O16" i="5" s="1"/>
  <c r="M15" i="5"/>
  <c r="N15" i="5" s="1"/>
  <c r="O15" i="5" s="1"/>
  <c r="M14" i="5"/>
  <c r="N14" i="5" s="1"/>
  <c r="O14" i="5" s="1"/>
  <c r="M13" i="5"/>
  <c r="N13" i="5" s="1"/>
  <c r="O13" i="5" s="1"/>
  <c r="A20" i="5"/>
  <c r="A21" i="5" s="1"/>
  <c r="A22" i="5" s="1"/>
  <c r="A23" i="5" s="1"/>
  <c r="A24" i="5" s="1"/>
  <c r="A25" i="5" s="1"/>
  <c r="A26" i="5" s="1"/>
  <c r="A27" i="5" s="1"/>
  <c r="A28" i="5" s="1"/>
  <c r="A29" i="5" s="1"/>
  <c r="A30" i="5" s="1"/>
  <c r="A31" i="5" s="1"/>
  <c r="A32" i="5" s="1"/>
  <c r="A33" i="5" s="1"/>
  <c r="A34" i="5" s="1"/>
  <c r="K11" i="6" l="1"/>
  <c r="N11" i="6"/>
  <c r="O11" i="6" s="1"/>
  <c r="L11" i="6" l="1"/>
  <c r="L14" i="6" s="1"/>
  <c r="K14" i="6"/>
  <c r="P9" i="6"/>
  <c r="M13" i="6" l="1"/>
  <c r="M12" i="6"/>
  <c r="M11"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M12" i="5"/>
  <c r="N12" i="5" s="1"/>
  <c r="O36" i="5"/>
  <c r="A40"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O12" i="5" l="1"/>
  <c r="O35" i="5" s="1"/>
  <c r="N35" i="5"/>
  <c r="B13" i="7"/>
  <c r="N14" i="6"/>
  <c r="N17" i="6" s="1"/>
  <c r="E21" i="1"/>
  <c r="C22" i="1" s="1"/>
  <c r="D19" i="7"/>
  <c r="U6" i="4"/>
  <c r="P6" i="4"/>
  <c r="K6" i="4"/>
  <c r="I13" i="4"/>
  <c r="F6" i="4" s="1"/>
  <c r="A6" i="4"/>
  <c r="N37" i="5" l="1"/>
  <c r="O37" i="5" s="1"/>
  <c r="N38" i="5"/>
  <c r="D11" i="7" s="1"/>
  <c r="Y25" i="4"/>
  <c r="T25" i="4" s="1"/>
  <c r="U7" i="4" s="1"/>
  <c r="O39" i="5" l="1"/>
  <c r="D18" i="7" s="1"/>
  <c r="D13" i="7"/>
  <c r="A15" i="6"/>
  <c r="D20" i="7" l="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<sst xmlns="http://schemas.openxmlformats.org/spreadsheetml/2006/main" count="915" uniqueCount="395">
  <si>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</si>
  <si>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</si>
  <si>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</si>
  <si>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</si>
  <si>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</si>
  <si>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</si>
  <si>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</si>
  <si>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</si>
  <si>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</si>
  <si>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</si>
  <si>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</si>
  <si>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</si>
  <si>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</si>
  <si>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</si>
  <si>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</si>
  <si>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</si>
  <si>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</si>
  <si>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</si>
  <si>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</si>
  <si>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</si>
  <si>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</si>
  <si>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</si>
  <si>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</si>
  <si>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</si>
  <si>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</si>
  <si>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</si>
  <si>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</si>
  <si>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</si>
  <si>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</si>
  <si>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</si>
  <si>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</si>
  <si>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</si>
  <si>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</si>
  <si>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</si>
  <si>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</si>
  <si>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</si>
  <si>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</si>
  <si>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</si>
  <si>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</si>
  <si>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</si>
  <si>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</si>
  <si>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</si>
  <si>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</si>
  <si>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</si>
  <si>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</si>
  <si>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</si>
  <si>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</si>
  <si>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</si>
  <si>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</si>
  <si>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</si>
  <si>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</si>
  <si>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</si>
  <si>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</si>
  <si>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</si>
  <si>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</si>
  <si>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</si>
  <si>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</si>
  <si>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</si>
  <si>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</si>
  <si>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</si>
  <si>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</si>
  <si>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</si>
  <si>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</si>
  <si>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</si>
  <si>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</si>
  <si>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</si>
  <si>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</si>
  <si>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</si>
  <si>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</si>
  <si>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</si>
  <si>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</si>
  <si>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</si>
  <si>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</si>
  <si>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</si>
  <si>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</si>
  <si>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</si>
  <si>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</si>
  <si>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</si>
  <si>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</si>
  <si>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</si>
  <si>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</si>
  <si>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</si>
  <si>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</si>
  <si>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</si>
  <si>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</si>
  <si>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</si>
  <si>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</si>
  <si>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</si>
  <si>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</si>
  <si>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</si>
  <si>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</si>
  <si>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</si>
  <si>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</si>
  <si>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</si>
  <si>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</si>
  <si>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</si>
  <si>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</si>
  <si>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</si>
  <si>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</si>
  <si>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</si>
  <si>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</si>
  <si>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</si>
  <si>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</si>
  <si>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</si>
  <si>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</si>
  <si>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</si>
  <si>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</si>
  <si>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</si>
  <si>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</si>
  <si>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</si>
  <si>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</si>
  <si>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</si>
  <si>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</si>
  <si>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</si>
  <si>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</si>
  <si>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</si>
  <si>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</si>
  <si>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</si>
  <si>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</si>
  <si>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</si>
  <si>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</si>
  <si>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</si>
  <si>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</si>
  <si>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</si>
  <si>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</si>
  <si>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</si>
  <si>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</si>
  <si>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</si>
  <si>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</si>
  <si>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</si>
  <si>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</si>
  <si>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</si>
  <si>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</si>
  <si>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</si>
  <si>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</si>
  <si>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</si>
  <si>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</si>
  <si>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</si>
  <si>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</si>
  <si>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</si>
  <si>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</si>
  <si>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</si>
  <si>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</si>
  <si>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</si>
  <si>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</si>
  <si>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</si>
  <si>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</si>
  <si>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</si>
  <si>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</si>
  <si>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</si>
  <si>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</si>
  <si>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</si>
  <si>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</si>
  <si>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</si>
  <si>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</si>
  <si>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</si>
  <si>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</si>
  <si>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</si>
  <si>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</si>
  <si>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</si>
  <si>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</si>
  <si>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</si>
  <si>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</si>
  <si>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</si>
  <si>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</si>
  <si>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</si>
  <si>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</si>
  <si>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</si>
  <si>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</si>
  <si>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</si>
  <si>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</si>
  <si>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</si>
  <si>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</si>
  <si>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</si>
  <si>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</si>
  <si>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</si>
  <si>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</si>
  <si>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</si>
  <si>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</si>
  <si>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</si>
  <si>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</si>
  <si>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</si>
  <si>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</si>
  <si>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</si>
  <si>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</si>
  <si>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</si>
  <si>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</si>
  <si>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</si>
  <si>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</si>
  <si>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</si>
  <si>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</si>
  <si>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</si>
  <si>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</si>
  <si>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</si>
  <si>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</si>
  <si>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</si>
  <si>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</si>
  <si>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</si>
  <si>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</si>
  <si>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</si>
  <si>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</si>
  <si>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</si>
  <si>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</si>
  <si>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</si>
  <si>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</si>
  <si>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</si>
  <si>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</si>
  <si>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</si>
  <si>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</si>
  <si>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</si>
  <si>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</si>
  <si>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</si>
  <si>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</si>
  <si>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</si>
  <si>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</si>
  <si>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</si>
  <si>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</si>
  <si>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</si>
  <si>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</si>
  <si>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</si>
  <si>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</si>
  <si>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</si>
  <si>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</si>
  <si>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</si>
  <si>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</si>
  <si>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</si>
  <si>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</si>
  <si>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</si>
  <si>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</si>
  <si>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</si>
  <si>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</si>
  <si>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</si>
  <si>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</si>
  <si>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</si>
  <si>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</si>
  <si>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</si>
  <si>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</si>
  <si>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</si>
  <si>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</si>
  <si>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</si>
  <si>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</si>
  <si>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</si>
  <si>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</si>
  <si>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</si>
  <si>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</si>
  <si>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</si>
  <si>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</si>
  <si>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</si>
  <si>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</si>
  <si>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</si>
  <si>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</si>
  <si>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</si>
  <si>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</si>
  <si>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</si>
  <si>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</si>
  <si>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</si>
  <si>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</si>
  <si>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Unit Erection Charges excluding GST</t>
  </si>
  <si>
    <t>Amount excluding GST</t>
  </si>
  <si>
    <t xml:space="preserve"> GST</t>
  </si>
  <si>
    <t xml:space="preserve">SCHEDULE ITEMS - CIVIL </t>
  </si>
  <si>
    <t>2.8.1</t>
  </si>
  <si>
    <t>4.1.8</t>
  </si>
  <si>
    <t>5.9.1</t>
  </si>
  <si>
    <t>5.9.3</t>
  </si>
  <si>
    <t>kg</t>
  </si>
  <si>
    <t xml:space="preserve"> Percentage (%) above/below +/- on DSR 2021 Rates excluding GST mentioned above (to be quoted by Bidder)</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</si>
  <si>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</si>
  <si>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</si>
  <si>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</si>
  <si>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</si>
  <si>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</si>
  <si>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</si>
  <si>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</si>
  <si>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</si>
  <si>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</si>
  <si>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</si>
  <si>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</si>
  <si>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 xml:space="preserve">A </t>
  </si>
  <si>
    <t>NON-SCHEDULE ITEMS: CIVIL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</si>
  <si>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</si>
  <si>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</si>
  <si>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</si>
  <si>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</si>
  <si>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</si>
  <si>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</si>
  <si>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</si>
  <si>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</si>
  <si>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</si>
  <si>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</si>
  <si>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</si>
  <si>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</si>
  <si>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</si>
  <si>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</si>
  <si>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</si>
  <si>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</si>
  <si>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</si>
  <si>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</si>
  <si>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</si>
  <si>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</si>
  <si>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</si>
  <si>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</si>
  <si>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</si>
  <si>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</si>
  <si>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</si>
  <si>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</si>
  <si>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</si>
  <si>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</si>
  <si>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</si>
  <si>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</si>
  <si>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</si>
  <si>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</si>
  <si>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</si>
  <si>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</si>
  <si>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</si>
  <si>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</si>
  <si>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</si>
  <si>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</si>
  <si>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</si>
  <si>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</si>
  <si>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</si>
  <si>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</si>
  <si>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</si>
  <si>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</si>
  <si>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</si>
  <si>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</si>
  <si>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</si>
  <si>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</si>
  <si>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</si>
  <si>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</si>
  <si>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</si>
  <si>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</si>
  <si>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</si>
  <si>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</si>
  <si>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</si>
  <si>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</si>
  <si>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1.1.2</t>
  </si>
  <si>
    <t>5.9.2</t>
  </si>
  <si>
    <t>19.6.3</t>
  </si>
  <si>
    <t>DSR 2023 Ref No:</t>
  </si>
  <si>
    <t>Description
(DSR'23 Items- Civil Works)</t>
  </si>
  <si>
    <t>Unit Erection Charges including GST as per DSR 2023</t>
  </si>
  <si>
    <t>GST %  included in DSR 2023</t>
  </si>
  <si>
    <t>11=10*7</t>
  </si>
  <si>
    <t>12=18% of 11</t>
  </si>
  <si>
    <t>10=8/(1+Sl.No.9)</t>
  </si>
  <si>
    <t>Total of Schedule (CIVIL and E&amp; M) Items as per DSR  excluding Rebate</t>
  </si>
  <si>
    <t>9= 8 x 7</t>
  </si>
  <si>
    <t>11 = Appl GST% of 9</t>
  </si>
  <si>
    <t>Total of Service/Installation Charge 
(ITEMS TAB: Item 01  INSTALLATION FOR DCB (INR) : SRM ATB
for BID PRICE SUMMARY Statement )</t>
  </si>
  <si>
    <t>Construction of Parallel Cable Trench at 765/400kV Sub-Station, Raichur</t>
  </si>
  <si>
    <t>15.2.2</t>
  </si>
  <si>
    <t>15.2.1</t>
  </si>
  <si>
    <t>15.7.4</t>
  </si>
  <si>
    <t>5.22.6</t>
  </si>
  <si>
    <t>5.1.2</t>
  </si>
  <si>
    <t>13.62.1</t>
  </si>
  <si>
    <t>6.1.1</t>
  </si>
  <si>
    <t>4.1.3</t>
  </si>
  <si>
    <t>13.1.1</t>
  </si>
  <si>
    <t>13.7.2</t>
  </si>
  <si>
    <t xml:space="preserve"> 13.46.1</t>
  </si>
  <si>
    <t>19.35.1</t>
  </si>
  <si>
    <t>1.1.1</t>
  </si>
  <si>
    <t>Removing and stacking of  switchyard metals and respreading of stones if required  after cleaning , washing and doing antiweed treatment including shifting and stacking of excess metals left after respreading upto a radius of 1 KM .( No extra payment will be made for Antiweed treatment).</t>
  </si>
  <si>
    <t>sqm</t>
  </si>
  <si>
    <t>Providing and laying in position cement concrete of specified grade excluding the cost of centering and shuttering - All work up to plinth level :1:5:10 (1 cement : 5 coarse sand (zone-III) derived from natural sources : 10 graded stone aggregate 40 mm nominal size derived from natural sources) and A layer of cement slurry of mix 1:6 (1 cement : 6 fine aggregate) shall be laid uniformly over cement concrete layer. The Cement consumption for cement slurry shall not be less than 150 kg for every 100 sqm.</t>
  </si>
  <si>
    <t>cum</t>
  </si>
  <si>
    <t>Supplying and Fixing of GRP interlocking plank (TC-P-5095) with integrally pultured reinforced members of size 1300 mm X 600 mm and total 50 mm thickness.The GRP Plank must be single section antiskid serrated pultured with interlocking in built arranngement made from high strength resin including GRP angle and fastener for fixing GRP angle on RCC cable trench. ( The GRP cover should be as per technical specification of POWERGRID).</t>
  </si>
  <si>
    <t>No</t>
  </si>
  <si>
    <t>mtr</t>
  </si>
  <si>
    <t>Specification No: Ref: SR-I/C&amp;M/WC-3879/2024/RFx-5002003919 (SR1/NT/W-CIVIL/DOM/B00/24/13415)</t>
  </si>
  <si>
    <t>Demolishing cement concrete manually/ by mechanical means including disposal of material within 50 metres lead as per direction of Engineer - in - charge.  : Nominal concrete 1:4:8 or leaner mix (i/c equivalent design mix)</t>
  </si>
  <si>
    <t>Demolishing cement concrete manually/ by mechanical means including disposal of material within 50 metres lead as per direction of Engineer - in - charge.Nominal concrete 1:3:6 or richer mix (i/c equivalent
design mix)</t>
  </si>
  <si>
    <t>Demolishing R.C.C. work manually/ by mechanical means including stacking of steel bars and disposal of unserviceable material within 50 metres lead as per direction of Engineer - in- charge.</t>
  </si>
  <si>
    <t xml:space="preserve"> Demolishing brick work manually/ by mechanical means including stacking of serviceable material and disposal of unserviceable material within 50 metres lead as per direction of Engineer-in-charge.In cement mortar</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</si>
  <si>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 All kinds of soil.</t>
  </si>
  <si>
    <t xml:space="preserve"> Providing and laying in position cement concrete of specified grade excluding the cost of centering and shuttering - All work up to plinth level :  1:4:8 (1 Cement : 4 coarse sand (zone-III) derived from natural sources : 8 graded stone aggregate 40 mm nominal size derived from natural sources)</t>
  </si>
  <si>
    <t>Steel reinforcement for R.C.C. work including straightening, cutting, bending, placing in position and binding all complete upto plinth level. : Thermo-Mechanically Treated bars of grade Fe-500D or more.</t>
  </si>
  <si>
    <t>Providing and laying in position specified grade of reinforced cement concrete, excluding the cost of centering, shuttering, finishing and reinforcement - All work up to plinth level : 1:1.5:3 (1 cement : 1.5 coarse sand (zone-III) derived from natural sources : 3 graded stone aggregate 20 mm nominal size derived from natural sources)</t>
  </si>
  <si>
    <t>Centering and shuttering including strutting, propping etc. and removal of form for Foundations, footings, bases of columns, etc. for mass concrete</t>
  </si>
  <si>
    <t>Centering and shuttering including strutting, propping etc. and removal of form for  Walls (any thickness) including attached pilasters, butteresses,
 plinth and string courses etc.</t>
  </si>
  <si>
    <t xml:space="preserve">Centering and shuttering including strutting, propping etc. and removal of form for Suspended floors, roofs, landings, balconies and access platform </t>
  </si>
  <si>
    <t xml:space="preserve"> Structural steel work in single section, fixed with or without connecting plate, including cutting, hoisting, fixing in position and applying a priming coat of approved steel primer all complete.</t>
  </si>
  <si>
    <t xml:space="preserve"> Painting with synthetic enamel paint of approved brand and manufacture of required colour to give an even shade : Two or more coats on new work over an under coat of suitable shade with ordinary paint of approved brand and manufacture</t>
  </si>
  <si>
    <t xml:space="preserve"> Brick work with common burnt clay F.P.S. (non modular) bricks of class designation 7.5 in foundation and plinth in: Cement mortar 1:4 (1 cement : 4 coarse sand)</t>
  </si>
  <si>
    <t xml:space="preserve">  Providing and laying in position cement concrete of specified grade excluding the cost of centering and shuttering - All work up to plinth level : 1:2:4 (1 cement : 2 coarse sand (zone-III) derived from
 natural sources : 4 graded stone aggregate 20 mm
 nominal size derived from natural sources)</t>
  </si>
  <si>
    <t>12 mm cement plaster of mix :  1:4 (1 cement: 4 fine sand)</t>
  </si>
  <si>
    <t>12 mm cement plaster finished with a floating coat of neat cement of mix : 1:4 (1 cement: 4 fine sand)</t>
  </si>
  <si>
    <t xml:space="preserve"> Finishing walls with Acrylic Smooth exterior paint of required shade : New work (Two or more coat applied @ 1.67 ltr/10 sqm over and including priming coat of exterior primer applied @ 0.90 litre/10 sqm)</t>
  </si>
  <si>
    <t>Providing and laying Non Pressure NP-3 class (Medium duty) R.C.C. pipes including collars/spigot jointed with stiff mixture of cement
mortar in the proportion of 1:2 (1 cement : 2 fine sand) including testing of joints etc. complete
 450 mm dia RCC pipes</t>
  </si>
  <si>
    <t>Providing and Laying non-pressure NP2 class (light duty) R.C.C. pipes with collars jointed with stiff mixture of cement mortar in proportion of 1:2 (1 cement : 2 fine sand) including testing of joints etc. complete : 250 mm dia R.C.C. pipe</t>
  </si>
  <si>
    <t>Filling available excavated earth (excluding rock) in trenches, plinth, sides of foundations etc. in layers not exceeding 20cm in depth, consolidating each deposited layer by ramming and watering, lead up
 to 50 m and lift upto 1.5 m.</t>
  </si>
  <si>
    <t>Carriage of Materials By Mechanical transport including loading, unloading and stacking upto 1 KM : Lime,Moorum,Building Rubbish</t>
  </si>
  <si>
    <t>Carriage of Materials By Mechanical transport including loading, unloading and stacking upto 1 KM : Earth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</si>
</sst>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58">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b/>
      <sz val="14"/>
      <name val="Arial"/>
      <family val="2"/>
    </font>
    <font>
      <b/>
      <sz val="20"/>
      <name val="Book Antiqua"/>
      <family val="1"/>
    </font>
    <font>
      <sz val="12"/>
      <name val="Calibri"/>
      <family val="2"/>
      <scheme val="minor"/>
    </font>
    <font>
      <sz val="10"/>
      <name val="Book Antiqua"/>
      <family val="1"/>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7" fillId="0" borderId="0" applyFont="0" applyFill="0" applyBorder="0" applyAlignment="0" applyProtection="0"/>
  </cellStyleXfs>
  <cellXfs count="361">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0" fontId="54" fillId="8" borderId="18" xfId="0" applyFont="1" applyFill="1" applyBorder="1" applyAlignment="1">
      <alignment horizontal="justify" vertical="center" wrapText="1"/>
    </xf>
    <xf numFmtId="2" fontId="5" fillId="0" borderId="18" xfId="0" applyNumberFormat="1" applyFont="1" applyBorder="1" applyAlignment="1">
      <alignment vertical="center"/>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64" fontId="48" fillId="7" borderId="18" xfId="7" applyFont="1" applyFill="1" applyBorder="1" applyAlignment="1" applyProtection="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0" fontId="47" fillId="0" borderId="18" xfId="0" applyFont="1" applyBorder="1" applyAlignment="1">
      <alignment horizontal="center" vertical="center"/>
    </xf>
    <xf numFmtId="10" fontId="55" fillId="9" borderId="18" xfId="0" applyNumberFormat="1" applyFont="1" applyFill="1" applyBorder="1" applyAlignment="1" applyProtection="1">
      <alignment vertical="center" wrapText="1"/>
      <protection locked="0"/>
    </xf>
    <xf numFmtId="0" fontId="56" fillId="10" borderId="18" xfId="0" quotePrefix="1" applyFont="1" applyFill="1" applyBorder="1" applyAlignment="1">
      <alignment horizontal="center" vertical="center" wrapText="1"/>
    </xf>
    <xf numFmtId="49" fontId="56" fillId="10" borderId="18" xfId="0" quotePrefix="1" applyNumberFormat="1" applyFont="1" applyFill="1" applyBorder="1" applyAlignment="1">
      <alignment horizontal="center" vertical="center" wrapText="1"/>
    </xf>
    <xf numFmtId="0" fontId="42" fillId="0" borderId="0" xfId="0" applyFont="1" applyAlignment="1">
      <alignment vertical="center"/>
    </xf>
    <xf numFmtId="43" fontId="42" fillId="0" borderId="0" xfId="0" applyNumberFormat="1" applyFont="1"/>
    <xf numFmtId="2" fontId="5" fillId="0" borderId="18" xfId="0" applyNumberFormat="1" applyFont="1" applyBorder="1" applyAlignment="1" applyProtection="1">
      <alignment horizontal="right" vertical="center"/>
      <protection hidden="1"/>
    </xf>
    <xf numFmtId="0" fontId="47" fillId="0" borderId="18" xfId="0" applyFont="1" applyBorder="1" applyAlignment="1">
      <alignment horizontal="center" vertical="top" wrapText="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horizontal="justify" vertical="top"/>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0" fontId="5" fillId="0" borderId="0" xfId="25" applyFont="1" applyAlignment="1" applyProtection="1">
      <alignment horizontal="left" vertical="top"/>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7" fillId="0" borderId="0" xfId="25" applyFont="1" applyAlignment="1" applyProtection="1">
      <alignment horizontal="justify"/>
      <protection hidden="1"/>
    </xf>
    <xf numFmtId="0" fontId="5" fillId="0" borderId="0" xfId="25" applyFont="1" applyAlignment="1" applyProtection="1">
      <alignment horizontal="center" vertical="top"/>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43" fillId="0" borderId="0" xfId="0" applyFont="1" applyAlignment="1">
      <alignment horizontal="center" vertical="center" wrapText="1"/>
    </xf>
    <xf numFmtId="0" fontId="50" fillId="0" borderId="19" xfId="0" applyFont="1" applyBorder="1" applyAlignment="1">
      <alignment horizontal="center"/>
    </xf>
    <xf numFmtId="0" fontId="5" fillId="0" borderId="0" xfId="0" applyFont="1" applyAlignment="1">
      <alignment horizontal="left" vertical="center"/>
    </xf>
    <xf numFmtId="0" fontId="5" fillId="0" borderId="0" xfId="0" applyFont="1" applyAlignment="1">
      <alignment vertical="center"/>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3" fillId="0" borderId="18" xfId="0" applyFont="1" applyBorder="1" applyAlignment="1" applyProtection="1">
      <alignment horizontal="justify" vertical="center" wrapText="1"/>
      <protection hidden="1"/>
    </xf>
    <xf numFmtId="0" fontId="3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52" xfId="33" applyBorder="1" applyAlignment="1" applyProtection="1">
      <alignment horizontal="left" vertical="center" indent="2"/>
      <protection hidden="1"/>
    </xf>
    <xf numFmtId="0" fontId="8" fillId="0" borderId="0" xfId="33" applyAlignment="1" applyProtection="1">
      <alignment horizontal="left" vertical="center" indent="2"/>
      <protection hidden="1"/>
    </xf>
    <xf numFmtId="0" fontId="8" fillId="0" borderId="52" xfId="33" applyBorder="1" applyAlignment="1" applyProtection="1">
      <alignment horizontal="justify" vertical="center" wrapText="1"/>
      <protection hidden="1"/>
    </xf>
    <xf numFmtId="0" fontId="8" fillId="0" borderId="0" xfId="35" applyFont="1" applyAlignment="1" applyProtection="1">
      <alignment horizontal="justify" vertical="top"/>
      <protection hidden="1"/>
    </xf>
    <xf numFmtId="173" fontId="9" fillId="0" borderId="0" xfId="35" applyNumberFormat="1" applyFont="1" applyAlignment="1" applyProtection="1">
      <alignment horizontal="left" vertical="center" indent="1"/>
      <protection hidden="1"/>
    </xf>
    <xf numFmtId="0" fontId="8" fillId="0" borderId="0" xfId="35" applyFont="1" applyAlignment="1" applyProtection="1">
      <alignment horizontal="left" vertical="top" wrapText="1"/>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Normal="100" zoomScaleSheetLayoutView="100" workbookViewId="0">
      <selection activeCell="N26" sqref="N26"/>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30" customHeight="1">
      <c r="A1" s="275" t="s">
        <v>350</v>
      </c>
      <c r="B1" s="275"/>
      <c r="C1" s="275"/>
      <c r="D1" s="124"/>
    </row>
    <row r="2" spans="1:4" ht="32.25" customHeight="1">
      <c r="A2" s="275" t="s">
        <v>371</v>
      </c>
      <c r="B2" s="275"/>
      <c r="C2" s="275"/>
      <c r="D2" s="123"/>
    </row>
    <row r="3" spans="1:4" ht="20.25" customHeight="1">
      <c r="A3" s="276" t="s">
        <v>0</v>
      </c>
      <c r="B3" s="276"/>
      <c r="C3" s="276"/>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50"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2" t="str">
        <f>IF(COUNTIF(D9:D21,"TRUE"),"False","Sheet OK")</f>
        <v>False</v>
      </c>
    </row>
    <row r="22" spans="1:5" ht="36.75" customHeight="1">
      <c r="C22" s="129" t="str">
        <f>IF(E21="False","ENTER DETAILS","Sheet OK")</f>
        <v>ENTER DETAILS</v>
      </c>
      <c r="D22" s="129"/>
      <c r="E22" s="129"/>
    </row>
  </sheetData>
  <sheetProtection algorithmName="SHA-512" hashValue="3keJ2cNbV9ycDhzvcft/rUMX1HQXsV04cVVZfAyC++2O9tNuGEEB2FltE/mEYNBjXuGrNwQPl/N3RCQYKR+93g==" saltValue="pgqfufFNylhx2qN1pevNLw==" spinCount="100000" sheet="1" formatColumns="0" formatRows="0"/>
  <customSheetViews>
    <customSheetView guid="{F3854C08-3477-4F6D-851C-40DFA3C6F6FE}" showPageBreaks="1" printArea="1" hiddenRows="1" hiddenColumns="1" view="pageBreakPreview">
      <selection activeCell="C5" sqref="C5"/>
      <pageMargins left="0" right="0" top="0" bottom="0" header="0" footer="0"/>
      <pageSetup scale="105" orientation="portrait" r:id="rId1"/>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2"/>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3"/>
      <headerFooter alignWithMargins="0"/>
    </customSheetView>
    <customSheetView guid="{6F637C86-117D-4792-B5D4-37E20B1C50B5}" hiddenRows="1" hiddenColumns="1" topLeftCell="B1">
      <selection activeCell="D11" sqref="D11"/>
      <pageMargins left="0" right="0" top="0" bottom="0" header="0" footer="0"/>
      <pageSetup scale="105" orientation="portrait" r:id="rId4"/>
      <headerFooter alignWithMargins="0"/>
    </customSheetView>
    <customSheetView guid="{DF819C10-7533-4A2E-B278-90B3B38A4AE6}" hiddenRows="1" hiddenColumns="1" topLeftCell="B18">
      <selection activeCell="D30" sqref="D30"/>
      <pageMargins left="0" right="0" top="0" bottom="0" header="0" footer="0"/>
      <pageSetup scale="105" orientation="portrait" r:id="rId5"/>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6"/>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7"/>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8"/>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9"/>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10"/>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11"/>
      <headerFooter alignWithMargins="0"/>
    </customSheetView>
    <customSheetView guid="{9CE94B9F-4902-4B08-AE4E-74E93D8E789E}" hiddenRows="1" hiddenColumns="1" topLeftCell="B45">
      <selection activeCell="D30" sqref="D30"/>
      <pageMargins left="0" right="0" top="0" bottom="0" header="0" footer="0"/>
      <pageSetup scale="105" orientation="portrait" r:id="rId12"/>
      <headerFooter alignWithMargins="0"/>
    </customSheetView>
    <customSheetView guid="{A60C0BDD-7FB1-4EBA-A0E1-529280DA1A28}" hiddenRows="1" hiddenColumns="1" topLeftCell="B1">
      <selection activeCell="D11" sqref="D11"/>
      <pageMargins left="0" right="0" top="0" bottom="0" header="0" footer="0"/>
      <pageSetup scale="105" orientation="portrait" r:id="rId13"/>
      <headerFooter alignWithMargins="0"/>
    </customSheetView>
    <customSheetView guid="{FAE469C4-CC0E-407B-871F-7B3C94956CEC}" showPageBreaks="1" printArea="1" hiddenRows="1" view="pageBreakPreview">
      <selection activeCell="C24" sqref="C24"/>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0" priority="15" stopIfTrue="1">
      <formula>$A$7="Total Nos. of  Partners in the JV [excluding the Lead Partner]"</formula>
    </cfRule>
  </conditionalFormatting>
  <conditionalFormatting sqref="C8">
    <cfRule type="expression" dxfId="9"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79" t="e">
        <f>#REF!</f>
        <v>#REF!</v>
      </c>
      <c r="B3" s="279"/>
      <c r="C3" s="279"/>
      <c r="D3" s="279"/>
      <c r="E3" s="279"/>
      <c r="F3" s="54"/>
      <c r="G3" s="54"/>
      <c r="H3" s="54"/>
    </row>
    <row r="4" spans="1:9" ht="20.100000000000001" customHeight="1">
      <c r="A4" s="72"/>
      <c r="H4" s="22"/>
      <c r="I4" s="23"/>
    </row>
    <row r="5" spans="1:9" ht="20.100000000000001" customHeight="1">
      <c r="A5" s="280" t="s">
        <v>12</v>
      </c>
      <c r="B5" s="280"/>
      <c r="C5" s="280"/>
      <c r="D5" s="280"/>
      <c r="E5" s="280"/>
      <c r="F5" s="24"/>
      <c r="H5" s="22"/>
      <c r="I5" s="23"/>
    </row>
    <row r="6" spans="1:9" ht="20.100000000000001" customHeight="1">
      <c r="A6" s="76"/>
      <c r="H6" s="22"/>
      <c r="I6" s="23"/>
    </row>
    <row r="7" spans="1:9" ht="20.100000000000001" customHeight="1">
      <c r="A7" s="63" t="s">
        <v>13</v>
      </c>
      <c r="E7" s="65" t="s">
        <v>13</v>
      </c>
      <c r="H7" s="22"/>
      <c r="I7" s="23"/>
    </row>
    <row r="8" spans="1:9" ht="36" customHeight="1">
      <c r="A8" s="281" t="e">
        <f>#REF!</f>
        <v>#REF!</v>
      </c>
      <c r="B8" s="281"/>
      <c r="C8" s="281"/>
      <c r="D8" s="281"/>
      <c r="E8" s="66" t="e">
        <f>#REF!</f>
        <v>#REF!</v>
      </c>
      <c r="H8" s="22"/>
      <c r="I8" s="23"/>
    </row>
    <row r="9" spans="1:9">
      <c r="A9" s="77" t="s">
        <v>14</v>
      </c>
      <c r="B9" s="282" t="e">
        <f>#REF!</f>
        <v>#REF!</v>
      </c>
      <c r="C9" s="282"/>
      <c r="D9" s="282"/>
      <c r="E9" s="66" t="e">
        <f>#REF!</f>
        <v>#REF!</v>
      </c>
      <c r="H9" s="22"/>
      <c r="I9" s="23"/>
    </row>
    <row r="10" spans="1:9">
      <c r="A10" s="77" t="s">
        <v>15</v>
      </c>
      <c r="B10" s="277" t="e">
        <f>#REF!</f>
        <v>#REF!</v>
      </c>
      <c r="C10" s="277"/>
      <c r="D10" s="277"/>
      <c r="E10" s="66" t="e">
        <f>#REF!</f>
        <v>#REF!</v>
      </c>
      <c r="H10" s="22"/>
      <c r="I10" s="23"/>
    </row>
    <row r="11" spans="1:9">
      <c r="B11" s="277" t="e">
        <f>#REF!</f>
        <v>#REF!</v>
      </c>
      <c r="C11" s="277"/>
      <c r="D11" s="277"/>
      <c r="E11" s="66" t="e">
        <f>#REF!</f>
        <v>#REF!</v>
      </c>
    </row>
    <row r="12" spans="1:9">
      <c r="A12" s="76"/>
      <c r="B12" s="277" t="e">
        <f>#REF!</f>
        <v>#REF!</v>
      </c>
      <c r="C12" s="277"/>
      <c r="D12" s="277"/>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78" t="s">
        <v>17</v>
      </c>
      <c r="B16" s="278"/>
      <c r="C16" s="278"/>
      <c r="D16" s="278"/>
      <c r="E16" s="278"/>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3854C08-3477-4F6D-851C-40DFA3C6F6FE}"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4"/>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5"/>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6"/>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7"/>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10"/>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11"/>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12"/>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4"/>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AE469C4-CC0E-407B-871F-7B3C94956CEC}"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87" t="s">
        <v>22</v>
      </c>
      <c r="B1" s="288"/>
      <c r="C1" s="288"/>
      <c r="D1" s="288"/>
      <c r="E1" s="288"/>
      <c r="F1" s="288"/>
      <c r="G1" s="288"/>
      <c r="H1" s="288"/>
      <c r="I1" s="289"/>
    </row>
    <row r="2" spans="1:9" ht="31.5" customHeight="1">
      <c r="A2" s="18" t="s">
        <v>23</v>
      </c>
      <c r="B2" s="283" t="s">
        <v>24</v>
      </c>
      <c r="C2" s="283"/>
      <c r="D2" s="283"/>
      <c r="E2" s="283"/>
      <c r="F2" s="283"/>
      <c r="G2" s="283"/>
      <c r="H2" s="283"/>
      <c r="I2" s="284"/>
    </row>
    <row r="3" spans="1:9" ht="36" customHeight="1">
      <c r="A3" s="18" t="s">
        <v>25</v>
      </c>
      <c r="B3" s="283" t="s">
        <v>26</v>
      </c>
      <c r="C3" s="283"/>
      <c r="D3" s="283"/>
      <c r="E3" s="283"/>
      <c r="F3" s="283"/>
      <c r="G3" s="283"/>
      <c r="H3" s="283"/>
      <c r="I3" s="284"/>
    </row>
    <row r="4" spans="1:9" ht="36" customHeight="1">
      <c r="A4" s="18" t="s">
        <v>27</v>
      </c>
      <c r="B4" s="283" t="s">
        <v>28</v>
      </c>
      <c r="C4" s="283"/>
      <c r="D4" s="283"/>
      <c r="E4" s="283"/>
      <c r="F4" s="283"/>
      <c r="G4" s="283"/>
      <c r="H4" s="283"/>
      <c r="I4" s="284"/>
    </row>
    <row r="5" spans="1:9" ht="36" customHeight="1">
      <c r="A5" s="18" t="s">
        <v>29</v>
      </c>
      <c r="B5" s="283" t="s">
        <v>30</v>
      </c>
      <c r="C5" s="283"/>
      <c r="D5" s="283"/>
      <c r="E5" s="283"/>
      <c r="F5" s="283"/>
      <c r="G5" s="283"/>
      <c r="H5" s="283"/>
      <c r="I5" s="284"/>
    </row>
    <row r="6" spans="1:9" ht="19.5" customHeight="1">
      <c r="A6" s="19" t="s">
        <v>31</v>
      </c>
      <c r="B6" s="285" t="s">
        <v>32</v>
      </c>
      <c r="C6" s="285"/>
      <c r="D6" s="285"/>
      <c r="E6" s="285"/>
      <c r="F6" s="285"/>
      <c r="G6" s="285"/>
      <c r="H6" s="285"/>
      <c r="I6" s="286"/>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06" t="s">
        <v>33</v>
      </c>
      <c r="B35" s="306"/>
      <c r="C35" s="306"/>
      <c r="D35" s="306"/>
      <c r="E35" s="306"/>
      <c r="F35" s="306"/>
      <c r="G35" s="306"/>
      <c r="H35" s="306"/>
      <c r="I35" s="306"/>
      <c r="J35" s="1"/>
    </row>
    <row r="36" spans="1:16" ht="15.75">
      <c r="A36" s="299" t="s">
        <v>34</v>
      </c>
      <c r="B36" s="299"/>
      <c r="C36" s="299"/>
      <c r="D36" s="299"/>
      <c r="E36" s="299"/>
      <c r="F36" s="299"/>
      <c r="G36" s="299"/>
      <c r="H36" s="299"/>
      <c r="I36" s="299"/>
      <c r="J36" s="1"/>
      <c r="K36" s="58">
        <f>'Name of Bidder'!C14</f>
        <v>0</v>
      </c>
      <c r="O36" s="55" t="e">
        <f>'Name of Bidder'!#REF!</f>
        <v>#REF!</v>
      </c>
    </row>
    <row r="37" spans="1:16" ht="18.75">
      <c r="A37" s="300" t="s">
        <v>35</v>
      </c>
      <c r="B37" s="300"/>
      <c r="C37" s="300"/>
      <c r="D37" s="300"/>
      <c r="E37" s="300"/>
      <c r="F37" s="300"/>
      <c r="G37" s="300"/>
      <c r="H37" s="300"/>
      <c r="I37" s="300"/>
      <c r="J37" s="1"/>
      <c r="K37" s="58">
        <f>'Name of Bidder'!C15</f>
        <v>0</v>
      </c>
      <c r="O37" s="55" t="e">
        <f>'Name of Bidder'!#REF!</f>
        <v>#REF!</v>
      </c>
    </row>
    <row r="38" spans="1:16" ht="36" customHeight="1">
      <c r="A38" s="301" t="s">
        <v>36</v>
      </c>
      <c r="B38" s="301"/>
      <c r="C38" s="301"/>
      <c r="D38" s="301"/>
      <c r="E38" s="301"/>
      <c r="F38" s="301"/>
      <c r="G38" s="301"/>
      <c r="H38" s="301"/>
      <c r="I38" s="301"/>
      <c r="J38" s="1"/>
      <c r="K38" s="58" t="e">
        <f>'Name of Bidder'!#REF!</f>
        <v>#REF!</v>
      </c>
      <c r="O38" s="55" t="e">
        <f>'Name of Bidder'!#REF!</f>
        <v>#REF!</v>
      </c>
    </row>
    <row r="39" spans="1:16" ht="18.75">
      <c r="A39" s="300" t="s">
        <v>37</v>
      </c>
      <c r="B39" s="300"/>
      <c r="C39" s="300"/>
      <c r="D39" s="300"/>
      <c r="E39" s="300"/>
      <c r="F39" s="300"/>
      <c r="G39" s="300"/>
      <c r="H39" s="300"/>
      <c r="I39" s="300"/>
      <c r="J39" s="1"/>
      <c r="K39" s="58" t="e">
        <f>'Name of Bidder'!#REF!</f>
        <v>#REF!</v>
      </c>
      <c r="O39" s="55" t="e">
        <f>'Name of Bidder'!#REF!</f>
        <v>#REF!</v>
      </c>
    </row>
    <row r="40" spans="1:16" ht="15.75">
      <c r="A40" s="299" t="s">
        <v>38</v>
      </c>
      <c r="B40" s="299"/>
      <c r="C40" s="299"/>
      <c r="D40" s="299"/>
      <c r="E40" s="299"/>
      <c r="F40" s="299"/>
      <c r="G40" s="299"/>
      <c r="H40" s="299"/>
      <c r="I40" s="299"/>
      <c r="J40" s="1"/>
    </row>
    <row r="41" spans="1:16" ht="18.75" customHeight="1">
      <c r="A41" s="305">
        <f>'Name of Bidder'!C9</f>
        <v>0</v>
      </c>
      <c r="B41" s="305"/>
      <c r="C41" s="305"/>
      <c r="D41" s="305"/>
      <c r="E41" s="305"/>
      <c r="F41" s="305"/>
      <c r="G41" s="305"/>
      <c r="H41" s="305"/>
      <c r="I41" s="305"/>
      <c r="J41" s="1"/>
      <c r="K41" s="59" t="e">
        <f>'Name of Bidder'!#REF!</f>
        <v>#REF!</v>
      </c>
      <c r="M41" s="55" t="s">
        <v>39</v>
      </c>
      <c r="P41" s="55" t="s">
        <v>40</v>
      </c>
    </row>
    <row r="42" spans="1:16" ht="15.75" hidden="1">
      <c r="A42" s="299" t="e">
        <f>IF(#REF! = "Individual Firm", " ", " and ")</f>
        <v>#REF!</v>
      </c>
      <c r="B42" s="299"/>
      <c r="C42" s="299"/>
      <c r="D42" s="299"/>
      <c r="E42" s="299"/>
      <c r="F42" s="299"/>
      <c r="G42" s="299"/>
      <c r="H42" s="299"/>
      <c r="I42" s="299"/>
      <c r="J42" s="1"/>
    </row>
    <row r="43" spans="1:16" ht="15.75" hidden="1">
      <c r="A43" s="299" t="e">
        <f xml:space="preserve"> IF(#REF!= "Individual Firm", "",#REF!)</f>
        <v>#REF!</v>
      </c>
      <c r="B43" s="299"/>
      <c r="C43" s="299"/>
      <c r="D43" s="299"/>
      <c r="E43" s="299"/>
      <c r="F43" s="299"/>
      <c r="G43" s="299"/>
      <c r="H43" s="299"/>
      <c r="I43" s="299"/>
      <c r="J43" s="1"/>
    </row>
    <row r="44" spans="1:16" ht="39.950000000000003" hidden="1" customHeight="1">
      <c r="A44" s="301" t="e">
        <f>IF(#REF!= "Sole Bidder", "", "having its Registered Office at "&amp;IF(#REF!=1,#REF!&amp;" "&amp;#REF!&amp;" "&amp;#REF!,IF(#REF!=2,#REF!&amp;" &amp; "&amp;#REF!&amp;" "&amp;#REF!&amp;" and " &amp;#REF!&amp;" &amp; "&amp;#REF!&amp;" "&amp;#REF! &amp;IF(#REF!=2," respectively",""))))</f>
        <v>#REF!</v>
      </c>
      <c r="B44" s="301"/>
      <c r="C44" s="301"/>
      <c r="D44" s="301"/>
      <c r="E44" s="301"/>
      <c r="F44" s="301"/>
      <c r="G44" s="301"/>
      <c r="H44" s="301"/>
      <c r="I44" s="301"/>
      <c r="J44" s="1"/>
    </row>
    <row r="45" spans="1:16" ht="15.75">
      <c r="A45" s="299" t="s">
        <v>41</v>
      </c>
      <c r="B45" s="299"/>
      <c r="C45" s="299"/>
      <c r="D45" s="299"/>
      <c r="E45" s="299"/>
      <c r="F45" s="299"/>
      <c r="G45" s="299"/>
      <c r="H45" s="299"/>
      <c r="I45" s="299"/>
      <c r="J45" s="1"/>
    </row>
    <row r="46" spans="1:16" ht="18.75">
      <c r="A46" s="300" t="s">
        <v>42</v>
      </c>
      <c r="B46" s="300"/>
      <c r="C46" s="300"/>
      <c r="D46" s="300"/>
      <c r="E46" s="300"/>
      <c r="F46" s="300"/>
      <c r="G46" s="300"/>
      <c r="H46" s="300"/>
      <c r="I46" s="300"/>
      <c r="J46" s="1"/>
    </row>
    <row r="47" spans="1:16" ht="18.75">
      <c r="A47" s="300" t="s">
        <v>43</v>
      </c>
      <c r="B47" s="300"/>
      <c r="C47" s="300"/>
      <c r="D47" s="300"/>
      <c r="E47" s="300"/>
      <c r="F47" s="300"/>
      <c r="G47" s="300"/>
      <c r="H47" s="300"/>
      <c r="I47" s="300"/>
      <c r="J47" s="1"/>
    </row>
    <row r="48" spans="1:16" ht="69" customHeight="1">
      <c r="A48" s="303" t="e">
        <f>"POWERGRID intends to award, under laid-down organisational procedures, contract(s) for " &amp;#REF!</f>
        <v>#REF!</v>
      </c>
      <c r="B48" s="303"/>
      <c r="C48" s="303"/>
      <c r="D48" s="303"/>
      <c r="E48" s="303"/>
      <c r="F48" s="303"/>
      <c r="G48" s="303"/>
      <c r="H48" s="303"/>
      <c r="I48" s="303"/>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90" t="s">
        <v>44</v>
      </c>
      <c r="B51" s="290"/>
      <c r="C51" s="290"/>
      <c r="D51" s="290"/>
      <c r="E51" s="297" t="s">
        <v>44</v>
      </c>
      <c r="F51" s="297"/>
      <c r="G51" s="297"/>
      <c r="H51" s="297"/>
      <c r="I51" s="297"/>
      <c r="J51" s="1"/>
    </row>
    <row r="52" spans="1:10" ht="33" customHeight="1">
      <c r="A52" s="295" t="s">
        <v>45</v>
      </c>
      <c r="B52" s="295"/>
      <c r="C52" s="295"/>
      <c r="D52" s="295"/>
      <c r="E52" s="296" t="s">
        <v>46</v>
      </c>
      <c r="F52" s="296"/>
      <c r="G52" s="296"/>
      <c r="H52" s="296"/>
      <c r="I52" s="296"/>
      <c r="J52" s="1"/>
    </row>
    <row r="53" spans="1:10" ht="22.5" customHeight="1">
      <c r="A53" s="56" t="s">
        <v>12</v>
      </c>
      <c r="B53" s="5"/>
      <c r="C53" s="5"/>
      <c r="D53" s="5"/>
      <c r="E53" s="5"/>
      <c r="F53" s="5"/>
      <c r="G53" s="5"/>
      <c r="H53" s="5"/>
      <c r="I53" s="57" t="s">
        <v>47</v>
      </c>
      <c r="J53" s="1"/>
    </row>
    <row r="54" spans="1:10" ht="100.5" customHeight="1">
      <c r="A54" s="304" t="e">
        <f>#REF! &amp; " Package and Specification Number " &amp;#REF! &amp; " POWERGRID values full compliance with all relevant laws and regulations, and the principles of economical use of resources, and of fairness and transparency in its relations with its Bidders/ Contractors."</f>
        <v>#REF!</v>
      </c>
      <c r="B54" s="304"/>
      <c r="C54" s="304"/>
      <c r="D54" s="304"/>
      <c r="E54" s="304"/>
      <c r="F54" s="304"/>
      <c r="G54" s="304"/>
      <c r="H54" s="304"/>
      <c r="I54" s="304"/>
    </row>
    <row r="55" spans="1:10" ht="8.1" customHeight="1">
      <c r="A55" s="7"/>
      <c r="B55" s="8"/>
      <c r="C55" s="8"/>
      <c r="D55" s="8"/>
      <c r="E55" s="8"/>
      <c r="F55" s="8"/>
      <c r="G55" s="8"/>
      <c r="H55" s="8"/>
      <c r="I55" s="8"/>
    </row>
    <row r="56" spans="1:10" ht="35.25" customHeight="1">
      <c r="A56" s="291" t="s">
        <v>48</v>
      </c>
      <c r="B56" s="291"/>
      <c r="C56" s="291"/>
      <c r="D56" s="291"/>
      <c r="E56" s="291"/>
      <c r="F56" s="291"/>
      <c r="G56" s="291"/>
      <c r="H56" s="291"/>
      <c r="I56" s="291"/>
    </row>
    <row r="57" spans="1:10" ht="8.1" customHeight="1">
      <c r="A57" s="9"/>
      <c r="B57" s="8"/>
      <c r="C57" s="8"/>
      <c r="D57" s="8"/>
      <c r="E57" s="8"/>
      <c r="F57" s="8"/>
      <c r="G57" s="8"/>
      <c r="H57" s="8"/>
      <c r="I57" s="8"/>
    </row>
    <row r="58" spans="1:10" ht="15.75">
      <c r="A58" s="302" t="s">
        <v>49</v>
      </c>
      <c r="B58" s="302"/>
      <c r="C58" s="302"/>
      <c r="D58" s="302"/>
      <c r="E58" s="302"/>
      <c r="F58" s="302"/>
      <c r="G58" s="302"/>
      <c r="H58" s="302"/>
      <c r="I58" s="302"/>
    </row>
    <row r="59" spans="1:10" ht="8.1" customHeight="1">
      <c r="A59" s="9"/>
      <c r="B59" s="8"/>
      <c r="C59" s="8"/>
      <c r="D59" s="8"/>
      <c r="E59" s="8"/>
      <c r="F59" s="8"/>
      <c r="G59" s="8"/>
      <c r="H59" s="8"/>
      <c r="I59" s="8"/>
    </row>
    <row r="60" spans="1:10" ht="16.5">
      <c r="A60" s="298" t="s">
        <v>50</v>
      </c>
      <c r="B60" s="298"/>
      <c r="C60" s="298"/>
      <c r="D60" s="298"/>
      <c r="E60" s="298"/>
      <c r="F60" s="298"/>
      <c r="G60" s="298"/>
      <c r="H60" s="298"/>
      <c r="I60" s="298"/>
    </row>
    <row r="61" spans="1:10" ht="8.1" customHeight="1">
      <c r="A61" s="10"/>
      <c r="B61" s="8"/>
      <c r="C61" s="8"/>
      <c r="D61" s="8"/>
      <c r="E61" s="8"/>
      <c r="F61" s="8"/>
      <c r="G61" s="8"/>
      <c r="H61" s="8"/>
      <c r="I61" s="8"/>
    </row>
    <row r="62" spans="1:10" ht="37.5" customHeight="1">
      <c r="A62" s="11" t="s">
        <v>51</v>
      </c>
      <c r="B62" s="290" t="s">
        <v>52</v>
      </c>
      <c r="C62" s="290"/>
      <c r="D62" s="290"/>
      <c r="E62" s="290"/>
      <c r="F62" s="290"/>
      <c r="G62" s="290"/>
      <c r="H62" s="290"/>
      <c r="I62" s="290"/>
    </row>
    <row r="63" spans="1:10" ht="8.1" customHeight="1">
      <c r="A63" s="9"/>
      <c r="B63" s="8"/>
      <c r="C63" s="8"/>
      <c r="D63" s="8"/>
      <c r="E63" s="8"/>
      <c r="F63" s="8"/>
      <c r="G63" s="8"/>
      <c r="H63" s="8"/>
      <c r="I63" s="8"/>
    </row>
    <row r="64" spans="1:10" ht="79.5" customHeight="1">
      <c r="A64" s="8"/>
      <c r="B64" s="11" t="s">
        <v>53</v>
      </c>
      <c r="C64" s="290" t="s">
        <v>54</v>
      </c>
      <c r="D64" s="290"/>
      <c r="E64" s="290"/>
      <c r="F64" s="290"/>
      <c r="G64" s="290"/>
      <c r="H64" s="290"/>
      <c r="I64" s="290"/>
    </row>
    <row r="65" spans="1:10" ht="8.1" customHeight="1">
      <c r="A65" s="8"/>
      <c r="B65" s="11"/>
      <c r="C65" s="4"/>
      <c r="D65" s="4"/>
      <c r="E65" s="4"/>
      <c r="F65" s="4"/>
      <c r="G65" s="4"/>
      <c r="H65" s="4"/>
      <c r="I65" s="4"/>
    </row>
    <row r="66" spans="1:10" ht="109.5" customHeight="1">
      <c r="A66" s="8"/>
      <c r="B66" s="11" t="s">
        <v>55</v>
      </c>
      <c r="C66" s="290" t="s">
        <v>56</v>
      </c>
      <c r="D66" s="290"/>
      <c r="E66" s="290"/>
      <c r="F66" s="290"/>
      <c r="G66" s="290"/>
      <c r="H66" s="290"/>
      <c r="I66" s="290"/>
    </row>
    <row r="67" spans="1:10" ht="8.1" customHeight="1">
      <c r="A67" s="8"/>
      <c r="B67" s="11"/>
      <c r="C67" s="73"/>
      <c r="D67" s="4"/>
      <c r="E67" s="4"/>
      <c r="F67" s="4"/>
      <c r="G67" s="4"/>
      <c r="H67" s="4"/>
      <c r="I67" s="4"/>
    </row>
    <row r="68" spans="1:10" ht="50.25" customHeight="1">
      <c r="A68" s="8"/>
      <c r="B68" s="11" t="s">
        <v>57</v>
      </c>
      <c r="C68" s="290" t="s">
        <v>58</v>
      </c>
      <c r="D68" s="290"/>
      <c r="E68" s="290"/>
      <c r="F68" s="290"/>
      <c r="G68" s="290"/>
      <c r="H68" s="290"/>
      <c r="I68" s="290"/>
    </row>
    <row r="69" spans="1:10" ht="15.75">
      <c r="A69" s="9"/>
      <c r="B69" s="8"/>
      <c r="C69" s="8"/>
      <c r="D69" s="8"/>
      <c r="E69" s="8"/>
      <c r="F69" s="8"/>
      <c r="G69" s="8"/>
      <c r="H69" s="8"/>
      <c r="I69" s="8"/>
    </row>
    <row r="70" spans="1:10" ht="87" customHeight="1">
      <c r="A70" s="11" t="s">
        <v>59</v>
      </c>
      <c r="B70" s="290" t="s">
        <v>60</v>
      </c>
      <c r="C70" s="290"/>
      <c r="D70" s="290"/>
      <c r="E70" s="290"/>
      <c r="F70" s="290"/>
      <c r="G70" s="290"/>
      <c r="H70" s="290"/>
      <c r="I70" s="290"/>
    </row>
    <row r="71" spans="1:10" ht="8.1" customHeight="1">
      <c r="A71" s="10"/>
      <c r="B71" s="8"/>
      <c r="C71" s="8"/>
      <c r="D71" s="8"/>
      <c r="E71" s="8"/>
      <c r="F71" s="8"/>
      <c r="G71" s="8"/>
      <c r="H71" s="8"/>
      <c r="I71" s="8"/>
    </row>
    <row r="72" spans="1:10" ht="16.5">
      <c r="A72" s="298" t="s">
        <v>61</v>
      </c>
      <c r="B72" s="298"/>
      <c r="C72" s="298"/>
      <c r="D72" s="298"/>
      <c r="E72" s="298"/>
      <c r="F72" s="298"/>
      <c r="G72" s="298"/>
      <c r="H72" s="298"/>
      <c r="I72" s="298"/>
    </row>
    <row r="73" spans="1:10" ht="16.5">
      <c r="A73" s="10"/>
      <c r="B73" s="8"/>
      <c r="C73" s="8"/>
      <c r="D73" s="8"/>
      <c r="E73" s="8"/>
      <c r="F73" s="8"/>
      <c r="G73" s="8"/>
      <c r="H73" s="8"/>
      <c r="I73" s="8"/>
    </row>
    <row r="74" spans="1:10" ht="49.5" customHeight="1">
      <c r="A74" s="11" t="s">
        <v>51</v>
      </c>
      <c r="B74" s="290" t="s">
        <v>62</v>
      </c>
      <c r="C74" s="290"/>
      <c r="D74" s="290"/>
      <c r="E74" s="290"/>
      <c r="F74" s="290"/>
      <c r="G74" s="290"/>
      <c r="H74" s="290"/>
      <c r="I74" s="290"/>
    </row>
    <row r="75" spans="1:10" ht="45" customHeight="1">
      <c r="A75" s="4"/>
      <c r="B75" s="5"/>
      <c r="C75" s="5"/>
      <c r="D75" s="5"/>
      <c r="E75" s="5"/>
      <c r="F75" s="4"/>
      <c r="G75" s="5"/>
      <c r="H75" s="5"/>
      <c r="I75" s="5"/>
      <c r="J75" s="1"/>
    </row>
    <row r="76" spans="1:10" ht="21" customHeight="1">
      <c r="A76" s="290" t="s">
        <v>44</v>
      </c>
      <c r="B76" s="290"/>
      <c r="C76" s="290"/>
      <c r="D76" s="290"/>
      <c r="E76" s="297" t="s">
        <v>44</v>
      </c>
      <c r="F76" s="297"/>
      <c r="G76" s="297"/>
      <c r="H76" s="297"/>
      <c r="I76" s="297"/>
      <c r="J76" s="1"/>
    </row>
    <row r="77" spans="1:10" ht="33" customHeight="1">
      <c r="A77" s="295" t="s">
        <v>45</v>
      </c>
      <c r="B77" s="295"/>
      <c r="C77" s="295"/>
      <c r="D77" s="295"/>
      <c r="E77" s="296" t="s">
        <v>46</v>
      </c>
      <c r="F77" s="296"/>
      <c r="G77" s="296"/>
      <c r="H77" s="296"/>
      <c r="I77" s="296"/>
      <c r="J77" s="1"/>
    </row>
    <row r="78" spans="1:10" ht="20.25" customHeight="1">
      <c r="A78" s="56" t="s">
        <v>12</v>
      </c>
      <c r="B78" s="5"/>
      <c r="C78" s="5"/>
      <c r="D78" s="5"/>
      <c r="E78" s="5"/>
      <c r="F78" s="5"/>
      <c r="G78" s="5"/>
      <c r="H78" s="5"/>
      <c r="I78" s="57" t="s">
        <v>63</v>
      </c>
      <c r="J78" s="1"/>
    </row>
    <row r="79" spans="1:10" ht="36" customHeight="1">
      <c r="A79" s="294" t="s">
        <v>64</v>
      </c>
      <c r="B79" s="294"/>
      <c r="C79" s="294"/>
      <c r="D79" s="294"/>
      <c r="E79" s="294"/>
      <c r="F79" s="294"/>
      <c r="G79" s="294"/>
      <c r="H79" s="294"/>
      <c r="I79" s="294"/>
      <c r="J79" s="1"/>
    </row>
    <row r="80" spans="1:10" ht="125.25" customHeight="1">
      <c r="A80" s="8"/>
      <c r="B80" s="11" t="s">
        <v>65</v>
      </c>
      <c r="C80" s="290" t="s">
        <v>66</v>
      </c>
      <c r="D80" s="290"/>
      <c r="E80" s="290"/>
      <c r="F80" s="290"/>
      <c r="G80" s="290"/>
      <c r="H80" s="290"/>
      <c r="I80" s="290"/>
    </row>
    <row r="81" spans="1:10" ht="9.9499999999999993" customHeight="1">
      <c r="A81" s="8"/>
      <c r="B81" s="12"/>
      <c r="C81" s="9"/>
      <c r="D81" s="9"/>
      <c r="E81" s="9"/>
      <c r="F81" s="9"/>
      <c r="G81" s="9"/>
      <c r="H81" s="9"/>
      <c r="I81" s="9"/>
    </row>
    <row r="82" spans="1:10" ht="112.5" customHeight="1">
      <c r="A82" s="8"/>
      <c r="B82" s="11" t="s">
        <v>55</v>
      </c>
      <c r="C82" s="290" t="s">
        <v>67</v>
      </c>
      <c r="D82" s="290"/>
      <c r="E82" s="290"/>
      <c r="F82" s="290"/>
      <c r="G82" s="290"/>
      <c r="H82" s="290"/>
      <c r="I82" s="290"/>
    </row>
    <row r="83" spans="1:10" ht="9.9499999999999993" customHeight="1">
      <c r="A83" s="8"/>
      <c r="B83" s="11"/>
      <c r="C83" s="13"/>
      <c r="D83" s="13"/>
      <c r="E83" s="13"/>
      <c r="F83" s="13"/>
      <c r="G83" s="13"/>
      <c r="H83" s="13"/>
      <c r="I83" s="13"/>
    </row>
    <row r="84" spans="1:10" ht="134.25" customHeight="1">
      <c r="A84" s="8"/>
      <c r="B84" s="11" t="s">
        <v>57</v>
      </c>
      <c r="C84" s="290" t="s">
        <v>68</v>
      </c>
      <c r="D84" s="290"/>
      <c r="E84" s="290"/>
      <c r="F84" s="290"/>
      <c r="G84" s="290"/>
      <c r="H84" s="290"/>
      <c r="I84" s="290"/>
    </row>
    <row r="85" spans="1:10" ht="9.9499999999999993" customHeight="1">
      <c r="A85" s="8"/>
      <c r="B85" s="11"/>
      <c r="C85" s="13"/>
      <c r="D85" s="13"/>
      <c r="E85" s="13"/>
      <c r="F85" s="13"/>
      <c r="G85" s="13"/>
      <c r="H85" s="13"/>
      <c r="I85" s="13"/>
    </row>
    <row r="86" spans="1:10" ht="94.5" customHeight="1">
      <c r="A86" s="8"/>
      <c r="B86" s="11" t="s">
        <v>69</v>
      </c>
      <c r="C86" s="290" t="s">
        <v>70</v>
      </c>
      <c r="D86" s="290"/>
      <c r="E86" s="290"/>
      <c r="F86" s="290"/>
      <c r="G86" s="290"/>
      <c r="H86" s="290"/>
      <c r="I86" s="290"/>
    </row>
    <row r="87" spans="1:10" ht="9.9499999999999993" customHeight="1">
      <c r="A87" s="8"/>
      <c r="B87" s="11"/>
      <c r="C87" s="13"/>
      <c r="D87" s="13"/>
      <c r="E87" s="13"/>
      <c r="F87" s="13"/>
      <c r="G87" s="13"/>
      <c r="H87" s="13"/>
      <c r="I87" s="13"/>
    </row>
    <row r="88" spans="1:10" ht="81.75" customHeight="1">
      <c r="A88" s="8"/>
      <c r="B88" s="11" t="s">
        <v>71</v>
      </c>
      <c r="C88" s="290" t="s">
        <v>72</v>
      </c>
      <c r="D88" s="290"/>
      <c r="E88" s="290"/>
      <c r="F88" s="290"/>
      <c r="G88" s="290"/>
      <c r="H88" s="290"/>
      <c r="I88" s="290"/>
    </row>
    <row r="89" spans="1:10" ht="9.9499999999999993" customHeight="1">
      <c r="A89" s="8"/>
      <c r="B89" s="11"/>
      <c r="C89" s="13"/>
      <c r="D89" s="13"/>
      <c r="E89" s="13"/>
      <c r="F89" s="13"/>
      <c r="G89" s="13"/>
      <c r="H89" s="13"/>
      <c r="I89" s="13"/>
    </row>
    <row r="90" spans="1:10" ht="72" customHeight="1">
      <c r="A90" s="8"/>
      <c r="B90" s="11" t="s">
        <v>73</v>
      </c>
      <c r="C90" s="290" t="s">
        <v>74</v>
      </c>
      <c r="D90" s="290"/>
      <c r="E90" s="290"/>
      <c r="F90" s="290"/>
      <c r="G90" s="290"/>
      <c r="H90" s="290"/>
      <c r="I90" s="290"/>
    </row>
    <row r="91" spans="1:10" ht="8.1" customHeight="1">
      <c r="A91" s="8"/>
      <c r="B91" s="13"/>
      <c r="C91" s="13"/>
      <c r="D91" s="13"/>
      <c r="E91" s="13"/>
      <c r="F91" s="13"/>
      <c r="G91" s="13"/>
      <c r="H91" s="13"/>
      <c r="I91" s="13"/>
    </row>
    <row r="92" spans="1:10" ht="53.25" customHeight="1">
      <c r="A92" s="11" t="s">
        <v>59</v>
      </c>
      <c r="B92" s="290" t="s">
        <v>75</v>
      </c>
      <c r="C92" s="290"/>
      <c r="D92" s="290"/>
      <c r="E92" s="290"/>
      <c r="F92" s="290"/>
      <c r="G92" s="290"/>
      <c r="H92" s="290"/>
      <c r="I92" s="290"/>
    </row>
    <row r="93" spans="1:10" ht="62.25" customHeight="1">
      <c r="A93" s="4"/>
      <c r="B93" s="5"/>
      <c r="C93" s="5"/>
      <c r="D93" s="5"/>
      <c r="E93" s="5"/>
      <c r="F93" s="4"/>
      <c r="G93" s="5"/>
      <c r="H93" s="5"/>
      <c r="I93" s="5"/>
      <c r="J93" s="1"/>
    </row>
    <row r="94" spans="1:10" ht="21" customHeight="1">
      <c r="A94" s="290" t="s">
        <v>44</v>
      </c>
      <c r="B94" s="290"/>
      <c r="C94" s="290"/>
      <c r="D94" s="290"/>
      <c r="E94" s="297" t="s">
        <v>44</v>
      </c>
      <c r="F94" s="297"/>
      <c r="G94" s="297"/>
      <c r="H94" s="297"/>
      <c r="I94" s="297"/>
      <c r="J94" s="1"/>
    </row>
    <row r="95" spans="1:10" ht="33" customHeight="1">
      <c r="A95" s="295" t="s">
        <v>45</v>
      </c>
      <c r="B95" s="295"/>
      <c r="C95" s="295"/>
      <c r="D95" s="295"/>
      <c r="E95" s="296" t="s">
        <v>46</v>
      </c>
      <c r="F95" s="296"/>
      <c r="G95" s="296"/>
      <c r="H95" s="296"/>
      <c r="I95" s="296"/>
      <c r="J95" s="1"/>
    </row>
    <row r="96" spans="1:10" ht="20.25" customHeight="1">
      <c r="A96" s="56" t="s">
        <v>12</v>
      </c>
      <c r="B96" s="5"/>
      <c r="C96" s="5"/>
      <c r="D96" s="5"/>
      <c r="E96" s="5"/>
      <c r="F96" s="5"/>
      <c r="G96" s="5"/>
      <c r="H96" s="5"/>
      <c r="I96" s="57" t="s">
        <v>76</v>
      </c>
      <c r="J96" s="1"/>
    </row>
    <row r="97" spans="1:10" ht="27.75" customHeight="1">
      <c r="A97" s="298" t="s">
        <v>77</v>
      </c>
      <c r="B97" s="298"/>
      <c r="C97" s="298"/>
      <c r="D97" s="298"/>
      <c r="E97" s="298"/>
      <c r="F97" s="298"/>
      <c r="G97" s="298"/>
      <c r="H97" s="298"/>
      <c r="I97" s="298"/>
    </row>
    <row r="98" spans="1:10" ht="21.75" customHeight="1">
      <c r="A98" s="9"/>
      <c r="B98" s="290"/>
      <c r="C98" s="290"/>
      <c r="D98" s="290"/>
      <c r="E98" s="290"/>
      <c r="F98" s="290"/>
      <c r="G98" s="290"/>
      <c r="H98" s="290"/>
      <c r="I98" s="290"/>
    </row>
    <row r="99" spans="1:10" ht="85.5" customHeight="1">
      <c r="A99" s="11" t="s">
        <v>51</v>
      </c>
      <c r="B99" s="290" t="s">
        <v>78</v>
      </c>
      <c r="C99" s="290"/>
      <c r="D99" s="290"/>
      <c r="E99" s="290"/>
      <c r="F99" s="290"/>
      <c r="G99" s="290"/>
      <c r="H99" s="290"/>
      <c r="I99" s="290"/>
    </row>
    <row r="100" spans="1:10" ht="15.75">
      <c r="A100" s="56"/>
      <c r="B100" s="5"/>
      <c r="C100" s="5"/>
      <c r="D100" s="5"/>
      <c r="E100" s="5"/>
      <c r="F100" s="5"/>
      <c r="G100" s="5"/>
      <c r="H100" s="5"/>
      <c r="I100" s="57"/>
      <c r="J100" s="1"/>
    </row>
    <row r="101" spans="1:10" ht="165.75" customHeight="1">
      <c r="A101" s="11" t="s">
        <v>59</v>
      </c>
      <c r="B101" s="290" t="s">
        <v>79</v>
      </c>
      <c r="C101" s="290"/>
      <c r="D101" s="290"/>
      <c r="E101" s="290"/>
      <c r="F101" s="290"/>
      <c r="G101" s="290"/>
      <c r="H101" s="290"/>
      <c r="I101" s="290"/>
    </row>
    <row r="102" spans="1:10" ht="18" customHeight="1">
      <c r="A102" s="11"/>
      <c r="B102" s="9"/>
      <c r="C102" s="9"/>
      <c r="D102" s="9"/>
      <c r="E102" s="9"/>
      <c r="F102" s="9"/>
      <c r="G102" s="9"/>
      <c r="H102" s="9"/>
      <c r="I102" s="9"/>
    </row>
    <row r="103" spans="1:10" ht="62.25" customHeight="1">
      <c r="A103" s="11" t="s">
        <v>80</v>
      </c>
      <c r="B103" s="290" t="s">
        <v>81</v>
      </c>
      <c r="C103" s="290"/>
      <c r="D103" s="290"/>
      <c r="E103" s="290"/>
      <c r="F103" s="290"/>
      <c r="G103" s="290"/>
      <c r="H103" s="290"/>
      <c r="I103" s="290"/>
    </row>
    <row r="104" spans="1:10" ht="15" customHeight="1">
      <c r="A104" s="9"/>
      <c r="B104" s="8"/>
      <c r="C104" s="8"/>
      <c r="D104" s="8"/>
      <c r="E104" s="8"/>
      <c r="F104" s="8"/>
      <c r="G104" s="8"/>
      <c r="H104" s="8"/>
      <c r="I104" s="8"/>
    </row>
    <row r="105" spans="1:10" ht="29.25" customHeight="1">
      <c r="A105" s="298" t="s">
        <v>82</v>
      </c>
      <c r="B105" s="298"/>
      <c r="C105" s="298"/>
      <c r="D105" s="298"/>
      <c r="E105" s="298"/>
      <c r="F105" s="298"/>
      <c r="G105" s="298"/>
      <c r="H105" s="298"/>
      <c r="I105" s="298"/>
    </row>
    <row r="106" spans="1:10" ht="29.25" customHeight="1">
      <c r="A106" s="10"/>
      <c r="B106" s="8"/>
      <c r="C106" s="8"/>
      <c r="D106" s="8"/>
      <c r="E106" s="8"/>
      <c r="F106" s="8"/>
      <c r="G106" s="8"/>
      <c r="H106" s="8"/>
      <c r="I106" s="8"/>
    </row>
    <row r="107" spans="1:10" ht="54.75" customHeight="1">
      <c r="A107" s="11" t="s">
        <v>51</v>
      </c>
      <c r="B107" s="291" t="s">
        <v>83</v>
      </c>
      <c r="C107" s="291"/>
      <c r="D107" s="291"/>
      <c r="E107" s="291"/>
      <c r="F107" s="291"/>
      <c r="G107" s="291"/>
      <c r="H107" s="291"/>
      <c r="I107" s="291"/>
    </row>
    <row r="108" spans="1:10" ht="15" customHeight="1">
      <c r="A108" s="11"/>
      <c r="B108" s="8"/>
      <c r="C108" s="8"/>
      <c r="D108" s="8"/>
      <c r="E108" s="8"/>
      <c r="F108" s="8"/>
      <c r="G108" s="8"/>
      <c r="H108" s="8"/>
      <c r="I108" s="8"/>
    </row>
    <row r="109" spans="1:10" ht="66.75" customHeight="1">
      <c r="A109" s="11" t="s">
        <v>59</v>
      </c>
      <c r="B109" s="291" t="s">
        <v>84</v>
      </c>
      <c r="C109" s="291"/>
      <c r="D109" s="291"/>
      <c r="E109" s="291"/>
      <c r="F109" s="291"/>
      <c r="G109" s="291"/>
      <c r="H109" s="291"/>
      <c r="I109" s="291"/>
    </row>
    <row r="110" spans="1:10" ht="15" customHeight="1">
      <c r="A110" s="9"/>
      <c r="B110" s="8"/>
      <c r="C110" s="8"/>
      <c r="D110" s="8"/>
      <c r="E110" s="8"/>
      <c r="F110" s="8"/>
      <c r="G110" s="8"/>
      <c r="H110" s="8"/>
      <c r="I110" s="8"/>
    </row>
    <row r="111" spans="1:10" ht="25.5" customHeight="1">
      <c r="A111" s="298" t="s">
        <v>85</v>
      </c>
      <c r="B111" s="298"/>
      <c r="C111" s="298"/>
      <c r="D111" s="298"/>
      <c r="E111" s="298"/>
      <c r="F111" s="298"/>
      <c r="G111" s="298"/>
      <c r="H111" s="298"/>
      <c r="I111" s="298"/>
    </row>
    <row r="112" spans="1:10" ht="22.5" customHeight="1">
      <c r="A112" s="10"/>
      <c r="B112" s="8"/>
      <c r="C112" s="8"/>
      <c r="D112" s="8"/>
      <c r="E112" s="8"/>
      <c r="F112" s="8"/>
      <c r="G112" s="8"/>
      <c r="H112" s="8"/>
      <c r="I112" s="8"/>
    </row>
    <row r="113" spans="1:10" ht="58.5" customHeight="1">
      <c r="A113" s="11" t="s">
        <v>51</v>
      </c>
      <c r="B113" s="291" t="s">
        <v>86</v>
      </c>
      <c r="C113" s="291"/>
      <c r="D113" s="291"/>
      <c r="E113" s="291"/>
      <c r="F113" s="291"/>
      <c r="G113" s="291"/>
      <c r="H113" s="291"/>
      <c r="I113" s="291"/>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90" t="s">
        <v>44</v>
      </c>
      <c r="B116" s="290"/>
      <c r="C116" s="290"/>
      <c r="D116" s="290"/>
      <c r="E116" s="297" t="s">
        <v>44</v>
      </c>
      <c r="F116" s="297"/>
      <c r="G116" s="297"/>
      <c r="H116" s="297"/>
      <c r="I116" s="297"/>
      <c r="J116" s="1"/>
    </row>
    <row r="117" spans="1:10" ht="33" customHeight="1">
      <c r="A117" s="295" t="s">
        <v>45</v>
      </c>
      <c r="B117" s="295"/>
      <c r="C117" s="295"/>
      <c r="D117" s="295"/>
      <c r="E117" s="296" t="s">
        <v>46</v>
      </c>
      <c r="F117" s="296"/>
      <c r="G117" s="296"/>
      <c r="H117" s="296"/>
      <c r="I117" s="296"/>
      <c r="J117" s="1"/>
    </row>
    <row r="118" spans="1:10" ht="19.5" customHeight="1">
      <c r="A118" s="56" t="s">
        <v>12</v>
      </c>
      <c r="B118" s="5"/>
      <c r="C118" s="5"/>
      <c r="D118" s="5"/>
      <c r="E118" s="5"/>
      <c r="F118" s="5"/>
      <c r="G118" s="5"/>
      <c r="H118" s="5"/>
      <c r="I118" s="57" t="s">
        <v>87</v>
      </c>
    </row>
    <row r="119" spans="1:10" ht="60.75" customHeight="1">
      <c r="A119" s="11" t="s">
        <v>59</v>
      </c>
      <c r="B119" s="291" t="s">
        <v>88</v>
      </c>
      <c r="C119" s="291"/>
      <c r="D119" s="291"/>
      <c r="E119" s="291"/>
      <c r="F119" s="291"/>
      <c r="G119" s="291"/>
      <c r="H119" s="291"/>
      <c r="I119" s="291"/>
    </row>
    <row r="120" spans="1:10" ht="15.95" customHeight="1">
      <c r="A120" s="9"/>
      <c r="B120" s="8"/>
      <c r="C120" s="8"/>
      <c r="D120" s="8"/>
      <c r="E120" s="8"/>
      <c r="F120" s="8"/>
      <c r="G120" s="8"/>
      <c r="H120" s="8"/>
      <c r="I120" s="8"/>
    </row>
    <row r="121" spans="1:10" ht="26.25" customHeight="1">
      <c r="A121" s="298" t="s">
        <v>89</v>
      </c>
      <c r="B121" s="298"/>
      <c r="C121" s="298"/>
      <c r="D121" s="298"/>
      <c r="E121" s="298"/>
      <c r="F121" s="298"/>
      <c r="G121" s="298"/>
      <c r="H121" s="298"/>
      <c r="I121" s="298"/>
    </row>
    <row r="122" spans="1:10" ht="24.75" customHeight="1">
      <c r="A122" s="9"/>
      <c r="B122" s="8"/>
      <c r="C122" s="8"/>
      <c r="D122" s="8"/>
      <c r="E122" s="8"/>
      <c r="F122" s="8"/>
      <c r="G122" s="8"/>
      <c r="H122" s="8"/>
      <c r="I122" s="8"/>
    </row>
    <row r="123" spans="1:10" ht="39.75" customHeight="1">
      <c r="A123" s="11" t="s">
        <v>51</v>
      </c>
      <c r="B123" s="291" t="s">
        <v>90</v>
      </c>
      <c r="C123" s="291"/>
      <c r="D123" s="291"/>
      <c r="E123" s="291"/>
      <c r="F123" s="291"/>
      <c r="G123" s="291"/>
      <c r="H123" s="291"/>
      <c r="I123" s="291"/>
    </row>
    <row r="124" spans="1:10" ht="25.5" customHeight="1">
      <c r="A124" s="8"/>
      <c r="B124" s="8"/>
      <c r="C124" s="8"/>
      <c r="D124" s="8"/>
      <c r="E124" s="8"/>
      <c r="F124" s="8"/>
      <c r="G124" s="8"/>
      <c r="H124" s="8"/>
      <c r="I124" s="8"/>
      <c r="J124" s="1"/>
    </row>
    <row r="125" spans="1:10" ht="43.5" customHeight="1">
      <c r="A125" s="11" t="s">
        <v>59</v>
      </c>
      <c r="B125" s="291" t="s">
        <v>91</v>
      </c>
      <c r="C125" s="291"/>
      <c r="D125" s="291"/>
      <c r="E125" s="291"/>
      <c r="F125" s="291"/>
      <c r="G125" s="291"/>
      <c r="H125" s="291"/>
      <c r="I125" s="291"/>
    </row>
    <row r="126" spans="1:10" ht="21.75" customHeight="1">
      <c r="A126" s="10"/>
      <c r="B126" s="8"/>
      <c r="C126" s="8"/>
      <c r="D126" s="8"/>
      <c r="E126" s="8"/>
      <c r="F126" s="8"/>
      <c r="G126" s="8"/>
      <c r="H126" s="8"/>
      <c r="I126" s="8"/>
    </row>
    <row r="127" spans="1:10" ht="25.5" customHeight="1">
      <c r="A127" s="298" t="s">
        <v>92</v>
      </c>
      <c r="B127" s="298"/>
      <c r="C127" s="298"/>
      <c r="D127" s="298"/>
      <c r="E127" s="298"/>
      <c r="F127" s="298"/>
      <c r="G127" s="298"/>
      <c r="H127" s="298"/>
      <c r="I127" s="298"/>
    </row>
    <row r="128" spans="1:10" ht="23.25" customHeight="1">
      <c r="A128" s="9"/>
      <c r="B128" s="8"/>
      <c r="C128" s="8"/>
      <c r="D128" s="8"/>
      <c r="E128" s="8"/>
      <c r="F128" s="8"/>
      <c r="G128" s="8"/>
      <c r="H128" s="8"/>
      <c r="I128" s="8"/>
    </row>
    <row r="129" spans="1:10" ht="88.5" customHeight="1">
      <c r="A129" s="291" t="s">
        <v>93</v>
      </c>
      <c r="B129" s="291"/>
      <c r="C129" s="291"/>
      <c r="D129" s="291"/>
      <c r="E129" s="291"/>
      <c r="F129" s="291"/>
      <c r="G129" s="291"/>
      <c r="H129" s="291"/>
      <c r="I129" s="291"/>
    </row>
    <row r="130" spans="1:10" ht="26.25" customHeight="1">
      <c r="A130" s="8"/>
      <c r="B130" s="8"/>
      <c r="C130" s="8"/>
      <c r="D130" s="8"/>
      <c r="E130" s="8"/>
      <c r="F130" s="8"/>
      <c r="G130" s="8"/>
      <c r="H130" s="8"/>
      <c r="I130" s="8"/>
    </row>
    <row r="131" spans="1:10" ht="21.75" customHeight="1">
      <c r="A131" s="298" t="s">
        <v>94</v>
      </c>
      <c r="B131" s="298"/>
      <c r="C131" s="298"/>
      <c r="D131" s="298"/>
      <c r="E131" s="298"/>
      <c r="F131" s="298"/>
      <c r="G131" s="298"/>
      <c r="H131" s="298"/>
      <c r="I131" s="298"/>
    </row>
    <row r="132" spans="1:10" ht="25.5" customHeight="1">
      <c r="A132" s="10"/>
      <c r="B132" s="8"/>
      <c r="C132" s="8"/>
      <c r="D132" s="8"/>
      <c r="E132" s="8"/>
      <c r="F132" s="8"/>
      <c r="G132" s="8"/>
      <c r="H132" s="8"/>
      <c r="I132" s="8"/>
    </row>
    <row r="133" spans="1:10" ht="69" customHeight="1">
      <c r="A133" s="11" t="s">
        <v>51</v>
      </c>
      <c r="B133" s="291" t="s">
        <v>95</v>
      </c>
      <c r="C133" s="291"/>
      <c r="D133" s="291"/>
      <c r="E133" s="291"/>
      <c r="F133" s="291"/>
      <c r="G133" s="291"/>
      <c r="H133" s="291"/>
      <c r="I133" s="291"/>
    </row>
    <row r="134" spans="1:10" ht="21" customHeight="1">
      <c r="A134" s="11"/>
      <c r="B134" s="291"/>
      <c r="C134" s="291"/>
      <c r="D134" s="291"/>
      <c r="E134" s="291"/>
      <c r="F134" s="291"/>
      <c r="G134" s="291"/>
      <c r="H134" s="291"/>
      <c r="I134" s="291"/>
    </row>
    <row r="135" spans="1:10" ht="191.25" customHeight="1">
      <c r="A135" s="11" t="s">
        <v>59</v>
      </c>
      <c r="B135" s="291" t="s">
        <v>96</v>
      </c>
      <c r="C135" s="291"/>
      <c r="D135" s="291"/>
      <c r="E135" s="291"/>
      <c r="F135" s="291"/>
      <c r="G135" s="291"/>
      <c r="H135" s="291"/>
      <c r="I135" s="291"/>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90" t="s">
        <v>44</v>
      </c>
      <c r="B138" s="290"/>
      <c r="C138" s="290"/>
      <c r="D138" s="290"/>
      <c r="E138" s="297" t="s">
        <v>44</v>
      </c>
      <c r="F138" s="297"/>
      <c r="G138" s="297"/>
      <c r="H138" s="297"/>
      <c r="I138" s="297"/>
      <c r="J138" s="1"/>
    </row>
    <row r="139" spans="1:10" ht="37.5" customHeight="1">
      <c r="A139" s="295" t="s">
        <v>45</v>
      </c>
      <c r="B139" s="295"/>
      <c r="C139" s="295"/>
      <c r="D139" s="295"/>
      <c r="E139" s="296" t="s">
        <v>46</v>
      </c>
      <c r="F139" s="296"/>
      <c r="G139" s="296"/>
      <c r="H139" s="296"/>
      <c r="I139" s="296"/>
      <c r="J139" s="1"/>
    </row>
    <row r="140" spans="1:10" ht="20.25" customHeight="1">
      <c r="A140" s="56" t="s">
        <v>12</v>
      </c>
      <c r="B140" s="5"/>
      <c r="C140" s="5"/>
      <c r="D140" s="5"/>
      <c r="E140" s="5"/>
      <c r="F140" s="5"/>
      <c r="G140" s="5"/>
      <c r="H140" s="5"/>
      <c r="I140" s="57" t="s">
        <v>97</v>
      </c>
      <c r="J140" s="1"/>
    </row>
    <row r="141" spans="1:10" ht="70.5" customHeight="1">
      <c r="A141" s="11" t="s">
        <v>80</v>
      </c>
      <c r="B141" s="291" t="s">
        <v>98</v>
      </c>
      <c r="C141" s="291"/>
      <c r="D141" s="291"/>
      <c r="E141" s="291"/>
      <c r="F141" s="291"/>
      <c r="G141" s="291"/>
      <c r="H141" s="291"/>
      <c r="I141" s="291"/>
    </row>
    <row r="142" spans="1:10" ht="31.5" customHeight="1">
      <c r="A142" s="11"/>
      <c r="B142" s="291"/>
      <c r="C142" s="291"/>
      <c r="D142" s="291"/>
      <c r="E142" s="291"/>
      <c r="F142" s="291"/>
      <c r="G142" s="291"/>
      <c r="H142" s="291"/>
      <c r="I142" s="291"/>
    </row>
    <row r="143" spans="1:10" ht="141.75" customHeight="1">
      <c r="A143" s="11" t="s">
        <v>99</v>
      </c>
      <c r="B143" s="291" t="s">
        <v>100</v>
      </c>
      <c r="C143" s="291"/>
      <c r="D143" s="291"/>
      <c r="E143" s="291"/>
      <c r="F143" s="291"/>
      <c r="G143" s="291"/>
      <c r="H143" s="291"/>
      <c r="I143" s="291"/>
    </row>
    <row r="144" spans="1:10" ht="22.5" customHeight="1">
      <c r="A144" s="9"/>
      <c r="B144" s="291"/>
      <c r="C144" s="291"/>
      <c r="D144" s="291"/>
      <c r="E144" s="291"/>
      <c r="F144" s="291"/>
      <c r="G144" s="291"/>
      <c r="H144" s="291"/>
      <c r="I144" s="291"/>
    </row>
    <row r="145" spans="1:10" ht="74.25" customHeight="1">
      <c r="A145" s="11" t="s">
        <v>101</v>
      </c>
      <c r="B145" s="291" t="s">
        <v>102</v>
      </c>
      <c r="C145" s="291"/>
      <c r="D145" s="291"/>
      <c r="E145" s="291"/>
      <c r="F145" s="291"/>
      <c r="G145" s="291"/>
      <c r="H145" s="291"/>
      <c r="I145" s="291"/>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91" t="s">
        <v>104</v>
      </c>
      <c r="C148" s="291"/>
      <c r="D148" s="291"/>
      <c r="E148" s="291"/>
      <c r="F148" s="291"/>
      <c r="G148" s="291"/>
      <c r="H148" s="291"/>
      <c r="I148" s="291"/>
    </row>
    <row r="149" spans="1:10" ht="15.95" customHeight="1">
      <c r="A149" s="11"/>
      <c r="B149" s="291"/>
      <c r="C149" s="291"/>
      <c r="D149" s="291"/>
      <c r="E149" s="291"/>
      <c r="F149" s="291"/>
      <c r="G149" s="291"/>
      <c r="H149" s="291"/>
      <c r="I149" s="291"/>
    </row>
    <row r="150" spans="1:10" ht="90" customHeight="1">
      <c r="A150" s="11" t="s">
        <v>105</v>
      </c>
      <c r="B150" s="291" t="s">
        <v>106</v>
      </c>
      <c r="C150" s="291"/>
      <c r="D150" s="291"/>
      <c r="E150" s="291"/>
      <c r="F150" s="291"/>
      <c r="G150" s="291"/>
      <c r="H150" s="291"/>
      <c r="I150" s="291"/>
    </row>
    <row r="151" spans="1:10" ht="15.95" customHeight="1">
      <c r="A151" s="11"/>
      <c r="B151" s="8"/>
      <c r="C151" s="8"/>
      <c r="D151" s="8"/>
      <c r="E151" s="8"/>
      <c r="F151" s="8"/>
      <c r="G151" s="8"/>
      <c r="H151" s="8"/>
      <c r="I151" s="8"/>
    </row>
    <row r="152" spans="1:10" ht="111.75" customHeight="1">
      <c r="A152" s="11" t="s">
        <v>107</v>
      </c>
      <c r="B152" s="291" t="s">
        <v>108</v>
      </c>
      <c r="C152" s="291"/>
      <c r="D152" s="291"/>
      <c r="E152" s="291"/>
      <c r="F152" s="291"/>
      <c r="G152" s="291"/>
      <c r="H152" s="291"/>
      <c r="I152" s="291"/>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90" t="s">
        <v>44</v>
      </c>
      <c r="B155" s="290"/>
      <c r="C155" s="290"/>
      <c r="D155" s="290"/>
      <c r="E155" s="297" t="s">
        <v>44</v>
      </c>
      <c r="F155" s="297"/>
      <c r="G155" s="297"/>
      <c r="H155" s="297"/>
      <c r="I155" s="297"/>
      <c r="J155" s="1"/>
    </row>
    <row r="156" spans="1:10" ht="33" customHeight="1">
      <c r="A156" s="295" t="s">
        <v>45</v>
      </c>
      <c r="B156" s="295"/>
      <c r="C156" s="295"/>
      <c r="D156" s="295"/>
      <c r="E156" s="296" t="s">
        <v>46</v>
      </c>
      <c r="F156" s="296"/>
      <c r="G156" s="296"/>
      <c r="H156" s="296"/>
      <c r="I156" s="296"/>
      <c r="J156" s="1"/>
    </row>
    <row r="157" spans="1:10" ht="27" customHeight="1">
      <c r="A157" s="56" t="s">
        <v>12</v>
      </c>
      <c r="B157" s="5"/>
      <c r="C157" s="5"/>
      <c r="D157" s="5"/>
      <c r="E157" s="5"/>
      <c r="F157" s="5"/>
      <c r="G157" s="5"/>
      <c r="H157" s="5"/>
      <c r="I157" s="57" t="s">
        <v>109</v>
      </c>
      <c r="J157" s="1"/>
    </row>
    <row r="158" spans="1:10" ht="21" customHeight="1">
      <c r="A158" s="11" t="s">
        <v>110</v>
      </c>
      <c r="B158" s="291" t="s">
        <v>111</v>
      </c>
      <c r="C158" s="291"/>
      <c r="D158" s="291"/>
      <c r="E158" s="291"/>
      <c r="F158" s="291"/>
      <c r="G158" s="291"/>
      <c r="H158" s="291"/>
      <c r="I158" s="291"/>
    </row>
    <row r="159" spans="1:10" ht="30" customHeight="1">
      <c r="A159" s="11"/>
      <c r="B159" s="8"/>
      <c r="C159" s="8"/>
      <c r="D159" s="8"/>
      <c r="E159" s="8"/>
      <c r="F159" s="8"/>
      <c r="G159" s="8"/>
      <c r="H159" s="8"/>
      <c r="I159" s="8"/>
    </row>
    <row r="160" spans="1:10" ht="74.25" customHeight="1">
      <c r="A160" s="11" t="s">
        <v>112</v>
      </c>
      <c r="B160" s="291" t="s">
        <v>113</v>
      </c>
      <c r="C160" s="291"/>
      <c r="D160" s="291"/>
      <c r="E160" s="291"/>
      <c r="F160" s="291"/>
      <c r="G160" s="291"/>
      <c r="H160" s="291"/>
      <c r="I160" s="291"/>
    </row>
    <row r="161" spans="1:10" ht="13.5" customHeight="1">
      <c r="A161" s="9"/>
      <c r="B161" s="8"/>
      <c r="C161" s="8"/>
      <c r="D161" s="8"/>
      <c r="E161" s="8"/>
      <c r="F161" s="8"/>
      <c r="G161" s="8"/>
      <c r="H161" s="8"/>
      <c r="I161" s="8"/>
    </row>
    <row r="162" spans="1:10" ht="16.5">
      <c r="A162" s="298" t="s">
        <v>114</v>
      </c>
      <c r="B162" s="298"/>
      <c r="C162" s="298"/>
      <c r="D162" s="298"/>
      <c r="E162" s="298"/>
      <c r="F162" s="298"/>
      <c r="G162" s="298"/>
      <c r="H162" s="298"/>
      <c r="I162" s="298"/>
    </row>
    <row r="163" spans="1:10" ht="30" customHeight="1">
      <c r="A163" s="9"/>
      <c r="B163" s="8"/>
      <c r="C163" s="8"/>
      <c r="D163" s="8"/>
      <c r="E163" s="8"/>
      <c r="F163" s="8"/>
      <c r="G163" s="8"/>
      <c r="H163" s="8"/>
      <c r="I163" s="8"/>
    </row>
    <row r="164" spans="1:10" ht="60" customHeight="1">
      <c r="A164" s="291" t="s">
        <v>115</v>
      </c>
      <c r="B164" s="291"/>
      <c r="C164" s="291"/>
      <c r="D164" s="291"/>
      <c r="E164" s="291"/>
      <c r="F164" s="291"/>
      <c r="G164" s="291"/>
      <c r="H164" s="291"/>
      <c r="I164" s="291"/>
    </row>
    <row r="165" spans="1:10" ht="11.25" customHeight="1">
      <c r="A165" s="10"/>
      <c r="B165" s="8"/>
      <c r="C165" s="8"/>
      <c r="D165" s="8"/>
      <c r="E165" s="8"/>
      <c r="F165" s="8"/>
      <c r="G165" s="8"/>
      <c r="H165" s="8"/>
      <c r="I165" s="8"/>
    </row>
    <row r="166" spans="1:10" ht="27.75" customHeight="1">
      <c r="A166" s="298" t="s">
        <v>116</v>
      </c>
      <c r="B166" s="298"/>
      <c r="C166" s="298"/>
      <c r="D166" s="298"/>
      <c r="E166" s="298"/>
      <c r="F166" s="298"/>
      <c r="G166" s="298"/>
      <c r="H166" s="298"/>
      <c r="I166" s="298"/>
    </row>
    <row r="167" spans="1:10" ht="12.75" customHeight="1">
      <c r="A167" s="9"/>
      <c r="B167" s="8"/>
      <c r="C167" s="8"/>
      <c r="D167" s="8"/>
      <c r="E167" s="8"/>
      <c r="F167" s="8"/>
      <c r="G167" s="8"/>
      <c r="H167" s="8"/>
      <c r="I167" s="8"/>
    </row>
    <row r="168" spans="1:10" ht="74.25" customHeight="1">
      <c r="A168" s="11" t="s">
        <v>51</v>
      </c>
      <c r="B168" s="291" t="s">
        <v>117</v>
      </c>
      <c r="C168" s="291"/>
      <c r="D168" s="291"/>
      <c r="E168" s="291"/>
      <c r="F168" s="291"/>
      <c r="G168" s="291"/>
      <c r="H168" s="291"/>
      <c r="I168" s="291"/>
    </row>
    <row r="169" spans="1:10" ht="23.25" customHeight="1">
      <c r="A169" s="12"/>
      <c r="B169" s="8"/>
      <c r="C169" s="8"/>
      <c r="D169" s="8"/>
      <c r="E169" s="8"/>
      <c r="F169" s="8"/>
      <c r="G169" s="8"/>
      <c r="H169" s="8"/>
      <c r="I169" s="8"/>
    </row>
    <row r="170" spans="1:10" ht="36" customHeight="1">
      <c r="A170" s="11" t="s">
        <v>59</v>
      </c>
      <c r="B170" s="291" t="s">
        <v>118</v>
      </c>
      <c r="C170" s="291"/>
      <c r="D170" s="291"/>
      <c r="E170" s="291"/>
      <c r="F170" s="291"/>
      <c r="G170" s="291"/>
      <c r="H170" s="291"/>
      <c r="I170" s="291"/>
    </row>
    <row r="171" spans="1:10" ht="21" customHeight="1">
      <c r="J171" s="1"/>
    </row>
    <row r="172" spans="1:10">
      <c r="J172" s="1"/>
    </row>
    <row r="173" spans="1:10" ht="52.5" customHeight="1">
      <c r="A173" s="11" t="s">
        <v>80</v>
      </c>
      <c r="B173" s="291" t="s">
        <v>119</v>
      </c>
      <c r="C173" s="291"/>
      <c r="D173" s="291"/>
      <c r="E173" s="291"/>
      <c r="F173" s="291"/>
      <c r="G173" s="291"/>
      <c r="H173" s="291"/>
      <c r="I173" s="291"/>
    </row>
    <row r="174" spans="1:10" ht="20.25" customHeight="1">
      <c r="A174" s="11"/>
      <c r="B174" s="8"/>
      <c r="C174" s="8"/>
      <c r="D174" s="8"/>
      <c r="E174" s="8"/>
      <c r="F174" s="8"/>
      <c r="G174" s="8"/>
      <c r="H174" s="8"/>
      <c r="I174" s="8"/>
    </row>
    <row r="175" spans="1:10" ht="40.5" customHeight="1">
      <c r="A175" s="11" t="s">
        <v>99</v>
      </c>
      <c r="B175" s="291" t="s">
        <v>120</v>
      </c>
      <c r="C175" s="291"/>
      <c r="D175" s="291"/>
      <c r="E175" s="291"/>
      <c r="F175" s="291"/>
      <c r="G175" s="291"/>
      <c r="H175" s="291"/>
      <c r="I175" s="291"/>
    </row>
    <row r="176" spans="1:10" ht="21.75" customHeight="1">
      <c r="A176" s="11"/>
      <c r="B176" s="8"/>
      <c r="C176" s="8"/>
      <c r="D176" s="8"/>
      <c r="E176" s="8"/>
      <c r="F176" s="8"/>
      <c r="G176" s="8"/>
      <c r="H176" s="8"/>
      <c r="I176" s="8"/>
    </row>
    <row r="177" spans="1:10" ht="88.5" customHeight="1">
      <c r="A177" s="11" t="s">
        <v>101</v>
      </c>
      <c r="B177" s="291" t="s">
        <v>121</v>
      </c>
      <c r="C177" s="291"/>
      <c r="D177" s="291"/>
      <c r="E177" s="291"/>
      <c r="F177" s="291"/>
      <c r="G177" s="291"/>
      <c r="H177" s="291"/>
      <c r="I177" s="291"/>
    </row>
    <row r="178" spans="1:10" ht="18" customHeight="1">
      <c r="A178" s="11"/>
      <c r="B178" s="8"/>
      <c r="C178" s="8"/>
      <c r="D178" s="8"/>
      <c r="E178" s="8"/>
      <c r="F178" s="8"/>
      <c r="G178" s="8"/>
      <c r="H178" s="8"/>
      <c r="I178" s="8"/>
    </row>
    <row r="179" spans="1:10" ht="63" customHeight="1">
      <c r="A179" s="11" t="s">
        <v>122</v>
      </c>
      <c r="B179" s="291" t="s">
        <v>123</v>
      </c>
      <c r="C179" s="291"/>
      <c r="D179" s="291"/>
      <c r="E179" s="291"/>
      <c r="F179" s="291"/>
      <c r="G179" s="291"/>
      <c r="H179" s="291"/>
      <c r="I179" s="291"/>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90" t="s">
        <v>44</v>
      </c>
      <c r="B182" s="290"/>
      <c r="C182" s="290"/>
      <c r="D182" s="290"/>
      <c r="E182" s="297" t="s">
        <v>44</v>
      </c>
      <c r="F182" s="297"/>
      <c r="G182" s="297"/>
      <c r="H182" s="297"/>
      <c r="I182" s="297"/>
      <c r="J182" s="1"/>
    </row>
    <row r="183" spans="1:10" ht="33" customHeight="1">
      <c r="A183" s="295" t="s">
        <v>45</v>
      </c>
      <c r="B183" s="295"/>
      <c r="C183" s="295"/>
      <c r="D183" s="295"/>
      <c r="E183" s="296" t="s">
        <v>46</v>
      </c>
      <c r="F183" s="296"/>
      <c r="G183" s="296"/>
      <c r="H183" s="296"/>
      <c r="I183" s="296"/>
      <c r="J183" s="1"/>
    </row>
    <row r="184" spans="1:10" ht="22.5" customHeight="1">
      <c r="A184" s="56" t="s">
        <v>12</v>
      </c>
      <c r="B184" s="5"/>
      <c r="C184" s="5"/>
      <c r="D184" s="5"/>
      <c r="E184" s="5"/>
      <c r="F184" s="5"/>
      <c r="G184" s="5"/>
      <c r="H184" s="5"/>
      <c r="I184" s="57" t="s">
        <v>124</v>
      </c>
      <c r="J184" s="1"/>
    </row>
    <row r="185" spans="1:10" ht="53.25" customHeight="1">
      <c r="A185" s="11" t="s">
        <v>103</v>
      </c>
      <c r="B185" s="291" t="s">
        <v>125</v>
      </c>
      <c r="C185" s="291"/>
      <c r="D185" s="291"/>
      <c r="E185" s="291"/>
      <c r="F185" s="291"/>
      <c r="G185" s="291"/>
      <c r="H185" s="291"/>
      <c r="I185" s="291"/>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292" t="s">
        <v>45</v>
      </c>
      <c r="C189" s="292"/>
      <c r="D189" s="292"/>
      <c r="E189" s="292"/>
      <c r="F189" s="293" t="s">
        <v>46</v>
      </c>
      <c r="G189" s="292"/>
      <c r="H189" s="292"/>
      <c r="I189" s="292"/>
    </row>
    <row r="190" spans="1:10" ht="21.95" customHeight="1">
      <c r="A190" s="8"/>
      <c r="B190" s="15"/>
      <c r="C190" s="9"/>
      <c r="D190" s="9"/>
      <c r="E190" s="9"/>
      <c r="F190" s="16"/>
      <c r="G190" s="16"/>
      <c r="H190" s="16"/>
      <c r="I190" s="16"/>
    </row>
    <row r="191" spans="1:10" ht="21.95" customHeight="1">
      <c r="A191" s="8"/>
      <c r="B191" s="290" t="s">
        <v>127</v>
      </c>
      <c r="C191" s="290"/>
      <c r="D191" s="290"/>
      <c r="E191" s="290"/>
      <c r="F191" s="290" t="s">
        <v>127</v>
      </c>
      <c r="G191" s="290"/>
      <c r="H191" s="290"/>
      <c r="I191" s="290"/>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294" t="str">
        <f>"Name : "&amp;'Name of Bidder'!C17</f>
        <v xml:space="preserve">Name : </v>
      </c>
      <c r="G194" s="294"/>
      <c r="H194" s="294"/>
      <c r="I194" s="294"/>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290" t="s">
        <v>129</v>
      </c>
      <c r="C197" s="290"/>
      <c r="D197" s="290"/>
      <c r="E197" s="290"/>
      <c r="F197" s="290" t="s">
        <v>129</v>
      </c>
      <c r="G197" s="290"/>
      <c r="H197" s="290"/>
      <c r="I197" s="290"/>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90" t="s">
        <v>130</v>
      </c>
      <c r="C201" s="290"/>
      <c r="D201" s="290"/>
      <c r="E201" s="290"/>
      <c r="F201" s="290" t="s">
        <v>130</v>
      </c>
      <c r="G201" s="290"/>
      <c r="H201" s="290"/>
      <c r="I201" s="290"/>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4"/>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5"/>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6"/>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10"/>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12"/>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4"/>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11">
        <v>155885</v>
      </c>
      <c r="B3" s="312"/>
      <c r="C3" s="32"/>
      <c r="D3" s="33"/>
      <c r="E3" s="32"/>
      <c r="F3" s="311">
        <v>4960</v>
      </c>
      <c r="G3" s="312"/>
      <c r="H3" s="32"/>
      <c r="I3" s="33"/>
      <c r="K3" s="311">
        <v>10352</v>
      </c>
      <c r="L3" s="312"/>
      <c r="M3" s="32"/>
      <c r="N3" s="33"/>
      <c r="P3" s="311">
        <v>691647</v>
      </c>
      <c r="Q3" s="312"/>
      <c r="R3" s="32"/>
      <c r="S3" s="33"/>
      <c r="U3" s="31" t="s">
        <v>133</v>
      </c>
    </row>
    <row r="4" spans="1:27" hidden="1">
      <c r="A4" s="318"/>
      <c r="B4" s="319"/>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13" t="str">
        <f>IF(OR((A3&gt;9999999999),(A3&lt;0)),"Invalid Entry - More than 1000 crore OR -ve value",IF(A3=0, "",+CONCATENATE(U2,B13,D13,B12,D12,B11,D11,B10,D10,B9,D9,B8," Only")))</f>
        <v>USD One Lac Fifty Five Thousand Eight Hundred Eighty Five Only</v>
      </c>
      <c r="B6" s="314"/>
      <c r="C6" s="314"/>
      <c r="D6" s="315"/>
      <c r="E6" s="37"/>
      <c r="F6" s="313" t="str">
        <f>IF(OR((F3&gt;9999999999),(F3&lt;0)),"Invalid Entry - More than 1000 crore OR -ve value",IF(F3=0, "",+CONCATENATE(U3, G13,I13,G12,I12,G11,I11,G10,I10,G9,I9,G8," Only")))</f>
        <v>EURO Four Thousand Nine Hundred Sixty Only</v>
      </c>
      <c r="G6" s="314"/>
      <c r="H6" s="314"/>
      <c r="I6" s="315"/>
      <c r="J6" s="37"/>
      <c r="K6" s="313" t="str">
        <f>IF(OR((K3&gt;9999999999),(K3&lt;0)),"Invalid Entry - More than 1000 crore OR -ve value",IF(K3=0, "",+CONCATENATE(U4, L13,N13,L12,N12,L11,N11,L10,N10,L9,N9,L8," Only")))</f>
        <v>RMB Ten Thousand Three Hundred Fifty Two Only</v>
      </c>
      <c r="L6" s="314"/>
      <c r="M6" s="314"/>
      <c r="N6" s="315"/>
      <c r="P6" s="313" t="str">
        <f>IF(OR((P3&gt;9999999999),(P3&lt;0)),"Invalid Entry - More than 1000 crore OR -ve value",IF(P3=0, "",+CONCATENATE(U5, Q13,S13,Q12,S12,Q11,S11,Q10,S10,Q9,S9,Q8," Only")))</f>
        <v>INR Six Lac Ninety One Thousand Six Hundred Forty Seven Only</v>
      </c>
      <c r="Q6" s="314"/>
      <c r="R6" s="314"/>
      <c r="S6" s="315"/>
      <c r="U6" s="307" t="str">
        <f>VLOOKUP(1,T30:Y45,6,FALSE)</f>
        <v>USD 155885/- + EURO 4960/- + RMB 10352/- + INR 691647/-</v>
      </c>
      <c r="V6" s="307"/>
      <c r="W6" s="307"/>
      <c r="X6" s="307"/>
      <c r="Y6" s="307"/>
      <c r="Z6" s="307"/>
      <c r="AA6" s="307"/>
    </row>
    <row r="7" spans="1:27" ht="70.5" hidden="1" customHeight="1" thickBot="1">
      <c r="A7" s="34"/>
      <c r="B7" s="35"/>
      <c r="C7" s="35"/>
      <c r="D7" s="36"/>
      <c r="E7" s="35"/>
      <c r="F7" s="34"/>
      <c r="G7" s="35"/>
      <c r="H7" s="35"/>
      <c r="I7" s="36"/>
      <c r="K7" s="34"/>
      <c r="L7" s="35"/>
      <c r="M7" s="35"/>
      <c r="N7" s="36"/>
      <c r="P7" s="34"/>
      <c r="Q7" s="35"/>
      <c r="R7" s="35"/>
      <c r="S7" s="36"/>
      <c r="U7" s="308" t="str">
        <f>VLOOKUP(1,T10:Y25,6,FALSE)</f>
        <v>USD One Lac Fifty Five Thousand Eight Hundred Eighty Five Only plus EURO Four Thousand Nine Hundred Sixty Only plus RMB Ten Thousand Three Hundred Fifty Two Only plus INR Six Lac Ninety One Thousand Six Hundred Forty Seven Only</v>
      </c>
      <c r="V7" s="309"/>
      <c r="W7" s="309"/>
      <c r="X7" s="309"/>
      <c r="Y7" s="309"/>
      <c r="Z7" s="309"/>
      <c r="AA7" s="310"/>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16" t="e">
        <f>#REF!</f>
        <v>#REF!</v>
      </c>
      <c r="B124" s="317"/>
      <c r="C124" s="32"/>
      <c r="D124" s="33"/>
    </row>
    <row r="125" spans="1:19">
      <c r="A125" s="318"/>
      <c r="B125" s="319"/>
      <c r="C125" s="32"/>
      <c r="D125" s="33"/>
    </row>
    <row r="126" spans="1:19">
      <c r="A126" s="34"/>
      <c r="B126" s="35"/>
      <c r="C126" s="35"/>
      <c r="D126" s="36"/>
    </row>
    <row r="127" spans="1:19" ht="69" customHeight="1">
      <c r="A127" s="313" t="e">
        <f>IF(OR((A124&gt;9999999999),(A124&lt;0)),"Invalid Entry - More than 1000 crore OR -ve value",IF(A124=0, "",+CONCATENATE(A122," ", U123,B134,D134,B133,D133,B132,D132,B131,D131,B130,D130,B129," Only")))</f>
        <v>#REF!</v>
      </c>
      <c r="B127" s="314"/>
      <c r="C127" s="314"/>
      <c r="D127" s="315"/>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3854C08-3477-4F6D-851C-40DFA3C6F6FE}"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7"/>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AE469C4-CC0E-407B-871F-7B3C94956CEC}"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73"/>
  <sheetViews>
    <sheetView view="pageBreakPreview" zoomScale="85" zoomScaleNormal="90" zoomScaleSheetLayoutView="85" workbookViewId="0">
      <pane ySplit="10" topLeftCell="A31" activePane="bottomLeft" state="frozen"/>
      <selection pane="bottomLeft" activeCell="N36" sqref="N36"/>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3.57031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320" t="str">
        <f>'Name of Bidder'!A1:C1</f>
        <v>Construction of Parallel Cable Trench at 765/400kV Sub-Station, Raichur</v>
      </c>
      <c r="B1" s="320"/>
      <c r="C1" s="320"/>
      <c r="D1" s="320"/>
      <c r="E1" s="320"/>
      <c r="F1" s="320"/>
      <c r="G1" s="320"/>
      <c r="H1" s="320"/>
      <c r="I1" s="320"/>
      <c r="J1" s="320"/>
      <c r="K1" s="320"/>
      <c r="L1" s="320"/>
      <c r="M1" s="320"/>
      <c r="N1" s="320"/>
      <c r="O1" s="320"/>
    </row>
    <row r="2" spans="1:15" ht="16.5">
      <c r="A2" s="320" t="s">
        <v>241</v>
      </c>
      <c r="B2" s="320"/>
      <c r="C2" s="320"/>
      <c r="D2" s="320"/>
      <c r="E2" s="320"/>
      <c r="F2" s="320"/>
      <c r="G2" s="320"/>
      <c r="H2" s="320"/>
      <c r="I2" s="320"/>
      <c r="J2" s="320"/>
      <c r="K2" s="320"/>
      <c r="L2" s="320"/>
      <c r="M2" s="320"/>
      <c r="N2" s="320"/>
      <c r="O2" s="320"/>
    </row>
    <row r="3" spans="1:15" s="133" customFormat="1">
      <c r="A3" s="130"/>
      <c r="B3" s="131"/>
      <c r="C3" s="322"/>
      <c r="D3" s="322"/>
      <c r="E3" s="322"/>
      <c r="F3" s="322"/>
      <c r="G3" s="322"/>
      <c r="H3" s="322"/>
      <c r="I3" s="322"/>
      <c r="J3" s="322"/>
      <c r="K3" s="323" t="s">
        <v>242</v>
      </c>
      <c r="L3" s="323"/>
      <c r="M3" s="323"/>
    </row>
    <row r="4" spans="1:15" s="133" customFormat="1">
      <c r="A4" s="132" t="s">
        <v>243</v>
      </c>
      <c r="B4" s="134"/>
      <c r="C4" s="322">
        <f>'Name of Bidder'!C9</f>
        <v>0</v>
      </c>
      <c r="D4" s="322"/>
      <c r="E4" s="322"/>
      <c r="F4" s="322"/>
      <c r="G4" s="322"/>
      <c r="H4" s="322"/>
      <c r="I4" s="322"/>
      <c r="J4" s="322"/>
      <c r="K4" s="323" t="s">
        <v>244</v>
      </c>
      <c r="L4" s="323"/>
      <c r="M4" s="323"/>
    </row>
    <row r="5" spans="1:15" s="133" customFormat="1">
      <c r="A5" s="132" t="s">
        <v>15</v>
      </c>
      <c r="B5" s="134"/>
      <c r="C5" s="322">
        <f>'Name of Bidder'!C10</f>
        <v>0</v>
      </c>
      <c r="D5" s="322"/>
      <c r="E5" s="322"/>
      <c r="F5" s="322"/>
      <c r="G5" s="322"/>
      <c r="H5" s="322"/>
      <c r="I5" s="322"/>
      <c r="J5" s="322"/>
      <c r="K5" s="323" t="s">
        <v>245</v>
      </c>
      <c r="L5" s="323"/>
      <c r="M5" s="323"/>
    </row>
    <row r="6" spans="1:15" s="133" customFormat="1">
      <c r="A6" s="132"/>
      <c r="B6" s="134"/>
      <c r="C6" s="322">
        <f>'Name of Bidder'!C11</f>
        <v>0</v>
      </c>
      <c r="D6" s="322"/>
      <c r="E6" s="322"/>
      <c r="F6" s="322"/>
      <c r="G6" s="322"/>
      <c r="H6" s="322"/>
      <c r="I6" s="322"/>
      <c r="J6" s="322"/>
      <c r="K6" s="133" t="s">
        <v>246</v>
      </c>
    </row>
    <row r="7" spans="1:15" s="133" customFormat="1">
      <c r="A7" s="132"/>
      <c r="B7" s="134"/>
      <c r="C7" s="322">
        <f>'Name of Bidder'!C12</f>
        <v>0</v>
      </c>
      <c r="D7" s="322"/>
      <c r="E7" s="322"/>
      <c r="F7" s="322"/>
      <c r="G7" s="322"/>
      <c r="H7" s="322"/>
      <c r="I7" s="322"/>
      <c r="J7" s="322"/>
      <c r="K7" s="133" t="s">
        <v>247</v>
      </c>
    </row>
    <row r="8" spans="1:15">
      <c r="N8" s="321" t="s">
        <v>248</v>
      </c>
      <c r="O8" s="321"/>
    </row>
    <row r="9" spans="1:15" ht="99">
      <c r="A9" s="127" t="s">
        <v>249</v>
      </c>
      <c r="B9" s="127" t="s">
        <v>339</v>
      </c>
      <c r="C9" s="127" t="s">
        <v>250</v>
      </c>
      <c r="D9" s="128" t="s">
        <v>251</v>
      </c>
      <c r="E9" s="139" t="s">
        <v>252</v>
      </c>
      <c r="F9" s="128" t="s">
        <v>253</v>
      </c>
      <c r="G9" s="139" t="s">
        <v>254</v>
      </c>
      <c r="H9" s="127" t="s">
        <v>340</v>
      </c>
      <c r="I9" s="127" t="s">
        <v>255</v>
      </c>
      <c r="J9" s="127" t="s">
        <v>256</v>
      </c>
      <c r="K9" s="127" t="s">
        <v>341</v>
      </c>
      <c r="L9" s="127" t="s">
        <v>342</v>
      </c>
      <c r="M9" s="127" t="s">
        <v>257</v>
      </c>
      <c r="N9" s="127" t="s">
        <v>258</v>
      </c>
      <c r="O9" s="127" t="s">
        <v>259</v>
      </c>
    </row>
    <row r="10" spans="1:15" ht="16.5">
      <c r="A10" s="140">
        <v>1</v>
      </c>
      <c r="B10" s="140">
        <v>2</v>
      </c>
      <c r="C10" s="140">
        <v>3</v>
      </c>
      <c r="D10" s="140">
        <v>4</v>
      </c>
      <c r="E10" s="128">
        <v>5</v>
      </c>
      <c r="F10" s="141">
        <v>3</v>
      </c>
      <c r="G10" s="141">
        <v>4</v>
      </c>
      <c r="H10" s="142">
        <v>5</v>
      </c>
      <c r="I10" s="143">
        <v>6</v>
      </c>
      <c r="J10" s="143">
        <v>7</v>
      </c>
      <c r="K10" s="143">
        <v>8</v>
      </c>
      <c r="L10" s="143">
        <v>9</v>
      </c>
      <c r="M10" s="143" t="s">
        <v>345</v>
      </c>
      <c r="N10" s="143" t="s">
        <v>343</v>
      </c>
      <c r="O10" s="144" t="s">
        <v>344</v>
      </c>
    </row>
    <row r="11" spans="1:15" ht="18.75">
      <c r="A11" s="212"/>
      <c r="B11" s="212"/>
      <c r="C11" s="213"/>
      <c r="D11" s="214"/>
      <c r="E11" s="215"/>
      <c r="F11" s="216"/>
      <c r="G11" s="217"/>
      <c r="H11" s="233" t="s">
        <v>260</v>
      </c>
      <c r="I11" s="218"/>
      <c r="J11" s="218"/>
      <c r="K11" s="219"/>
      <c r="L11" s="220"/>
      <c r="M11" s="219"/>
      <c r="N11" s="219"/>
      <c r="O11" s="218"/>
    </row>
    <row r="12" spans="1:15" ht="45">
      <c r="A12" s="205">
        <v>1</v>
      </c>
      <c r="B12" s="262" t="s">
        <v>351</v>
      </c>
      <c r="C12" s="205"/>
      <c r="D12" s="205"/>
      <c r="E12" s="232"/>
      <c r="F12" s="238">
        <v>0.18</v>
      </c>
      <c r="G12" s="274"/>
      <c r="H12" s="239" t="s">
        <v>372</v>
      </c>
      <c r="I12" s="259" t="s">
        <v>367</v>
      </c>
      <c r="J12" s="146">
        <v>73.5</v>
      </c>
      <c r="K12" s="146">
        <v>1503.6</v>
      </c>
      <c r="L12" s="145">
        <v>0.18</v>
      </c>
      <c r="M12" s="146">
        <f t="shared" ref="M12" si="0">ROUND(K12/(1+L12),2)</f>
        <v>1274.24</v>
      </c>
      <c r="N12" s="146">
        <f t="shared" ref="N12" si="1">ROUND(M12*J12,2)</f>
        <v>93656.639999999999</v>
      </c>
      <c r="O12" s="266">
        <f t="shared" ref="O12:O17" si="2">IF(G12="",N12*F12,N12*G12)</f>
        <v>16858.195199999998</v>
      </c>
    </row>
    <row r="13" spans="1:15" ht="60">
      <c r="A13" s="205">
        <v>2</v>
      </c>
      <c r="B13" s="262" t="s">
        <v>352</v>
      </c>
      <c r="C13" s="205"/>
      <c r="D13" s="205"/>
      <c r="E13" s="232"/>
      <c r="F13" s="238">
        <v>0.18</v>
      </c>
      <c r="G13" s="274"/>
      <c r="H13" s="239" t="s">
        <v>373</v>
      </c>
      <c r="I13" s="259" t="s">
        <v>367</v>
      </c>
      <c r="J13" s="146">
        <v>1.6000000000000003</v>
      </c>
      <c r="K13" s="146">
        <v>2434.25</v>
      </c>
      <c r="L13" s="145">
        <v>0.18</v>
      </c>
      <c r="M13" s="146">
        <f t="shared" ref="M13:M34" si="3">ROUND(K13/(1+L13),2)</f>
        <v>2062.92</v>
      </c>
      <c r="N13" s="146">
        <f t="shared" ref="N13:N34" si="4">ROUND(M13*J13,2)</f>
        <v>3300.67</v>
      </c>
      <c r="O13" s="266">
        <f t="shared" si="2"/>
        <v>594.12059999999997</v>
      </c>
    </row>
    <row r="14" spans="1:15" ht="45">
      <c r="A14" s="205">
        <v>3</v>
      </c>
      <c r="B14" s="262">
        <v>15.3</v>
      </c>
      <c r="C14" s="205"/>
      <c r="D14" s="205"/>
      <c r="E14" s="232"/>
      <c r="F14" s="238">
        <v>0.18</v>
      </c>
      <c r="G14" s="274"/>
      <c r="H14" s="239" t="s">
        <v>374</v>
      </c>
      <c r="I14" s="259" t="s">
        <v>367</v>
      </c>
      <c r="J14" s="146">
        <v>17.145000000000003</v>
      </c>
      <c r="K14" s="146">
        <v>3551.25</v>
      </c>
      <c r="L14" s="145">
        <v>0.18</v>
      </c>
      <c r="M14" s="146">
        <f t="shared" si="3"/>
        <v>3009.53</v>
      </c>
      <c r="N14" s="146">
        <f t="shared" si="4"/>
        <v>51598.39</v>
      </c>
      <c r="O14" s="266">
        <f t="shared" si="2"/>
        <v>9287.7101999999995</v>
      </c>
    </row>
    <row r="15" spans="1:15" ht="60">
      <c r="A15" s="205">
        <v>4</v>
      </c>
      <c r="B15" s="262" t="s">
        <v>353</v>
      </c>
      <c r="C15" s="205"/>
      <c r="D15" s="205"/>
      <c r="E15" s="232"/>
      <c r="F15" s="238">
        <v>0.18</v>
      </c>
      <c r="G15" s="274"/>
      <c r="H15" s="239" t="s">
        <v>375</v>
      </c>
      <c r="I15" s="259" t="s">
        <v>367</v>
      </c>
      <c r="J15" s="146">
        <v>4.7520000000000007</v>
      </c>
      <c r="K15" s="146">
        <v>2060.1999999999998</v>
      </c>
      <c r="L15" s="145">
        <v>0.18</v>
      </c>
      <c r="M15" s="146">
        <f t="shared" si="3"/>
        <v>1745.93</v>
      </c>
      <c r="N15" s="146">
        <f t="shared" si="4"/>
        <v>8296.66</v>
      </c>
      <c r="O15" s="266">
        <f t="shared" si="2"/>
        <v>1493.3987999999999</v>
      </c>
    </row>
    <row r="16" spans="1:15" ht="90">
      <c r="A16" s="205">
        <v>5</v>
      </c>
      <c r="B16" s="262" t="s">
        <v>261</v>
      </c>
      <c r="C16" s="205"/>
      <c r="D16" s="205"/>
      <c r="E16" s="232"/>
      <c r="F16" s="238">
        <v>0.18</v>
      </c>
      <c r="G16" s="274"/>
      <c r="H16" s="239" t="s">
        <v>376</v>
      </c>
      <c r="I16" s="259" t="s">
        <v>367</v>
      </c>
      <c r="J16" s="146">
        <v>1200.0262874999996</v>
      </c>
      <c r="K16" s="146">
        <v>260.3</v>
      </c>
      <c r="L16" s="145">
        <v>0.18</v>
      </c>
      <c r="M16" s="146">
        <f t="shared" si="3"/>
        <v>220.59</v>
      </c>
      <c r="N16" s="146">
        <f t="shared" si="4"/>
        <v>264713.8</v>
      </c>
      <c r="O16" s="266">
        <f t="shared" si="2"/>
        <v>47648.483999999997</v>
      </c>
    </row>
    <row r="17" spans="1:15" ht="60">
      <c r="A17" s="205">
        <v>6</v>
      </c>
      <c r="B17" s="262" t="s">
        <v>262</v>
      </c>
      <c r="C17" s="205"/>
      <c r="D17" s="205"/>
      <c r="E17" s="232"/>
      <c r="F17" s="238">
        <v>0.18</v>
      </c>
      <c r="G17" s="274"/>
      <c r="H17" s="239" t="s">
        <v>377</v>
      </c>
      <c r="I17" s="259" t="s">
        <v>367</v>
      </c>
      <c r="J17" s="146">
        <v>79.080112499999998</v>
      </c>
      <c r="K17" s="146">
        <v>6812</v>
      </c>
      <c r="L17" s="145">
        <v>0.18</v>
      </c>
      <c r="M17" s="146">
        <f t="shared" si="3"/>
        <v>5772.88</v>
      </c>
      <c r="N17" s="146">
        <f t="shared" si="4"/>
        <v>456520</v>
      </c>
      <c r="O17" s="266">
        <f t="shared" si="2"/>
        <v>82173.599999999991</v>
      </c>
    </row>
    <row r="18" spans="1:15" ht="45">
      <c r="A18" s="205">
        <v>7</v>
      </c>
      <c r="B18" s="262" t="s">
        <v>354</v>
      </c>
      <c r="C18" s="205"/>
      <c r="D18" s="205"/>
      <c r="E18" s="232"/>
      <c r="F18" s="238">
        <v>0.18</v>
      </c>
      <c r="G18" s="274"/>
      <c r="H18" s="239" t="s">
        <v>378</v>
      </c>
      <c r="I18" s="259" t="s">
        <v>265</v>
      </c>
      <c r="J18" s="146">
        <v>12709.556980000001</v>
      </c>
      <c r="K18" s="146">
        <v>107.85</v>
      </c>
      <c r="L18" s="145">
        <v>0.18</v>
      </c>
      <c r="M18" s="146">
        <f t="shared" si="3"/>
        <v>91.4</v>
      </c>
      <c r="N18" s="146">
        <f t="shared" si="4"/>
        <v>1161653.51</v>
      </c>
      <c r="O18" s="266">
        <f t="shared" ref="O18:O34" si="5">IF(G18="",N18*F18,N18*G18)</f>
        <v>209097.6318</v>
      </c>
    </row>
    <row r="19" spans="1:15" ht="75">
      <c r="A19" s="205">
        <v>8</v>
      </c>
      <c r="B19" s="262" t="s">
        <v>355</v>
      </c>
      <c r="C19" s="205"/>
      <c r="D19" s="205"/>
      <c r="E19" s="232"/>
      <c r="F19" s="238">
        <v>0.18</v>
      </c>
      <c r="G19" s="274"/>
      <c r="H19" s="239" t="s">
        <v>379</v>
      </c>
      <c r="I19" s="259" t="s">
        <v>367</v>
      </c>
      <c r="J19" s="146">
        <v>303.07565000000005</v>
      </c>
      <c r="K19" s="146">
        <v>9045.75</v>
      </c>
      <c r="L19" s="145">
        <v>0.18</v>
      </c>
      <c r="M19" s="146">
        <f t="shared" si="3"/>
        <v>7665.89</v>
      </c>
      <c r="N19" s="146">
        <f t="shared" si="4"/>
        <v>2323344.59</v>
      </c>
      <c r="O19" s="266">
        <f t="shared" si="5"/>
        <v>418202.02619999996</v>
      </c>
    </row>
    <row r="20" spans="1:15" ht="30">
      <c r="A20" s="205">
        <f>A19+1</f>
        <v>9</v>
      </c>
      <c r="B20" s="262" t="s">
        <v>263</v>
      </c>
      <c r="C20" s="205"/>
      <c r="D20" s="205"/>
      <c r="E20" s="232"/>
      <c r="F20" s="238">
        <v>0.18</v>
      </c>
      <c r="G20" s="274"/>
      <c r="H20" s="239" t="s">
        <v>380</v>
      </c>
      <c r="I20" s="259" t="s">
        <v>365</v>
      </c>
      <c r="J20" s="146">
        <v>300.19000000000005</v>
      </c>
      <c r="K20" s="146">
        <v>392.15</v>
      </c>
      <c r="L20" s="145">
        <v>0.18</v>
      </c>
      <c r="M20" s="146">
        <f t="shared" si="3"/>
        <v>332.33</v>
      </c>
      <c r="N20" s="146">
        <f t="shared" si="4"/>
        <v>99762.14</v>
      </c>
      <c r="O20" s="266">
        <f t="shared" si="5"/>
        <v>17957.1852</v>
      </c>
    </row>
    <row r="21" spans="1:15" ht="45">
      <c r="A21" s="205">
        <f>A20+1</f>
        <v>10</v>
      </c>
      <c r="B21" s="262" t="s">
        <v>337</v>
      </c>
      <c r="C21" s="205"/>
      <c r="D21" s="205"/>
      <c r="E21" s="232"/>
      <c r="F21" s="238">
        <v>0.18</v>
      </c>
      <c r="G21" s="274"/>
      <c r="H21" s="239" t="s">
        <v>381</v>
      </c>
      <c r="I21" s="259" t="s">
        <v>365</v>
      </c>
      <c r="J21" s="146">
        <v>2613.4700000000003</v>
      </c>
      <c r="K21" s="146">
        <v>842.5</v>
      </c>
      <c r="L21" s="145">
        <v>0.18</v>
      </c>
      <c r="M21" s="146">
        <f t="shared" si="3"/>
        <v>713.98</v>
      </c>
      <c r="N21" s="146">
        <f t="shared" si="4"/>
        <v>1865965.31</v>
      </c>
      <c r="O21" s="266">
        <f t="shared" si="5"/>
        <v>335873.75579999998</v>
      </c>
    </row>
    <row r="22" spans="1:15" ht="30">
      <c r="A22" s="205">
        <f>A21+1</f>
        <v>11</v>
      </c>
      <c r="B22" s="262" t="s">
        <v>264</v>
      </c>
      <c r="C22" s="205"/>
      <c r="D22" s="205"/>
      <c r="E22" s="232"/>
      <c r="F22" s="238">
        <v>0.18</v>
      </c>
      <c r="G22" s="274"/>
      <c r="H22" s="239" t="s">
        <v>382</v>
      </c>
      <c r="I22" s="259" t="s">
        <v>365</v>
      </c>
      <c r="J22" s="146">
        <v>4.6800000000000006</v>
      </c>
      <c r="K22" s="146">
        <v>927.25</v>
      </c>
      <c r="L22" s="145">
        <v>0.18</v>
      </c>
      <c r="M22" s="146">
        <f t="shared" si="3"/>
        <v>785.81</v>
      </c>
      <c r="N22" s="146">
        <f t="shared" si="4"/>
        <v>3677.59</v>
      </c>
      <c r="O22" s="266">
        <f t="shared" si="5"/>
        <v>661.96619999999996</v>
      </c>
    </row>
    <row r="23" spans="1:15" ht="45">
      <c r="A23" s="205">
        <f>A22+1</f>
        <v>12</v>
      </c>
      <c r="B23" s="262">
        <v>10.1</v>
      </c>
      <c r="C23" s="205"/>
      <c r="D23" s="205"/>
      <c r="E23" s="232"/>
      <c r="F23" s="238">
        <v>0.18</v>
      </c>
      <c r="G23" s="274"/>
      <c r="H23" s="239" t="s">
        <v>383</v>
      </c>
      <c r="I23" s="259" t="s">
        <v>265</v>
      </c>
      <c r="J23" s="146">
        <v>13067.876999999999</v>
      </c>
      <c r="K23" s="146">
        <v>117.35</v>
      </c>
      <c r="L23" s="145">
        <v>0.18</v>
      </c>
      <c r="M23" s="146">
        <f t="shared" si="3"/>
        <v>99.45</v>
      </c>
      <c r="N23" s="146">
        <f t="shared" si="4"/>
        <v>1299600.3700000001</v>
      </c>
      <c r="O23" s="266">
        <f t="shared" si="5"/>
        <v>233928.06660000002</v>
      </c>
    </row>
    <row r="24" spans="1:15" ht="60">
      <c r="A24" s="205">
        <f>A23+1</f>
        <v>13</v>
      </c>
      <c r="B24" s="262" t="s">
        <v>356</v>
      </c>
      <c r="C24" s="205"/>
      <c r="D24" s="205"/>
      <c r="E24" s="232"/>
      <c r="F24" s="238">
        <v>0.18</v>
      </c>
      <c r="G24" s="274"/>
      <c r="H24" s="239" t="s">
        <v>384</v>
      </c>
      <c r="I24" s="259" t="s">
        <v>365</v>
      </c>
      <c r="J24" s="146">
        <v>477.06</v>
      </c>
      <c r="K24" s="146">
        <v>226.25</v>
      </c>
      <c r="L24" s="145">
        <v>0.18</v>
      </c>
      <c r="M24" s="146">
        <f t="shared" si="3"/>
        <v>191.74</v>
      </c>
      <c r="N24" s="146">
        <f t="shared" si="4"/>
        <v>91471.48</v>
      </c>
      <c r="O24" s="266">
        <f t="shared" si="5"/>
        <v>16464.866399999999</v>
      </c>
    </row>
    <row r="25" spans="1:15" ht="45">
      <c r="A25" s="205">
        <f>+A24+1</f>
        <v>14</v>
      </c>
      <c r="B25" s="262" t="s">
        <v>357</v>
      </c>
      <c r="C25" s="205"/>
      <c r="D25" s="205"/>
      <c r="E25" s="232"/>
      <c r="F25" s="238">
        <v>0.18</v>
      </c>
      <c r="G25" s="274"/>
      <c r="H25" s="239" t="s">
        <v>385</v>
      </c>
      <c r="I25" s="259" t="s">
        <v>367</v>
      </c>
      <c r="J25" s="146">
        <v>7.9763999999999999</v>
      </c>
      <c r="K25" s="146">
        <v>7370.65</v>
      </c>
      <c r="L25" s="145">
        <v>0.18</v>
      </c>
      <c r="M25" s="146">
        <f t="shared" si="3"/>
        <v>6246.31</v>
      </c>
      <c r="N25" s="146">
        <f t="shared" si="4"/>
        <v>49823.07</v>
      </c>
      <c r="O25" s="266">
        <f t="shared" si="5"/>
        <v>8968.1525999999994</v>
      </c>
    </row>
    <row r="26" spans="1:15" ht="75">
      <c r="A26" s="205">
        <f t="shared" ref="A26:A34" si="6">A25+1</f>
        <v>15</v>
      </c>
      <c r="B26" s="263" t="s">
        <v>358</v>
      </c>
      <c r="C26" s="205"/>
      <c r="D26" s="205"/>
      <c r="E26" s="232"/>
      <c r="F26" s="238">
        <v>0.18</v>
      </c>
      <c r="G26" s="274"/>
      <c r="H26" s="239" t="s">
        <v>386</v>
      </c>
      <c r="I26" s="259" t="s">
        <v>367</v>
      </c>
      <c r="J26" s="146">
        <v>68.05968750000001</v>
      </c>
      <c r="K26" s="146">
        <v>7878.5</v>
      </c>
      <c r="L26" s="145">
        <v>0.18</v>
      </c>
      <c r="M26" s="146">
        <f t="shared" si="3"/>
        <v>6676.69</v>
      </c>
      <c r="N26" s="146">
        <f t="shared" si="4"/>
        <v>454413.43</v>
      </c>
      <c r="O26" s="266">
        <f t="shared" si="5"/>
        <v>81794.417399999991</v>
      </c>
    </row>
    <row r="27" spans="1:15">
      <c r="A27" s="205">
        <f t="shared" si="6"/>
        <v>16</v>
      </c>
      <c r="B27" s="263" t="s">
        <v>359</v>
      </c>
      <c r="C27" s="205"/>
      <c r="D27" s="205"/>
      <c r="E27" s="232"/>
      <c r="F27" s="238">
        <v>0.18</v>
      </c>
      <c r="G27" s="274"/>
      <c r="H27" s="239" t="s">
        <v>387</v>
      </c>
      <c r="I27" s="259" t="s">
        <v>365</v>
      </c>
      <c r="J27" s="146">
        <v>33.768000000000001</v>
      </c>
      <c r="K27" s="146">
        <v>347.05</v>
      </c>
      <c r="L27" s="145">
        <v>0.18</v>
      </c>
      <c r="M27" s="146">
        <f t="shared" si="3"/>
        <v>294.11</v>
      </c>
      <c r="N27" s="146">
        <f t="shared" si="4"/>
        <v>9931.51</v>
      </c>
      <c r="O27" s="266">
        <f t="shared" si="5"/>
        <v>1787.6718000000001</v>
      </c>
    </row>
    <row r="28" spans="1:15" ht="30">
      <c r="A28" s="205">
        <f t="shared" si="6"/>
        <v>17</v>
      </c>
      <c r="B28" s="263" t="s">
        <v>360</v>
      </c>
      <c r="C28" s="205"/>
      <c r="D28" s="205"/>
      <c r="E28" s="232"/>
      <c r="F28" s="238">
        <v>0.18</v>
      </c>
      <c r="G28" s="274"/>
      <c r="H28" s="239" t="s">
        <v>388</v>
      </c>
      <c r="I28" s="259" t="s">
        <v>365</v>
      </c>
      <c r="J28" s="146">
        <v>10.028</v>
      </c>
      <c r="K28" s="146">
        <v>425.55</v>
      </c>
      <c r="L28" s="145">
        <v>0.18</v>
      </c>
      <c r="M28" s="146">
        <f t="shared" si="3"/>
        <v>360.64</v>
      </c>
      <c r="N28" s="146">
        <f t="shared" si="4"/>
        <v>3616.5</v>
      </c>
      <c r="O28" s="266">
        <f t="shared" si="5"/>
        <v>650.97</v>
      </c>
    </row>
    <row r="29" spans="1:15" ht="45">
      <c r="A29" s="205">
        <f t="shared" si="6"/>
        <v>18</v>
      </c>
      <c r="B29" s="263" t="s">
        <v>361</v>
      </c>
      <c r="C29" s="205"/>
      <c r="D29" s="205"/>
      <c r="E29" s="232"/>
      <c r="F29" s="238">
        <v>0.18</v>
      </c>
      <c r="G29" s="274"/>
      <c r="H29" s="239" t="s">
        <v>389</v>
      </c>
      <c r="I29" s="259" t="s">
        <v>365</v>
      </c>
      <c r="J29" s="146">
        <v>53.519999999999996</v>
      </c>
      <c r="K29" s="146">
        <v>160.6</v>
      </c>
      <c r="L29" s="145">
        <v>0.18</v>
      </c>
      <c r="M29" s="146">
        <f t="shared" si="3"/>
        <v>136.1</v>
      </c>
      <c r="N29" s="146">
        <f t="shared" si="4"/>
        <v>7284.07</v>
      </c>
      <c r="O29" s="266">
        <f t="shared" si="5"/>
        <v>1311.1325999999999</v>
      </c>
    </row>
    <row r="30" spans="1:15" ht="75">
      <c r="A30" s="205">
        <f t="shared" si="6"/>
        <v>19</v>
      </c>
      <c r="B30" s="263" t="s">
        <v>362</v>
      </c>
      <c r="C30" s="205"/>
      <c r="D30" s="205"/>
      <c r="E30" s="232"/>
      <c r="F30" s="238">
        <v>0.18</v>
      </c>
      <c r="G30" s="274"/>
      <c r="H30" s="239" t="s">
        <v>390</v>
      </c>
      <c r="I30" s="259" t="s">
        <v>370</v>
      </c>
      <c r="J30" s="146">
        <v>138</v>
      </c>
      <c r="K30" s="146">
        <v>2676.55</v>
      </c>
      <c r="L30" s="145">
        <v>0.18</v>
      </c>
      <c r="M30" s="146">
        <f t="shared" si="3"/>
        <v>2268.2600000000002</v>
      </c>
      <c r="N30" s="146">
        <f t="shared" si="4"/>
        <v>313019.88</v>
      </c>
      <c r="O30" s="266">
        <f t="shared" si="5"/>
        <v>56343.578399999999</v>
      </c>
    </row>
    <row r="31" spans="1:15" ht="60">
      <c r="A31" s="205">
        <f t="shared" si="6"/>
        <v>20</v>
      </c>
      <c r="B31" s="263" t="s">
        <v>338</v>
      </c>
      <c r="C31" s="205"/>
      <c r="D31" s="205"/>
      <c r="E31" s="232"/>
      <c r="F31" s="238">
        <v>0.18</v>
      </c>
      <c r="G31" s="274"/>
      <c r="H31" s="239" t="s">
        <v>391</v>
      </c>
      <c r="I31" s="259" t="s">
        <v>370</v>
      </c>
      <c r="J31" s="146">
        <v>27.8</v>
      </c>
      <c r="K31" s="146">
        <v>899.8</v>
      </c>
      <c r="L31" s="145">
        <v>0.18</v>
      </c>
      <c r="M31" s="146">
        <f t="shared" si="3"/>
        <v>762.54</v>
      </c>
      <c r="N31" s="146">
        <f t="shared" si="4"/>
        <v>21198.61</v>
      </c>
      <c r="O31" s="266">
        <f t="shared" si="5"/>
        <v>3815.7498000000001</v>
      </c>
    </row>
    <row r="32" spans="1:15" ht="60">
      <c r="A32" s="205">
        <f t="shared" si="6"/>
        <v>21</v>
      </c>
      <c r="B32" s="263">
        <v>2.25</v>
      </c>
      <c r="C32" s="205"/>
      <c r="D32" s="205"/>
      <c r="E32" s="232"/>
      <c r="F32" s="238">
        <v>0.18</v>
      </c>
      <c r="G32" s="274"/>
      <c r="H32" s="239" t="s">
        <v>392</v>
      </c>
      <c r="I32" s="259" t="s">
        <v>367</v>
      </c>
      <c r="J32" s="146">
        <v>315.4057499999999</v>
      </c>
      <c r="K32" s="146">
        <v>196</v>
      </c>
      <c r="L32" s="145">
        <v>0.18</v>
      </c>
      <c r="M32" s="146">
        <f t="shared" si="3"/>
        <v>166.1</v>
      </c>
      <c r="N32" s="146">
        <f t="shared" si="4"/>
        <v>52388.9</v>
      </c>
      <c r="O32" s="266">
        <f t="shared" si="5"/>
        <v>9430.0020000000004</v>
      </c>
    </row>
    <row r="33" spans="1:15" ht="30">
      <c r="A33" s="205">
        <f t="shared" si="6"/>
        <v>22</v>
      </c>
      <c r="B33" s="263" t="s">
        <v>363</v>
      </c>
      <c r="C33" s="205"/>
      <c r="D33" s="205"/>
      <c r="E33" s="232"/>
      <c r="F33" s="238">
        <v>0.18</v>
      </c>
      <c r="G33" s="274"/>
      <c r="H33" s="239" t="s">
        <v>393</v>
      </c>
      <c r="I33" s="259" t="s">
        <v>367</v>
      </c>
      <c r="J33" s="146">
        <v>96.997</v>
      </c>
      <c r="K33" s="146">
        <v>174.04</v>
      </c>
      <c r="L33" s="145">
        <v>0.18</v>
      </c>
      <c r="M33" s="146">
        <f t="shared" si="3"/>
        <v>147.49</v>
      </c>
      <c r="N33" s="146">
        <f t="shared" si="4"/>
        <v>14306.09</v>
      </c>
      <c r="O33" s="266">
        <f t="shared" si="5"/>
        <v>2575.0962</v>
      </c>
    </row>
    <row r="34" spans="1:15" ht="30">
      <c r="A34" s="205">
        <f t="shared" si="6"/>
        <v>23</v>
      </c>
      <c r="B34" s="263" t="s">
        <v>336</v>
      </c>
      <c r="C34" s="205"/>
      <c r="D34" s="205"/>
      <c r="E34" s="232"/>
      <c r="F34" s="238">
        <v>0.18</v>
      </c>
      <c r="G34" s="274"/>
      <c r="H34" s="239" t="s">
        <v>394</v>
      </c>
      <c r="I34" s="259" t="s">
        <v>367</v>
      </c>
      <c r="J34" s="146">
        <v>884.62053749999973</v>
      </c>
      <c r="K34" s="146">
        <v>217.55</v>
      </c>
      <c r="L34" s="145">
        <v>0.18</v>
      </c>
      <c r="M34" s="146">
        <f t="shared" si="3"/>
        <v>184.36</v>
      </c>
      <c r="N34" s="146">
        <f t="shared" si="4"/>
        <v>163088.64000000001</v>
      </c>
      <c r="O34" s="266">
        <f t="shared" si="5"/>
        <v>29355.9552</v>
      </c>
    </row>
    <row r="35" spans="1:15" ht="16.5">
      <c r="A35" s="326" t="s">
        <v>346</v>
      </c>
      <c r="B35" s="326"/>
      <c r="C35" s="326"/>
      <c r="D35" s="326"/>
      <c r="E35" s="326"/>
      <c r="F35" s="326"/>
      <c r="G35" s="326"/>
      <c r="H35" s="326"/>
      <c r="I35" s="326"/>
      <c r="J35" s="326"/>
      <c r="K35" s="326"/>
      <c r="L35" s="326"/>
      <c r="M35" s="326"/>
      <c r="N35" s="148">
        <f>SUM(N12:N34)</f>
        <v>8812631.8499999996</v>
      </c>
      <c r="O35" s="148">
        <f>SUM(O12:O34)</f>
        <v>1586273.7329999995</v>
      </c>
    </row>
    <row r="36" spans="1:15" ht="26.25">
      <c r="A36" s="326" t="s">
        <v>266</v>
      </c>
      <c r="B36" s="326"/>
      <c r="C36" s="326"/>
      <c r="D36" s="326"/>
      <c r="E36" s="326"/>
      <c r="F36" s="326"/>
      <c r="G36" s="326"/>
      <c r="H36" s="326"/>
      <c r="I36" s="326"/>
      <c r="J36" s="326"/>
      <c r="K36" s="326"/>
      <c r="L36" s="326"/>
      <c r="M36" s="326"/>
      <c r="N36" s="261"/>
      <c r="O36" s="148">
        <f>N36</f>
        <v>0</v>
      </c>
    </row>
    <row r="37" spans="1:15" ht="16.5">
      <c r="A37" s="326" t="s">
        <v>267</v>
      </c>
      <c r="B37" s="326"/>
      <c r="C37" s="326"/>
      <c r="D37" s="326"/>
      <c r="E37" s="326"/>
      <c r="F37" s="326"/>
      <c r="G37" s="326"/>
      <c r="H37" s="326"/>
      <c r="I37" s="326"/>
      <c r="J37" s="326"/>
      <c r="K37" s="326"/>
      <c r="L37" s="326"/>
      <c r="M37" s="326"/>
      <c r="N37" s="148" t="str">
        <f>IF(N36="", "",$N$35*$N$36)</f>
        <v/>
      </c>
      <c r="O37" s="148" t="str">
        <f>IF(N36="","",ROUND(N37*18%,2))</f>
        <v/>
      </c>
    </row>
    <row r="38" spans="1:15" ht="16.5">
      <c r="A38" s="326" t="s">
        <v>268</v>
      </c>
      <c r="B38" s="326"/>
      <c r="C38" s="326"/>
      <c r="D38" s="326"/>
      <c r="E38" s="326"/>
      <c r="F38" s="326"/>
      <c r="G38" s="326"/>
      <c r="H38" s="326"/>
      <c r="I38" s="326"/>
      <c r="J38" s="326"/>
      <c r="K38" s="326"/>
      <c r="L38" s="326"/>
      <c r="M38" s="326"/>
      <c r="N38" s="148" t="str">
        <f>IF(N36="", "",$N$35*(1+$N$36))</f>
        <v/>
      </c>
      <c r="O38" s="148"/>
    </row>
    <row r="39" spans="1:15" ht="18.75">
      <c r="A39" s="327" t="s">
        <v>269</v>
      </c>
      <c r="B39" s="327"/>
      <c r="C39" s="327"/>
      <c r="D39" s="327"/>
      <c r="E39" s="327"/>
      <c r="F39" s="327"/>
      <c r="G39" s="327"/>
      <c r="H39" s="327"/>
      <c r="I39" s="327"/>
      <c r="J39" s="327"/>
      <c r="K39" s="327"/>
      <c r="L39" s="327"/>
      <c r="M39" s="327"/>
      <c r="N39" s="149"/>
      <c r="O39" s="151" t="str">
        <f>IF(N37="", "",($O$35+O37))</f>
        <v/>
      </c>
    </row>
    <row r="40" spans="1:15" ht="23.25">
      <c r="A40" s="324" t="str">
        <f>IF(N36="","As the %variation w.r.t total DSR Amount cell left Blank the bid is considered as Non-responsive","Sheet OK")</f>
        <v>As the %variation w.r.t total DSR Amount cell left Blank the bid is considered as Non-responsive</v>
      </c>
      <c r="B40" s="324"/>
      <c r="C40" s="324"/>
      <c r="D40" s="324"/>
      <c r="E40" s="324"/>
      <c r="F40" s="324"/>
      <c r="G40" s="324"/>
      <c r="H40" s="324"/>
      <c r="I40" s="324"/>
      <c r="J40" s="324"/>
      <c r="K40" s="324"/>
      <c r="L40" s="324"/>
      <c r="M40" s="324"/>
      <c r="N40" s="324"/>
      <c r="O40" s="325"/>
    </row>
    <row r="41" spans="1:15">
      <c r="A41" s="264"/>
      <c r="C41" s="135"/>
      <c r="D41" s="153"/>
      <c r="E41" s="135"/>
      <c r="F41" s="135"/>
      <c r="G41" s="153"/>
      <c r="H41" s="153"/>
      <c r="I41" s="153"/>
      <c r="J41" s="153"/>
      <c r="K41" s="153"/>
      <c r="M41" s="153"/>
    </row>
    <row r="42" spans="1:15">
      <c r="A42" s="264"/>
      <c r="C42" s="135"/>
      <c r="D42" s="153"/>
      <c r="E42" s="135"/>
      <c r="F42" s="135"/>
      <c r="G42" s="153"/>
      <c r="H42" s="153"/>
      <c r="I42" s="153"/>
      <c r="J42" s="153"/>
      <c r="K42" s="153"/>
      <c r="M42" s="153"/>
    </row>
    <row r="43" spans="1:15">
      <c r="A43" s="264"/>
      <c r="C43" s="135"/>
      <c r="D43" s="153"/>
      <c r="E43" s="135"/>
      <c r="F43" s="135"/>
      <c r="G43" s="153"/>
      <c r="H43" s="153"/>
      <c r="I43" s="153"/>
      <c r="J43" s="153"/>
      <c r="K43" s="153"/>
      <c r="M43" s="153"/>
      <c r="N43" s="154"/>
    </row>
    <row r="44" spans="1:15">
      <c r="A44" s="264"/>
      <c r="C44" s="135"/>
      <c r="D44" s="153"/>
      <c r="E44" s="135"/>
      <c r="F44" s="135"/>
      <c r="G44" s="153"/>
      <c r="H44" s="153"/>
      <c r="I44" s="153"/>
      <c r="J44" s="153"/>
      <c r="K44" s="153"/>
      <c r="M44" s="153"/>
      <c r="N44" s="265"/>
      <c r="O44" s="265"/>
    </row>
    <row r="45" spans="1:15">
      <c r="A45" s="264"/>
      <c r="C45" s="135"/>
      <c r="D45" s="153"/>
      <c r="E45" s="135"/>
      <c r="F45" s="135"/>
      <c r="G45" s="153"/>
      <c r="H45" s="153"/>
      <c r="I45" s="153"/>
      <c r="J45" s="153"/>
      <c r="K45" s="153"/>
      <c r="M45" s="153"/>
    </row>
    <row r="46" spans="1:15">
      <c r="A46" s="264"/>
      <c r="C46" s="135"/>
      <c r="D46" s="153"/>
      <c r="E46" s="135"/>
      <c r="F46" s="135"/>
      <c r="G46" s="153"/>
      <c r="H46" s="153"/>
      <c r="I46" s="153"/>
      <c r="J46" s="153"/>
      <c r="K46" s="153"/>
      <c r="M46" s="153"/>
    </row>
    <row r="47" spans="1:15">
      <c r="A47" s="264"/>
      <c r="C47" s="135"/>
      <c r="D47" s="153"/>
      <c r="E47" s="135"/>
      <c r="F47" s="135"/>
      <c r="G47" s="153"/>
      <c r="H47" s="153"/>
      <c r="I47" s="153"/>
      <c r="J47" s="153"/>
      <c r="K47" s="153"/>
      <c r="M47" s="153"/>
    </row>
    <row r="48" spans="1:15">
      <c r="A48" s="264"/>
      <c r="C48" s="135"/>
      <c r="D48" s="153"/>
      <c r="E48" s="135"/>
      <c r="F48" s="135"/>
      <c r="G48" s="153"/>
      <c r="H48" s="153"/>
      <c r="I48" s="153"/>
      <c r="J48" s="153"/>
      <c r="K48" s="153"/>
      <c r="M48" s="153"/>
    </row>
    <row r="49" spans="1:13">
      <c r="A49" s="264"/>
      <c r="C49" s="135"/>
      <c r="D49" s="153"/>
      <c r="E49" s="135"/>
      <c r="F49" s="135"/>
      <c r="G49" s="153"/>
      <c r="H49" s="153"/>
      <c r="I49" s="153"/>
      <c r="J49" s="153"/>
      <c r="K49" s="153"/>
      <c r="M49" s="153"/>
    </row>
    <row r="50" spans="1:13">
      <c r="A50" s="264"/>
      <c r="C50" s="135"/>
      <c r="D50" s="153"/>
      <c r="E50" s="135"/>
      <c r="F50" s="135"/>
      <c r="G50" s="153"/>
      <c r="H50" s="153"/>
      <c r="I50" s="153"/>
      <c r="J50" s="153"/>
      <c r="K50" s="153"/>
      <c r="M50" s="153"/>
    </row>
    <row r="51" spans="1:13">
      <c r="A51" s="264"/>
      <c r="C51" s="135"/>
      <c r="D51" s="153"/>
      <c r="E51" s="135"/>
      <c r="F51" s="135"/>
      <c r="G51" s="153"/>
      <c r="H51" s="153"/>
      <c r="I51" s="153"/>
      <c r="J51" s="153"/>
      <c r="K51" s="153"/>
      <c r="M51" s="153"/>
    </row>
    <row r="52" spans="1:13">
      <c r="A52" s="264"/>
      <c r="C52" s="135"/>
      <c r="D52" s="153"/>
      <c r="E52" s="135"/>
      <c r="F52" s="135"/>
      <c r="G52" s="153"/>
      <c r="H52" s="153"/>
      <c r="I52" s="153"/>
      <c r="J52" s="153"/>
      <c r="K52" s="153"/>
      <c r="M52" s="153"/>
    </row>
    <row r="53" spans="1:13">
      <c r="A53" s="264"/>
      <c r="C53" s="135"/>
      <c r="D53" s="153"/>
      <c r="E53" s="135"/>
      <c r="F53" s="135"/>
      <c r="G53" s="153"/>
      <c r="H53" s="153"/>
      <c r="I53" s="153"/>
      <c r="J53" s="153"/>
      <c r="K53" s="153"/>
      <c r="M53" s="153"/>
    </row>
    <row r="54" spans="1:13">
      <c r="A54" s="264"/>
      <c r="C54" s="135"/>
      <c r="D54" s="153"/>
      <c r="E54" s="135"/>
      <c r="F54" s="135"/>
      <c r="G54" s="153"/>
      <c r="H54" s="153"/>
      <c r="I54" s="153"/>
      <c r="J54" s="153"/>
      <c r="K54" s="153"/>
      <c r="M54" s="153"/>
    </row>
    <row r="55" spans="1:13">
      <c r="A55" s="264"/>
      <c r="C55" s="135"/>
      <c r="D55" s="153"/>
      <c r="E55" s="135"/>
      <c r="F55" s="135"/>
      <c r="G55" s="153"/>
      <c r="H55" s="153"/>
      <c r="I55" s="153"/>
      <c r="J55" s="153"/>
      <c r="K55" s="153"/>
      <c r="M55" s="153"/>
    </row>
    <row r="56" spans="1:13">
      <c r="A56" s="264"/>
      <c r="C56" s="135"/>
      <c r="D56" s="153"/>
      <c r="E56" s="135"/>
      <c r="F56" s="135"/>
      <c r="G56" s="153"/>
      <c r="H56" s="153"/>
      <c r="I56" s="153"/>
      <c r="J56" s="153"/>
      <c r="K56" s="153"/>
      <c r="M56" s="153"/>
    </row>
    <row r="57" spans="1:13">
      <c r="A57" s="264"/>
      <c r="C57" s="135"/>
      <c r="D57" s="153"/>
      <c r="E57" s="135"/>
      <c r="F57" s="135"/>
      <c r="G57" s="153"/>
      <c r="H57" s="153"/>
      <c r="I57" s="153"/>
      <c r="J57" s="153"/>
      <c r="K57" s="153"/>
      <c r="M57" s="153"/>
    </row>
    <row r="58" spans="1:13">
      <c r="A58" s="264"/>
      <c r="C58" s="135"/>
      <c r="D58" s="153"/>
      <c r="E58" s="135"/>
      <c r="F58" s="135"/>
      <c r="G58" s="153"/>
      <c r="H58" s="153"/>
      <c r="I58" s="153"/>
      <c r="J58" s="153"/>
      <c r="K58" s="153"/>
      <c r="M58" s="153"/>
    </row>
    <row r="59" spans="1:13">
      <c r="A59" s="264"/>
      <c r="C59" s="135"/>
      <c r="D59" s="153"/>
      <c r="E59" s="135"/>
      <c r="F59" s="135"/>
      <c r="G59" s="153"/>
      <c r="H59" s="153"/>
      <c r="I59" s="153"/>
      <c r="J59" s="153"/>
      <c r="K59" s="153"/>
      <c r="M59" s="153"/>
    </row>
    <row r="60" spans="1:13">
      <c r="A60" s="264"/>
      <c r="C60" s="135"/>
      <c r="D60" s="153"/>
      <c r="E60" s="135"/>
      <c r="F60" s="135"/>
      <c r="G60" s="153"/>
      <c r="H60" s="153"/>
      <c r="I60" s="153"/>
      <c r="J60" s="153"/>
      <c r="K60" s="153"/>
      <c r="M60" s="153"/>
    </row>
    <row r="61" spans="1:13">
      <c r="A61" s="264"/>
      <c r="C61" s="135"/>
      <c r="D61" s="153"/>
      <c r="E61" s="135"/>
      <c r="F61" s="135"/>
      <c r="G61" s="153"/>
      <c r="H61" s="153"/>
      <c r="I61" s="153"/>
      <c r="J61" s="153"/>
      <c r="K61" s="153"/>
      <c r="M61" s="153"/>
    </row>
    <row r="62" spans="1:13">
      <c r="A62" s="264"/>
      <c r="C62" s="135"/>
      <c r="D62" s="153"/>
      <c r="E62" s="135"/>
      <c r="F62" s="135"/>
      <c r="G62" s="153"/>
      <c r="H62" s="153"/>
      <c r="I62" s="153"/>
      <c r="J62" s="153"/>
      <c r="K62" s="153"/>
      <c r="M62" s="153"/>
    </row>
    <row r="63" spans="1:13">
      <c r="A63" s="264"/>
      <c r="C63" s="135"/>
      <c r="D63" s="153"/>
      <c r="E63" s="135"/>
      <c r="F63" s="135"/>
      <c r="G63" s="153"/>
      <c r="H63" s="153"/>
      <c r="I63" s="153"/>
      <c r="J63" s="153"/>
      <c r="K63" s="153"/>
      <c r="M63" s="153"/>
    </row>
    <row r="64" spans="1:13">
      <c r="A64" s="264"/>
      <c r="C64" s="135"/>
      <c r="D64" s="153"/>
      <c r="E64" s="135"/>
      <c r="F64" s="135"/>
      <c r="G64" s="153"/>
      <c r="H64" s="153"/>
      <c r="I64" s="153"/>
      <c r="J64" s="153"/>
      <c r="K64" s="153"/>
      <c r="M64" s="153"/>
    </row>
    <row r="65" spans="1:13">
      <c r="A65" s="264"/>
      <c r="C65" s="135"/>
      <c r="D65" s="153"/>
      <c r="E65" s="135"/>
      <c r="F65" s="135"/>
      <c r="G65" s="153"/>
      <c r="H65" s="153"/>
      <c r="I65" s="153"/>
      <c r="J65" s="153"/>
      <c r="K65" s="153"/>
      <c r="M65" s="153"/>
    </row>
    <row r="66" spans="1:13">
      <c r="A66" s="264"/>
      <c r="C66" s="135"/>
      <c r="D66" s="153"/>
      <c r="E66" s="135"/>
      <c r="F66" s="135"/>
      <c r="G66" s="153"/>
      <c r="H66" s="153"/>
      <c r="I66" s="153"/>
      <c r="J66" s="153"/>
      <c r="K66" s="153"/>
      <c r="M66" s="153"/>
    </row>
    <row r="67" spans="1:13">
      <c r="A67" s="264"/>
      <c r="C67" s="135"/>
      <c r="D67" s="153"/>
      <c r="E67" s="135"/>
      <c r="F67" s="135"/>
      <c r="G67" s="153"/>
      <c r="H67" s="153"/>
      <c r="I67" s="153"/>
      <c r="J67" s="153"/>
      <c r="K67" s="153"/>
      <c r="M67" s="153"/>
    </row>
    <row r="68" spans="1:13">
      <c r="A68" s="264"/>
      <c r="C68" s="135"/>
      <c r="D68" s="153"/>
      <c r="E68" s="135"/>
      <c r="F68" s="135"/>
      <c r="G68" s="153"/>
      <c r="H68" s="153"/>
      <c r="I68" s="153"/>
      <c r="J68" s="153"/>
      <c r="K68" s="153"/>
      <c r="M68" s="153"/>
    </row>
    <row r="69" spans="1:13">
      <c r="A69" s="264"/>
      <c r="C69" s="135"/>
      <c r="D69" s="153"/>
      <c r="E69" s="135"/>
      <c r="F69" s="135"/>
      <c r="G69" s="153"/>
      <c r="H69" s="153"/>
      <c r="I69" s="153"/>
      <c r="J69" s="153"/>
      <c r="K69" s="153"/>
      <c r="M69" s="153"/>
    </row>
    <row r="70" spans="1:13">
      <c r="A70" s="264"/>
      <c r="C70" s="135"/>
      <c r="D70" s="153"/>
      <c r="E70" s="135"/>
      <c r="F70" s="135"/>
      <c r="G70" s="153"/>
      <c r="H70" s="153"/>
      <c r="I70" s="153"/>
      <c r="J70" s="153"/>
      <c r="K70" s="153"/>
      <c r="M70" s="153"/>
    </row>
    <row r="71" spans="1:13">
      <c r="A71" s="264"/>
      <c r="C71" s="135"/>
      <c r="D71" s="153"/>
      <c r="E71" s="135"/>
      <c r="F71" s="135"/>
      <c r="G71" s="153"/>
      <c r="H71" s="153"/>
      <c r="I71" s="153"/>
      <c r="J71" s="153"/>
      <c r="K71" s="153"/>
      <c r="M71" s="153"/>
    </row>
    <row r="72" spans="1:13">
      <c r="A72" s="264"/>
      <c r="C72" s="135"/>
      <c r="D72" s="153"/>
      <c r="E72" s="135"/>
      <c r="F72" s="135"/>
      <c r="G72" s="153"/>
      <c r="H72" s="153"/>
      <c r="I72" s="153"/>
      <c r="J72" s="153"/>
      <c r="K72" s="153"/>
      <c r="M72" s="153"/>
    </row>
    <row r="73" spans="1:13">
      <c r="A73" s="264"/>
      <c r="C73" s="135"/>
      <c r="D73" s="153"/>
      <c r="E73" s="135"/>
      <c r="F73" s="135"/>
      <c r="G73" s="153"/>
      <c r="H73" s="153"/>
      <c r="I73" s="153"/>
      <c r="J73" s="153"/>
      <c r="K73" s="153"/>
      <c r="M73" s="153"/>
    </row>
  </sheetData>
  <sheetProtection algorithmName="SHA-512" hashValue="6RMT4YuZBUSXaOgWfV8qIIgLgjMol91jQi/4+mqlO8egK/ILFqwdAR3Syui5dyo5DUPQf8PWb2Gw3j0tDP+79g==" saltValue="WWLV+GFw0Ec7nbqrROTUUw==" spinCount="100000" sheet="1" formatColumns="0" formatRows="0" selectLockedCells="1"/>
  <customSheetViews>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1"/>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2"/>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3"/>
    </customSheetView>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4"/>
    </customSheetView>
  </customSheetViews>
  <mergeCells count="17">
    <mergeCell ref="A40:O40"/>
    <mergeCell ref="K3:M3"/>
    <mergeCell ref="C6:J6"/>
    <mergeCell ref="K4:M4"/>
    <mergeCell ref="A35:M35"/>
    <mergeCell ref="A39:M39"/>
    <mergeCell ref="A36:M36"/>
    <mergeCell ref="A37:M37"/>
    <mergeCell ref="A38:M38"/>
    <mergeCell ref="A1:O1"/>
    <mergeCell ref="A2:O2"/>
    <mergeCell ref="N8:O8"/>
    <mergeCell ref="C7:J7"/>
    <mergeCell ref="C4:J4"/>
    <mergeCell ref="K5:M5"/>
    <mergeCell ref="C5:J5"/>
    <mergeCell ref="C3:J3"/>
  </mergeCells>
  <conditionalFormatting sqref="A40">
    <cfRule type="containsText" dxfId="8" priority="2" stopIfTrue="1" operator="containsText" text="sheet">
      <formula>NOT(ISERROR(SEARCH("sheet",A40)))</formula>
    </cfRule>
    <cfRule type="containsText" dxfId="7" priority="3" stopIfTrue="1" operator="containsText" text="responsive">
      <formula>NOT(ISERROR(SEARCH("responsive",A40)))</formula>
    </cfRule>
  </conditionalFormatting>
  <conditionalFormatting sqref="O39">
    <cfRule type="containsText" dxfId="6" priority="1" stopIfTrue="1" operator="containsText" text="percentage">
      <formula>NOT(ISERROR(SEARCH("percentage",O39)))</formula>
    </cfRule>
  </conditionalFormatting>
  <dataValidations count="1">
    <dataValidation type="decimal" allowBlank="1" showInputMessage="1" showErrorMessage="1" prompt="Please Enter Percentage" sqref="N36" xr:uid="{00000000-0002-0000-0400-000000000000}">
      <formula1>-100</formula1>
      <formula2>100</formula2>
    </dataValidation>
  </dataValidations>
  <pageMargins left="0.45" right="0.45" top="0.75" bottom="0.75" header="0.3" footer="0.3"/>
  <pageSetup paperSize="9" scale="59" fitToHeight="0" orientation="landscape" r:id="rId5"/>
  <rowBreaks count="1" manualBreakCount="1">
    <brk id="23"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17"/>
  <sheetViews>
    <sheetView view="pageBreakPreview" zoomScale="80" zoomScaleNormal="80" zoomScaleSheetLayoutView="80" workbookViewId="0">
      <pane ySplit="9" topLeftCell="A10" activePane="bottomLeft" state="frozen"/>
      <selection pane="bottomLeft" activeCell="J11" sqref="J11"/>
    </sheetView>
  </sheetViews>
  <sheetFormatPr defaultRowHeight="13.5"/>
  <cols>
    <col min="1" max="1" width="5.85546875" style="156" customWidth="1"/>
    <col min="2" max="2" width="11.28515625" style="156" bestFit="1" customWidth="1"/>
    <col min="3" max="3" width="12.7109375" style="156" hidden="1" customWidth="1"/>
    <col min="4" max="4" width="16.5703125" style="156" hidden="1" customWidth="1"/>
    <col min="5" max="5" width="10.85546875" style="156" customWidth="1"/>
    <col min="6" max="6" width="19.5703125" style="272" customWidth="1"/>
    <col min="7" max="7" width="67.5703125" style="156" customWidth="1"/>
    <col min="8" max="8" width="7.7109375" style="156" customWidth="1"/>
    <col min="9" max="9" width="15" style="156" customWidth="1"/>
    <col min="10" max="10" width="21.42578125" style="156" customWidth="1"/>
    <col min="11" max="11" width="24.42578125" style="156" customWidth="1"/>
    <col min="12" max="12" width="24.85546875" style="156" customWidth="1"/>
    <col min="13" max="13" width="32.28515625" style="156" customWidth="1"/>
    <col min="14" max="15" width="32.28515625" style="156" hidden="1" customWidth="1"/>
    <col min="16" max="17" width="32.28515625" style="156" customWidth="1"/>
    <col min="18" max="31" width="9.140625" style="156" customWidth="1"/>
    <col min="32" max="16384" width="9.140625" style="156"/>
  </cols>
  <sheetData>
    <row r="1" spans="1:16" s="155" customFormat="1" ht="39" customHeight="1">
      <c r="A1" s="320" t="str">
        <f>'Name of Bidder'!A1:C1</f>
        <v>Construction of Parallel Cable Trench at 765/400kV Sub-Station, Raichur</v>
      </c>
      <c r="B1" s="320"/>
      <c r="C1" s="320"/>
      <c r="D1" s="320"/>
      <c r="E1" s="320"/>
      <c r="F1" s="320"/>
      <c r="G1" s="320"/>
      <c r="H1" s="320"/>
      <c r="I1" s="320"/>
      <c r="J1" s="320"/>
      <c r="K1" s="320"/>
      <c r="L1" s="320"/>
      <c r="M1" s="201"/>
      <c r="N1" s="208"/>
      <c r="O1" s="208"/>
      <c r="P1" s="208"/>
    </row>
    <row r="2" spans="1:16" s="155" customFormat="1" ht="16.5" customHeight="1">
      <c r="A2" s="320" t="s">
        <v>270</v>
      </c>
      <c r="B2" s="320"/>
      <c r="C2" s="320"/>
      <c r="D2" s="320"/>
      <c r="E2" s="320"/>
      <c r="F2" s="320"/>
      <c r="G2" s="320"/>
      <c r="H2" s="320"/>
      <c r="I2" s="320"/>
      <c r="J2" s="320"/>
      <c r="K2" s="320"/>
      <c r="L2" s="320"/>
      <c r="M2" s="201"/>
      <c r="N2" s="208"/>
      <c r="O2" s="208"/>
      <c r="P2" s="208"/>
    </row>
    <row r="3" spans="1:16" ht="15.75">
      <c r="A3" s="132" t="s">
        <v>271</v>
      </c>
      <c r="B3" s="132"/>
      <c r="C3" s="132"/>
      <c r="D3" s="322">
        <f>'Name of Bidder'!C9</f>
        <v>0</v>
      </c>
      <c r="E3" s="322"/>
      <c r="F3" s="322"/>
      <c r="G3" s="322"/>
      <c r="H3" s="322"/>
      <c r="I3" s="322"/>
      <c r="J3" s="323" t="s">
        <v>242</v>
      </c>
      <c r="K3" s="323"/>
      <c r="L3" s="323"/>
      <c r="M3" s="132"/>
      <c r="N3" s="209"/>
      <c r="O3" s="209"/>
      <c r="P3" s="209"/>
    </row>
    <row r="4" spans="1:16" ht="15.75">
      <c r="A4" s="322" t="s">
        <v>15</v>
      </c>
      <c r="B4" s="322"/>
      <c r="C4" s="322"/>
      <c r="D4" s="322">
        <f>'Name of Bidder'!C10</f>
        <v>0</v>
      </c>
      <c r="E4" s="322"/>
      <c r="F4" s="322"/>
      <c r="G4" s="322"/>
      <c r="H4" s="322"/>
      <c r="I4" s="322"/>
      <c r="J4" s="323" t="s">
        <v>244</v>
      </c>
      <c r="K4" s="323"/>
      <c r="L4" s="323"/>
      <c r="M4" s="132"/>
      <c r="N4" s="209"/>
      <c r="O4" s="209"/>
      <c r="P4" s="209"/>
    </row>
    <row r="5" spans="1:16" ht="15.75">
      <c r="A5" s="132"/>
      <c r="B5" s="132"/>
      <c r="C5" s="132"/>
      <c r="D5" s="322">
        <f>'Name of Bidder'!C11</f>
        <v>0</v>
      </c>
      <c r="E5" s="322"/>
      <c r="F5" s="322"/>
      <c r="G5" s="322"/>
      <c r="H5" s="322"/>
      <c r="I5" s="322"/>
      <c r="J5" s="323" t="s">
        <v>245</v>
      </c>
      <c r="K5" s="323"/>
      <c r="L5" s="323"/>
      <c r="M5" s="132"/>
      <c r="N5" s="209"/>
      <c r="O5" s="209"/>
      <c r="P5" s="209"/>
    </row>
    <row r="6" spans="1:16" ht="15.75">
      <c r="A6" s="132"/>
      <c r="B6" s="132"/>
      <c r="C6" s="132"/>
      <c r="D6" s="322">
        <f>'Name of Bidder'!C12</f>
        <v>0</v>
      </c>
      <c r="E6" s="322"/>
      <c r="F6" s="322"/>
      <c r="G6" s="322"/>
      <c r="H6" s="322"/>
      <c r="I6" s="322"/>
      <c r="J6" s="132" t="s">
        <v>246</v>
      </c>
      <c r="K6" s="132"/>
      <c r="L6" s="132"/>
      <c r="M6" s="132"/>
      <c r="N6" s="209"/>
      <c r="O6" s="209"/>
      <c r="P6" s="209"/>
    </row>
    <row r="7" spans="1:16" ht="15.75">
      <c r="A7" s="132"/>
      <c r="B7" s="132"/>
      <c r="C7" s="132"/>
      <c r="D7" s="132"/>
      <c r="E7" s="322"/>
      <c r="F7" s="322"/>
      <c r="G7" s="322"/>
      <c r="H7" s="322"/>
      <c r="I7" s="322"/>
      <c r="J7" s="132" t="s">
        <v>247</v>
      </c>
      <c r="K7" s="132"/>
      <c r="L7" s="132"/>
      <c r="M7" s="132"/>
      <c r="N7" s="209"/>
      <c r="O7" s="209"/>
      <c r="P7" s="209"/>
    </row>
    <row r="8" spans="1:16" s="157" customFormat="1" ht="115.5">
      <c r="A8" s="127" t="s">
        <v>249</v>
      </c>
      <c r="B8" s="127" t="s">
        <v>250</v>
      </c>
      <c r="C8" s="127" t="s">
        <v>272</v>
      </c>
      <c r="D8" s="128" t="s">
        <v>273</v>
      </c>
      <c r="E8" s="128" t="s">
        <v>253</v>
      </c>
      <c r="F8" s="268" t="s">
        <v>254</v>
      </c>
      <c r="G8" s="127" t="s">
        <v>274</v>
      </c>
      <c r="H8" s="127" t="s">
        <v>255</v>
      </c>
      <c r="I8" s="127" t="s">
        <v>256</v>
      </c>
      <c r="J8" s="127" t="s">
        <v>275</v>
      </c>
      <c r="K8" s="127" t="s">
        <v>276</v>
      </c>
      <c r="L8" s="127" t="s">
        <v>259</v>
      </c>
      <c r="M8" s="127" t="s">
        <v>277</v>
      </c>
      <c r="N8" s="207"/>
      <c r="O8" s="207"/>
      <c r="P8" s="210">
        <f>COUNTIF(J11:J13,"")</f>
        <v>3</v>
      </c>
    </row>
    <row r="9" spans="1:16" ht="16.5">
      <c r="A9" s="202">
        <v>1</v>
      </c>
      <c r="B9" s="202">
        <v>2</v>
      </c>
      <c r="C9" s="202">
        <v>2</v>
      </c>
      <c r="D9" s="202">
        <v>3</v>
      </c>
      <c r="E9" s="203">
        <v>3</v>
      </c>
      <c r="F9" s="273">
        <v>4</v>
      </c>
      <c r="G9" s="204">
        <v>5</v>
      </c>
      <c r="H9" s="204">
        <v>6</v>
      </c>
      <c r="I9" s="204">
        <v>7</v>
      </c>
      <c r="J9" s="204">
        <v>8</v>
      </c>
      <c r="K9" s="205" t="s">
        <v>347</v>
      </c>
      <c r="L9" s="205" t="s">
        <v>348</v>
      </c>
      <c r="M9" s="205"/>
      <c r="N9" s="209"/>
      <c r="O9" s="209"/>
      <c r="P9" s="210">
        <f>COUNTIF(I11:I13,"&gt;0")</f>
        <v>3</v>
      </c>
    </row>
    <row r="10" spans="1:16" ht="30.75" customHeight="1">
      <c r="A10" s="221" t="s">
        <v>278</v>
      </c>
      <c r="B10" s="222"/>
      <c r="C10" s="223"/>
      <c r="D10" s="223"/>
      <c r="E10" s="224"/>
      <c r="F10" s="269"/>
      <c r="G10" s="229" t="s">
        <v>279</v>
      </c>
      <c r="H10" s="225"/>
      <c r="I10" s="226"/>
      <c r="J10" s="227"/>
      <c r="K10" s="228"/>
      <c r="L10" s="228"/>
      <c r="M10" s="228"/>
      <c r="N10" s="209"/>
      <c r="O10" s="209"/>
      <c r="P10" s="210"/>
    </row>
    <row r="11" spans="1:16" ht="75">
      <c r="A11" s="147">
        <v>1</v>
      </c>
      <c r="B11" s="267"/>
      <c r="C11" s="202"/>
      <c r="D11" s="236"/>
      <c r="E11" s="211">
        <v>0.18</v>
      </c>
      <c r="F11" s="270"/>
      <c r="G11" s="239" t="s">
        <v>364</v>
      </c>
      <c r="H11" s="260" t="s">
        <v>365</v>
      </c>
      <c r="I11" s="234">
        <v>1316</v>
      </c>
      <c r="J11" s="235"/>
      <c r="K11" s="237">
        <f>ROUND(J11*I11,2)</f>
        <v>0</v>
      </c>
      <c r="L11" s="266">
        <f>IF(F11="",K11*E11,K11*F11)</f>
        <v>0</v>
      </c>
      <c r="M11" s="206" t="str">
        <f t="shared" ref="M11:M13" si="0">IF($P$9&lt;&gt;$P$8,IF(OR(J11="",J11=0),"Included in other item",""),"")</f>
        <v/>
      </c>
      <c r="N11" s="209" t="b">
        <f t="shared" ref="N11" si="1">ISBLANK(J11)</f>
        <v>1</v>
      </c>
      <c r="O11" s="209" t="b">
        <f t="shared" ref="O11" si="2">AND(N11=FALSE,J11=0)</f>
        <v>0</v>
      </c>
      <c r="P11" s="210"/>
    </row>
    <row r="12" spans="1:16" ht="120">
      <c r="A12" s="147">
        <f>+A11+1</f>
        <v>2</v>
      </c>
      <c r="B12" s="267"/>
      <c r="C12" s="202"/>
      <c r="D12" s="236"/>
      <c r="E12" s="211">
        <v>0.18</v>
      </c>
      <c r="F12" s="270"/>
      <c r="G12" s="239" t="s">
        <v>366</v>
      </c>
      <c r="H12" s="260" t="s">
        <v>367</v>
      </c>
      <c r="I12" s="234">
        <v>18.899999999999999</v>
      </c>
      <c r="J12" s="235"/>
      <c r="K12" s="237">
        <f t="shared" ref="K12:K13" si="3">ROUND(J12*I12,2)</f>
        <v>0</v>
      </c>
      <c r="L12" s="266">
        <f t="shared" ref="L12:L13" si="4">IF(F12="",K12*E12,K12*F12)</f>
        <v>0</v>
      </c>
      <c r="M12" s="206" t="str">
        <f t="shared" si="0"/>
        <v/>
      </c>
      <c r="N12" s="209"/>
      <c r="O12" s="209"/>
      <c r="P12" s="210"/>
    </row>
    <row r="13" spans="1:16" ht="120">
      <c r="A13" s="147">
        <f t="shared" ref="A13" si="5">+A12+1</f>
        <v>3</v>
      </c>
      <c r="B13" s="267"/>
      <c r="C13" s="202"/>
      <c r="D13" s="236"/>
      <c r="E13" s="211">
        <v>0.18</v>
      </c>
      <c r="F13" s="270"/>
      <c r="G13" s="239" t="s">
        <v>368</v>
      </c>
      <c r="H13" s="260" t="s">
        <v>369</v>
      </c>
      <c r="I13" s="234">
        <v>1185</v>
      </c>
      <c r="J13" s="235"/>
      <c r="K13" s="237">
        <f t="shared" si="3"/>
        <v>0</v>
      </c>
      <c r="L13" s="266">
        <f t="shared" si="4"/>
        <v>0</v>
      </c>
      <c r="M13" s="206" t="str">
        <f t="shared" si="0"/>
        <v/>
      </c>
      <c r="N13" s="209"/>
      <c r="O13" s="209"/>
      <c r="P13" s="210"/>
    </row>
    <row r="14" spans="1:16" ht="53.25" customHeight="1">
      <c r="A14" s="230"/>
      <c r="B14" s="230"/>
      <c r="C14" s="230"/>
      <c r="D14" s="230"/>
      <c r="E14" s="230"/>
      <c r="F14" s="271"/>
      <c r="G14" s="329" t="s">
        <v>280</v>
      </c>
      <c r="H14" s="329"/>
      <c r="I14" s="329"/>
      <c r="J14" s="329"/>
      <c r="K14" s="240" t="str">
        <f>IF(P9=P8,"",SUM(K11:K13))</f>
        <v/>
      </c>
      <c r="L14" s="240" t="str">
        <f>IF(P9=P8,"", SUM(L11:L13))</f>
        <v/>
      </c>
      <c r="M14" s="231"/>
      <c r="N14" s="152" t="str">
        <f>IF(COUNTIF(N6:N13,"TRUE"),"False","Sheet OK")</f>
        <v>False</v>
      </c>
      <c r="O14" s="209"/>
      <c r="P14" s="209"/>
    </row>
    <row r="15" spans="1:16" ht="39" customHeight="1">
      <c r="A15" s="328" t="str">
        <f>IF(K14="","As all the line items are Left Blank the bid is considered as Non-responsive","Sheet OK")</f>
        <v>As all the line items are Left Blank the bid is considered as Non-responsive</v>
      </c>
      <c r="B15" s="328"/>
      <c r="C15" s="328"/>
      <c r="D15" s="328"/>
      <c r="E15" s="328"/>
      <c r="F15" s="328"/>
      <c r="G15" s="328"/>
      <c r="H15" s="328"/>
      <c r="I15" s="328"/>
      <c r="J15" s="328"/>
      <c r="K15" s="328"/>
      <c r="L15" s="328"/>
      <c r="M15" s="328"/>
      <c r="N15" s="209"/>
      <c r="O15" s="209"/>
      <c r="P15" s="209"/>
    </row>
    <row r="17" spans="14:15">
      <c r="N17" s="158" t="str">
        <f>IF(COUNTIF(N14:N16,"TRUE"),"False","Sheet OK")</f>
        <v>Sheet OK</v>
      </c>
      <c r="O17" s="158"/>
    </row>
  </sheetData>
  <sheetProtection algorithmName="SHA-512" hashValue="jX6aqQbl0hKzdW7GiMtcBtrPNjXToqY63LRRIriPPxh7wbnb3FkZb/mA4Y8fE8bzinrFFEf3vGvqjj/8rpWWig==" saltValue="xNqpdZAoeJUXQ3JQuy/hYg==" spinCount="100000" sheet="1" formatColumns="0" formatRows="0" selectLockedCells="1"/>
  <customSheetViews>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1"/>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2"/>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3"/>
    </customSheetView>
    <customSheetView guid="{FAE469C4-CC0E-407B-871F-7B3C94956CEC}" scale="90" showPageBreaks="1" fitToPage="1" printArea="1" view="pageBreakPreview">
      <selection activeCell="G17" sqref="G17"/>
      <pageMargins left="0" right="0" top="0" bottom="0" header="0" footer="0"/>
      <pageSetup paperSize="9" scale="72" orientation="landscape" r:id="rId4"/>
    </customSheetView>
  </customSheetViews>
  <mergeCells count="13">
    <mergeCell ref="A15:M15"/>
    <mergeCell ref="A1:L1"/>
    <mergeCell ref="A4:C4"/>
    <mergeCell ref="D3:I3"/>
    <mergeCell ref="D5:I5"/>
    <mergeCell ref="E7:I7"/>
    <mergeCell ref="G14:J14"/>
    <mergeCell ref="J3:L3"/>
    <mergeCell ref="J4:L4"/>
    <mergeCell ref="D4:I4"/>
    <mergeCell ref="D6:I6"/>
    <mergeCell ref="J5:L5"/>
    <mergeCell ref="A2:L2"/>
  </mergeCells>
  <conditionalFormatting sqref="A15:M15">
    <cfRule type="containsText" dxfId="5" priority="11" stopIfTrue="1" operator="containsText" text="sheet">
      <formula>NOT(ISERROR(SEARCH("sheet",A15)))</formula>
    </cfRule>
    <cfRule type="containsText" dxfId="4" priority="12" stopIfTrue="1" operator="containsText" text="Non-responsive">
      <formula>NOT(ISERROR(SEARCH("Non-responsive",A15)))</formula>
    </cfRule>
  </conditionalFormatting>
  <conditionalFormatting sqref="M11:M13">
    <cfRule type="containsText" dxfId="3" priority="8" operator="containsText" text="included">
      <formula>NOT(ISERROR(SEARCH("included",M11)))</formula>
    </cfRule>
  </conditionalFormatting>
  <dataValidations xWindow="1173" yWindow="438" count="2">
    <dataValidation allowBlank="1" showInputMessage="1" showErrorMessage="1" prompt="Please Enter SAC Code" sqref="D11:D13"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13" xr:uid="{00000000-0002-0000-0500-000001000000}">
      <formula1>0</formula1>
    </dataValidation>
  </dataValidations>
  <pageMargins left="0.7" right="0.7" top="0.75" bottom="0.75" header="0.3" footer="0.3"/>
  <pageSetup paperSize="9" scale="60"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zoomScaleNormal="100" zoomScaleSheetLayoutView="100" workbookViewId="0">
      <selection activeCell="M11" sqref="M11"/>
    </sheetView>
  </sheetViews>
  <sheetFormatPr defaultRowHeight="13.5"/>
  <cols>
    <col min="1" max="1" width="10.140625" style="159" bestFit="1" customWidth="1"/>
    <col min="2" max="2" width="41.140625" style="159" customWidth="1"/>
    <col min="3" max="3" width="16.42578125" style="159" customWidth="1"/>
    <col min="4" max="4" width="24" style="165" customWidth="1"/>
    <col min="5" max="16384" width="9.140625" style="159"/>
  </cols>
  <sheetData>
    <row r="1" spans="1:4" ht="57.75" customHeight="1">
      <c r="A1" s="279" t="str">
        <f>'Name of Bidder'!A1</f>
        <v>Construction of Parallel Cable Trench at 765/400kV Sub-Station, Raichur</v>
      </c>
      <c r="B1" s="279"/>
      <c r="C1" s="279"/>
      <c r="D1" s="279"/>
    </row>
    <row r="2" spans="1:4" ht="16.5">
      <c r="A2" s="279" t="s">
        <v>281</v>
      </c>
      <c r="B2" s="279"/>
      <c r="C2" s="279"/>
      <c r="D2" s="279"/>
    </row>
    <row r="3" spans="1:4">
      <c r="A3" s="341" t="s">
        <v>243</v>
      </c>
      <c r="B3" s="341"/>
      <c r="C3" s="341" t="s">
        <v>242</v>
      </c>
      <c r="D3" s="341"/>
    </row>
    <row r="4" spans="1:4">
      <c r="A4" s="241" t="s">
        <v>14</v>
      </c>
      <c r="B4" s="242">
        <f>'Name of Bidder'!C9</f>
        <v>0</v>
      </c>
      <c r="C4" s="241" t="s">
        <v>244</v>
      </c>
      <c r="D4" s="243"/>
    </row>
    <row r="5" spans="1:4" ht="16.5">
      <c r="A5" s="241" t="s">
        <v>15</v>
      </c>
      <c r="B5" s="242">
        <f>'Schedule-I'!C5</f>
        <v>0</v>
      </c>
      <c r="C5" s="343" t="s">
        <v>245</v>
      </c>
      <c r="D5" s="343"/>
    </row>
    <row r="6" spans="1:4" ht="16.5">
      <c r="A6" s="244"/>
      <c r="B6" s="242">
        <f>'Schedule-I'!C6</f>
        <v>0</v>
      </c>
      <c r="C6" s="62" t="s">
        <v>246</v>
      </c>
      <c r="D6" s="126"/>
    </row>
    <row r="7" spans="1:4" ht="16.5">
      <c r="A7" s="244"/>
      <c r="B7" s="242">
        <f>'Schedule-I'!C7</f>
        <v>0</v>
      </c>
      <c r="C7" s="62" t="s">
        <v>282</v>
      </c>
      <c r="D7" s="126"/>
    </row>
    <row r="8" spans="1:4" ht="16.5">
      <c r="A8" s="244"/>
      <c r="B8" s="242"/>
      <c r="C8" s="62" t="s">
        <v>283</v>
      </c>
      <c r="D8" s="126"/>
    </row>
    <row r="9" spans="1:4" ht="15">
      <c r="A9" s="160" t="s">
        <v>249</v>
      </c>
      <c r="B9" s="342" t="s">
        <v>284</v>
      </c>
      <c r="C9" s="342"/>
      <c r="D9" s="161" t="s">
        <v>285</v>
      </c>
    </row>
    <row r="10" spans="1:4" ht="15">
      <c r="A10" s="162">
        <v>1.1000000000000001</v>
      </c>
      <c r="B10" s="338" t="s">
        <v>286</v>
      </c>
      <c r="C10" s="338"/>
      <c r="D10" s="245"/>
    </row>
    <row r="11" spans="1:4" ht="51" customHeight="1">
      <c r="A11" s="162"/>
      <c r="B11" s="337" t="str">
        <f>"Supply &amp; Installation Charges- Schedule Civil &amp; Electrical Items for " &amp;A1</f>
        <v>Supply &amp; Installation Charges- Schedule Civil &amp; Electrical Items for Construction of Parallel Cable Trench at 765/400kV Sub-Station, Raichur</v>
      </c>
      <c r="C11" s="337"/>
      <c r="D11" s="246" t="str">
        <f>'Schedule-I'!N38</f>
        <v/>
      </c>
    </row>
    <row r="12" spans="1:4" ht="15">
      <c r="A12" s="162">
        <v>1.2</v>
      </c>
      <c r="B12" s="338" t="s">
        <v>287</v>
      </c>
      <c r="C12" s="338"/>
      <c r="D12" s="246"/>
    </row>
    <row r="13" spans="1:4" ht="43.5" customHeight="1">
      <c r="A13" s="162"/>
      <c r="B13" s="337" t="str">
        <f>"Supply &amp; Installation Charges- Non-Schedule Civil &amp; Electrical Items for " &amp; A1</f>
        <v>Supply &amp; Installation Charges- Non-Schedule Civil &amp; Electrical Items for Construction of Parallel Cable Trench at 765/400kV Sub-Station, Raichur</v>
      </c>
      <c r="C13" s="337"/>
      <c r="D13" s="247" t="str">
        <f>'Schedule-II'!K14</f>
        <v/>
      </c>
    </row>
    <row r="14" spans="1:4" ht="15">
      <c r="A14" s="162"/>
      <c r="B14" s="333"/>
      <c r="C14" s="334"/>
      <c r="D14" s="247"/>
    </row>
    <row r="15" spans="1:4" ht="33.75" customHeight="1">
      <c r="A15" s="162" t="s">
        <v>288</v>
      </c>
      <c r="B15" s="335" t="s">
        <v>349</v>
      </c>
      <c r="C15" s="336"/>
      <c r="D15" s="163" t="str">
        <f>IF(OR(D11="",D13=""),"Non-responsive Bid",D11+D13)</f>
        <v>Non-responsive Bid</v>
      </c>
    </row>
    <row r="16" spans="1:4" ht="15">
      <c r="A16" s="162"/>
      <c r="B16" s="339"/>
      <c r="C16" s="340"/>
      <c r="D16" s="163"/>
    </row>
    <row r="17" spans="1:4" ht="15">
      <c r="A17" s="162" t="s">
        <v>289</v>
      </c>
      <c r="B17" s="338" t="s">
        <v>290</v>
      </c>
      <c r="C17" s="338"/>
      <c r="D17" s="163"/>
    </row>
    <row r="18" spans="1:4" ht="15">
      <c r="A18" s="162"/>
      <c r="B18" s="337" t="s">
        <v>291</v>
      </c>
      <c r="C18" s="337"/>
      <c r="D18" s="163" t="str">
        <f>'Schedule-I'!O39</f>
        <v/>
      </c>
    </row>
    <row r="19" spans="1:4" ht="15">
      <c r="A19" s="162"/>
      <c r="B19" s="337" t="s">
        <v>292</v>
      </c>
      <c r="C19" s="337"/>
      <c r="D19" s="163" t="str">
        <f>'Schedule-II'!L14</f>
        <v/>
      </c>
    </row>
    <row r="20" spans="1:4" ht="35.25" customHeight="1">
      <c r="A20" s="162"/>
      <c r="B20" s="330" t="s">
        <v>293</v>
      </c>
      <c r="C20" s="330"/>
      <c r="D20" s="163" t="str">
        <f>IF(OR(D11="",D13=""),"Non-responsive Bid",D18+D19)</f>
        <v>Non-responsive Bid</v>
      </c>
    </row>
    <row r="21" spans="1:4" ht="15.75">
      <c r="A21" s="162"/>
      <c r="B21" s="331"/>
      <c r="C21" s="332"/>
      <c r="D21" s="164"/>
    </row>
    <row r="22" spans="1:4" ht="16.5">
      <c r="A22" s="162" t="s">
        <v>294</v>
      </c>
      <c r="B22" s="330" t="s">
        <v>295</v>
      </c>
      <c r="C22" s="330"/>
      <c r="D22" s="163" t="str">
        <f>IF(OR(D11="",D13=""),"Non-responsive Bid",D15+D20)</f>
        <v>Non-responsive Bid</v>
      </c>
    </row>
    <row r="23" spans="1:4">
      <c r="A23" s="248"/>
      <c r="B23" s="249"/>
      <c r="C23" s="249"/>
      <c r="D23" s="250"/>
    </row>
    <row r="24" spans="1:4">
      <c r="A24" s="251"/>
      <c r="B24" s="252"/>
      <c r="C24" s="252"/>
      <c r="D24" s="253"/>
    </row>
    <row r="25" spans="1:4">
      <c r="A25" s="254" t="s">
        <v>296</v>
      </c>
      <c r="B25" s="252">
        <f>'Name of Bidder'!C20</f>
        <v>0</v>
      </c>
      <c r="C25" s="241" t="s">
        <v>297</v>
      </c>
      <c r="D25" s="253">
        <f>'Name of Bidder'!C17</f>
        <v>0</v>
      </c>
    </row>
    <row r="26" spans="1:4">
      <c r="A26" s="255" t="s">
        <v>298</v>
      </c>
      <c r="B26" s="256">
        <f>'Name of Bidder'!C21</f>
        <v>0</v>
      </c>
      <c r="C26" s="257" t="s">
        <v>299</v>
      </c>
      <c r="D26" s="258">
        <f>'Name of Bidder'!C18</f>
        <v>0</v>
      </c>
    </row>
  </sheetData>
  <sheetProtection algorithmName="SHA-512" hashValue="mQQY82EmiIPECA9A3upSWkVzvEmJXwK6vskT23zCImKVbxxR7LsgZ6S68Dl6lCAdj1uDp2t4x0PzATThlvzrQg==" saltValue="Tx4Rv/dAiB2LbN0ex4AEbw==" spinCount="100000" sheet="1" objects="1" scenarios="1"/>
  <customSheetViews>
    <customSheetView guid="{F3854C08-3477-4F6D-851C-40DFA3C6F6FE}" showPageBreaks="1" fitToPage="1" view="pageBreakPreview" topLeftCell="A4">
      <selection activeCell="D11" sqref="D11"/>
      <pageMargins left="0" right="0" top="0" bottom="0" header="0" footer="0"/>
      <pageSetup paperSize="9" orientation="portrait" r:id="rId1"/>
    </customSheetView>
    <customSheetView guid="{768FBB31-C98F-42D8-8A21-9E4C92CB0C4E}" showPageBreaks="1" fitToPage="1" view="pageBreakPreview">
      <selection activeCell="G16" sqref="G16"/>
      <pageMargins left="0" right="0" top="0" bottom="0" header="0" footer="0"/>
      <pageSetup paperSize="9" orientation="portrait" r:id="rId2"/>
    </customSheetView>
    <customSheetView guid="{71DFD631-F0FC-4D77-B088-495FC5677788}" showPageBreaks="1" fitToPage="1" view="pageBreakPreview">
      <selection activeCell="N15" sqref="N15"/>
      <pageMargins left="0" right="0" top="0" bottom="0" header="0" footer="0"/>
      <pageSetup paperSize="9" orientation="portrait" r:id="rId3"/>
    </customSheetView>
    <customSheetView guid="{FAE469C4-CC0E-407B-871F-7B3C94956CEC}" showPageBreaks="1" fitToPage="1" view="pageBreakPreview">
      <selection activeCell="N15" sqref="N15"/>
      <pageMargins left="0" right="0" top="0" bottom="0" header="0" footer="0"/>
      <pageSetup paperSize="9" orientation="portrait" r:id="rId4"/>
    </customSheetView>
  </customSheetViews>
  <mergeCells count="19">
    <mergeCell ref="A1:D1"/>
    <mergeCell ref="A2:D2"/>
    <mergeCell ref="A3:B3"/>
    <mergeCell ref="C3:D3"/>
    <mergeCell ref="B9:C9"/>
    <mergeCell ref="C5:D5"/>
    <mergeCell ref="B10:C10"/>
    <mergeCell ref="B11:C11"/>
    <mergeCell ref="B12:C12"/>
    <mergeCell ref="B13:C13"/>
    <mergeCell ref="B16:C16"/>
    <mergeCell ref="B20:C20"/>
    <mergeCell ref="B21:C21"/>
    <mergeCell ref="B22:C22"/>
    <mergeCell ref="B14:C14"/>
    <mergeCell ref="B15:C15"/>
    <mergeCell ref="B18:C18"/>
    <mergeCell ref="B19:C19"/>
    <mergeCell ref="B17:C17"/>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D43" sqref="D43:F43"/>
    </sheetView>
  </sheetViews>
  <sheetFormatPr defaultRowHeight="12.75"/>
  <cols>
    <col min="1" max="2" width="10.7109375" style="169" customWidth="1"/>
    <col min="3" max="3" width="14.7109375" style="169" customWidth="1"/>
    <col min="4" max="4" width="20.7109375" style="169" customWidth="1"/>
    <col min="5" max="5" width="12.7109375" style="169" customWidth="1"/>
    <col min="6" max="6" width="34.140625" style="169" customWidth="1"/>
    <col min="7" max="25" width="9.140625" style="169"/>
    <col min="26" max="26" width="12.5703125" style="169" customWidth="1"/>
    <col min="27" max="27" width="9.140625" style="169"/>
    <col min="28" max="28" width="16.140625" style="169" bestFit="1" customWidth="1"/>
    <col min="29" max="16384" width="9.140625" style="169"/>
  </cols>
  <sheetData>
    <row r="1" spans="1:6" ht="17.25">
      <c r="A1" s="166" t="str">
        <f>'Name of Bidder'!A2:C2</f>
        <v>Specification No: Ref: SR-I/C&amp;M/WC-3879/2024/RFx-5002003919 (SR1/NT/W-CIVIL/DOM/B00/24/13415)</v>
      </c>
      <c r="B1" s="166"/>
      <c r="C1" s="167"/>
      <c r="D1" s="167"/>
      <c r="E1" s="167"/>
      <c r="F1" s="168" t="s">
        <v>300</v>
      </c>
    </row>
    <row r="2" spans="1:6" ht="16.5">
      <c r="A2" s="170"/>
      <c r="B2" s="170"/>
      <c r="C2" s="170"/>
      <c r="D2" s="170"/>
      <c r="E2" s="170"/>
      <c r="F2" s="170"/>
    </row>
    <row r="3" spans="1:6" ht="15">
      <c r="A3" s="357" t="s">
        <v>301</v>
      </c>
      <c r="B3" s="357"/>
      <c r="C3" s="357"/>
      <c r="D3" s="357"/>
      <c r="E3" s="357"/>
      <c r="F3" s="357"/>
    </row>
    <row r="4" spans="1:6" ht="15">
      <c r="A4" s="171"/>
      <c r="B4" s="171"/>
      <c r="C4" s="171"/>
      <c r="D4" s="171"/>
      <c r="E4" s="171"/>
      <c r="F4" s="171"/>
    </row>
    <row r="5" spans="1:6" ht="16.5">
      <c r="A5" s="172" t="s">
        <v>302</v>
      </c>
      <c r="B5" s="172"/>
      <c r="C5" s="358"/>
      <c r="D5" s="358"/>
      <c r="E5" s="358"/>
      <c r="F5" s="358"/>
    </row>
    <row r="6" spans="1:6" ht="16.5">
      <c r="A6" s="172" t="s">
        <v>18</v>
      </c>
      <c r="B6" s="359"/>
      <c r="C6" s="359"/>
      <c r="D6" s="170"/>
      <c r="E6" s="170"/>
      <c r="F6" s="170"/>
    </row>
    <row r="7" spans="1:6" ht="16.5">
      <c r="A7" s="172"/>
      <c r="B7" s="173"/>
      <c r="C7" s="173"/>
      <c r="D7" s="170"/>
      <c r="E7" s="170"/>
      <c r="F7" s="170"/>
    </row>
    <row r="8" spans="1:6" ht="16.5">
      <c r="A8" s="174" t="s">
        <v>242</v>
      </c>
      <c r="B8" s="175"/>
      <c r="C8" s="170"/>
      <c r="D8" s="170"/>
      <c r="E8" s="170"/>
      <c r="F8" s="176"/>
    </row>
    <row r="9" spans="1:6" ht="16.5">
      <c r="A9" s="177" t="s">
        <v>244</v>
      </c>
      <c r="B9" s="177"/>
      <c r="C9" s="170"/>
      <c r="D9" s="170"/>
      <c r="E9" s="170"/>
      <c r="F9" s="176"/>
    </row>
    <row r="10" spans="1:6" ht="16.5">
      <c r="A10" s="177" t="s">
        <v>245</v>
      </c>
      <c r="B10" s="177"/>
      <c r="C10" s="170"/>
      <c r="D10" s="170"/>
      <c r="E10" s="170"/>
      <c r="F10" s="176"/>
    </row>
    <row r="11" spans="1:6" ht="16.5">
      <c r="A11" s="177" t="s">
        <v>303</v>
      </c>
      <c r="B11" s="177"/>
      <c r="C11" s="170"/>
      <c r="D11" s="170"/>
      <c r="E11" s="170"/>
      <c r="F11" s="176"/>
    </row>
    <row r="12" spans="1:6" ht="16.5">
      <c r="A12" s="177"/>
      <c r="B12" s="177"/>
      <c r="C12" s="170"/>
      <c r="D12" s="170"/>
      <c r="E12" s="170"/>
      <c r="F12" s="176"/>
    </row>
    <row r="13" spans="1:6" ht="16.5">
      <c r="A13" s="177"/>
      <c r="B13" s="177"/>
      <c r="C13" s="170"/>
      <c r="D13" s="170"/>
      <c r="E13" s="170"/>
      <c r="F13" s="176"/>
    </row>
    <row r="14" spans="1:6" ht="16.5">
      <c r="A14" s="172"/>
      <c r="B14" s="172"/>
      <c r="C14" s="170"/>
      <c r="D14" s="170"/>
      <c r="E14" s="170"/>
      <c r="F14" s="176"/>
    </row>
    <row r="15" spans="1:6" ht="68.25" customHeight="1">
      <c r="A15" s="178" t="s">
        <v>304</v>
      </c>
      <c r="B15" s="179"/>
      <c r="C15" s="360" t="str">
        <f>'Name of Bidder'!A1</f>
        <v>Construction of Parallel Cable Trench at 765/400kV Sub-Station, Raichur</v>
      </c>
      <c r="D15" s="360"/>
      <c r="E15" s="360"/>
      <c r="F15" s="360"/>
    </row>
    <row r="16" spans="1:6" ht="45.75" customHeight="1">
      <c r="A16" s="170" t="s">
        <v>305</v>
      </c>
      <c r="B16" s="170"/>
      <c r="C16" s="176"/>
      <c r="D16" s="176"/>
      <c r="E16" s="176"/>
      <c r="F16" s="176"/>
    </row>
    <row r="17" spans="1:28" ht="113.25" customHeight="1">
      <c r="A17" s="179">
        <v>1</v>
      </c>
      <c r="B17" s="351"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51"/>
      <c r="D17" s="351"/>
      <c r="E17" s="351"/>
      <c r="F17" s="351"/>
      <c r="Z17" s="181" t="s">
        <v>306</v>
      </c>
      <c r="AA17" s="182" t="s">
        <v>307</v>
      </c>
      <c r="AB17" s="183" t="str">
        <f>'Schedule-III-Summary'!D22</f>
        <v>Non-responsive Bid</v>
      </c>
    </row>
    <row r="18" spans="1:28" ht="42" customHeight="1">
      <c r="A18" s="170"/>
      <c r="B18" s="356" t="s">
        <v>308</v>
      </c>
      <c r="C18" s="356"/>
      <c r="D18" s="356"/>
      <c r="E18" s="356"/>
      <c r="F18" s="356"/>
    </row>
    <row r="19" spans="1:28" ht="16.5">
      <c r="A19" s="184">
        <v>2</v>
      </c>
      <c r="B19" s="355" t="s">
        <v>309</v>
      </c>
      <c r="C19" s="355"/>
      <c r="D19" s="355"/>
      <c r="E19" s="355"/>
      <c r="F19" s="355"/>
    </row>
    <row r="20" spans="1:28" ht="33.75" customHeight="1">
      <c r="A20" s="179">
        <v>2.1</v>
      </c>
      <c r="B20" s="351" t="s">
        <v>310</v>
      </c>
      <c r="C20" s="351"/>
      <c r="D20" s="351"/>
      <c r="E20" s="351"/>
      <c r="F20" s="351"/>
    </row>
    <row r="21" spans="1:28" ht="16.5">
      <c r="A21" s="179"/>
      <c r="B21" s="180" t="s">
        <v>311</v>
      </c>
      <c r="C21" s="353" t="s">
        <v>312</v>
      </c>
      <c r="D21" s="353"/>
      <c r="E21" s="353"/>
      <c r="F21" s="353"/>
    </row>
    <row r="22" spans="1:28" ht="16.5">
      <c r="A22" s="179"/>
      <c r="B22" s="180" t="s">
        <v>313</v>
      </c>
      <c r="C22" s="353" t="s">
        <v>314</v>
      </c>
      <c r="D22" s="353"/>
      <c r="E22" s="353"/>
      <c r="F22" s="353"/>
    </row>
    <row r="23" spans="1:28" ht="16.5" customHeight="1">
      <c r="A23" s="179"/>
      <c r="B23" s="180" t="s">
        <v>315</v>
      </c>
      <c r="C23" s="353" t="s">
        <v>316</v>
      </c>
      <c r="D23" s="353"/>
      <c r="E23" s="353"/>
      <c r="F23" s="353"/>
    </row>
    <row r="24" spans="1:28" ht="16.5">
      <c r="A24" s="170"/>
      <c r="B24" s="354"/>
      <c r="C24" s="354"/>
      <c r="D24" s="178"/>
      <c r="E24" s="178"/>
      <c r="F24" s="178"/>
    </row>
    <row r="25" spans="1:28" ht="87.75" customHeight="1">
      <c r="A25" s="185">
        <v>2.2000000000000002</v>
      </c>
      <c r="B25" s="351" t="s">
        <v>317</v>
      </c>
      <c r="C25" s="351"/>
      <c r="D25" s="351"/>
      <c r="E25" s="351"/>
      <c r="F25" s="351"/>
    </row>
    <row r="26" spans="1:28" ht="51" customHeight="1">
      <c r="A26" s="185">
        <v>2.2999999999999998</v>
      </c>
      <c r="B26" s="351" t="s">
        <v>318</v>
      </c>
      <c r="C26" s="351"/>
      <c r="D26" s="351"/>
      <c r="E26" s="351"/>
      <c r="F26" s="351"/>
    </row>
    <row r="27" spans="1:28" ht="120" customHeight="1">
      <c r="A27" s="185">
        <v>2.4</v>
      </c>
      <c r="B27" s="351" t="s">
        <v>319</v>
      </c>
      <c r="C27" s="351"/>
      <c r="D27" s="351"/>
      <c r="E27" s="351"/>
      <c r="F27" s="351"/>
    </row>
    <row r="28" spans="1:28" ht="97.5" customHeight="1">
      <c r="A28" s="179">
        <v>3</v>
      </c>
      <c r="B28" s="351" t="s">
        <v>320</v>
      </c>
      <c r="C28" s="351"/>
      <c r="D28" s="351"/>
      <c r="E28" s="351"/>
      <c r="F28" s="351"/>
    </row>
    <row r="29" spans="1:28" ht="62.25" customHeight="1">
      <c r="A29" s="185">
        <v>3.1</v>
      </c>
      <c r="B29" s="353" t="s">
        <v>321</v>
      </c>
      <c r="C29" s="353"/>
      <c r="D29" s="353"/>
      <c r="E29" s="353"/>
      <c r="F29" s="353"/>
    </row>
    <row r="30" spans="1:28" ht="57" customHeight="1">
      <c r="A30" s="185">
        <v>3.2</v>
      </c>
      <c r="B30" s="351" t="s">
        <v>322</v>
      </c>
      <c r="C30" s="351"/>
      <c r="D30" s="351"/>
      <c r="E30" s="351"/>
      <c r="F30" s="351"/>
    </row>
    <row r="31" spans="1:28" ht="62.25" customHeight="1">
      <c r="A31" s="185">
        <v>3.3</v>
      </c>
      <c r="B31" s="351" t="s">
        <v>323</v>
      </c>
      <c r="C31" s="351"/>
      <c r="D31" s="351"/>
      <c r="E31" s="351"/>
      <c r="F31" s="351"/>
    </row>
    <row r="32" spans="1:28" ht="79.5" customHeight="1">
      <c r="A32" s="179">
        <v>4</v>
      </c>
      <c r="B32" s="351" t="s">
        <v>324</v>
      </c>
      <c r="C32" s="351"/>
      <c r="D32" s="351"/>
      <c r="E32" s="351"/>
      <c r="F32" s="351"/>
    </row>
    <row r="33" spans="1:6" ht="89.25" customHeight="1">
      <c r="A33" s="179">
        <v>5</v>
      </c>
      <c r="B33" s="351" t="s">
        <v>325</v>
      </c>
      <c r="C33" s="351"/>
      <c r="D33" s="351"/>
      <c r="E33" s="351"/>
      <c r="F33" s="351"/>
    </row>
    <row r="34" spans="1:6" ht="16.5">
      <c r="A34" s="170"/>
      <c r="B34" s="186" t="str">
        <f>IF(ISERROR("Dated this " &amp; AG6 &amp; LOOKUP(AG6,AE1:AE27,AF1:AF27) &amp; " day of " &amp; AG8 &amp; " " &amp;AG9), "", "Dated this " &amp; AG6 &amp; LOOKUP(AG6,AE1:AE27,AF1:AF27) &amp; " day of " &amp; AG8 &amp; " " &amp;AG9)</f>
        <v/>
      </c>
      <c r="C34" s="186"/>
      <c r="D34" s="186"/>
      <c r="E34" s="187"/>
      <c r="F34" s="187"/>
    </row>
    <row r="35" spans="1:6" ht="16.5">
      <c r="A35" s="170"/>
      <c r="B35" s="186" t="s">
        <v>326</v>
      </c>
      <c r="C35" s="188"/>
      <c r="D35" s="189"/>
      <c r="E35" s="189"/>
      <c r="F35" s="189"/>
    </row>
    <row r="36" spans="1:6" ht="16.5">
      <c r="A36" s="170"/>
      <c r="B36" s="190"/>
      <c r="C36" s="189"/>
      <c r="D36" s="189"/>
      <c r="E36" s="186"/>
      <c r="F36" s="191" t="s">
        <v>327</v>
      </c>
    </row>
    <row r="37" spans="1:6" ht="16.5">
      <c r="A37" s="170"/>
      <c r="B37" s="190"/>
      <c r="C37" s="189"/>
      <c r="D37" s="186"/>
      <c r="E37" s="186"/>
      <c r="F37" s="191" t="str">
        <f>"For and on behalf of " &amp; 'Schedule-I'!C3</f>
        <v xml:space="preserve">For and on behalf of </v>
      </c>
    </row>
    <row r="38" spans="1:6" ht="16.5">
      <c r="A38" s="192"/>
      <c r="B38" s="192"/>
      <c r="C38" s="193"/>
      <c r="D38" s="192"/>
      <c r="E38" s="194"/>
      <c r="F38" s="172"/>
    </row>
    <row r="39" spans="1:6" ht="16.5">
      <c r="A39" s="195" t="s">
        <v>328</v>
      </c>
      <c r="B39" s="352">
        <f>'Name of Bidder'!C20</f>
        <v>0</v>
      </c>
      <c r="C39" s="352"/>
      <c r="D39" s="192"/>
      <c r="E39" s="194" t="s">
        <v>19</v>
      </c>
      <c r="F39" s="196">
        <f>'Name of Bidder'!C17</f>
        <v>0</v>
      </c>
    </row>
    <row r="40" spans="1:6" ht="16.5">
      <c r="A40" s="195" t="s">
        <v>298</v>
      </c>
      <c r="B40" s="196">
        <f>'Name of Bidder'!C21</f>
        <v>0</v>
      </c>
      <c r="C40" s="197"/>
      <c r="D40" s="192"/>
      <c r="E40" s="194" t="s">
        <v>21</v>
      </c>
      <c r="F40" s="196">
        <f>'Name of Bidder'!C18</f>
        <v>0</v>
      </c>
    </row>
    <row r="41" spans="1:6" ht="16.5">
      <c r="A41" s="170"/>
      <c r="B41" s="170"/>
      <c r="C41" s="170"/>
      <c r="D41" s="192"/>
      <c r="E41" s="194"/>
      <c r="F41" s="170"/>
    </row>
    <row r="42" spans="1:6" ht="16.5">
      <c r="A42" s="198" t="s">
        <v>329</v>
      </c>
      <c r="B42" s="199"/>
      <c r="C42" s="200"/>
      <c r="D42" s="186"/>
      <c r="E42" s="191"/>
      <c r="F42" s="186"/>
    </row>
    <row r="43" spans="1:6" ht="16.5">
      <c r="A43" s="348" t="s">
        <v>330</v>
      </c>
      <c r="B43" s="348"/>
      <c r="C43" s="348"/>
      <c r="D43" s="347"/>
      <c r="E43" s="347"/>
      <c r="F43" s="347"/>
    </row>
    <row r="44" spans="1:6" ht="16.5">
      <c r="A44" s="349"/>
      <c r="B44" s="349"/>
      <c r="C44" s="349"/>
      <c r="D44" s="125"/>
      <c r="E44" s="125"/>
      <c r="F44" s="125"/>
    </row>
    <row r="45" spans="1:6" ht="16.5">
      <c r="A45" s="345"/>
      <c r="B45" s="345"/>
      <c r="C45" s="345"/>
      <c r="D45" s="125"/>
      <c r="E45" s="125"/>
      <c r="F45" s="125"/>
    </row>
    <row r="46" spans="1:6" ht="16.5">
      <c r="A46" s="346" t="s">
        <v>331</v>
      </c>
      <c r="B46" s="346"/>
      <c r="C46" s="346"/>
      <c r="D46" s="347"/>
      <c r="E46" s="347"/>
      <c r="F46" s="347"/>
    </row>
    <row r="47" spans="1:6" ht="16.5">
      <c r="A47" s="346" t="s">
        <v>332</v>
      </c>
      <c r="B47" s="346"/>
      <c r="C47" s="346"/>
      <c r="D47" s="347"/>
      <c r="E47" s="347"/>
      <c r="F47" s="347"/>
    </row>
    <row r="48" spans="1:6" ht="16.5">
      <c r="A48" s="346" t="s">
        <v>333</v>
      </c>
      <c r="B48" s="346"/>
      <c r="C48" s="346"/>
      <c r="D48" s="347"/>
      <c r="E48" s="347"/>
      <c r="F48" s="347"/>
    </row>
    <row r="49" spans="1:6" ht="16.5">
      <c r="A49" s="348" t="s">
        <v>334</v>
      </c>
      <c r="B49" s="348"/>
      <c r="C49" s="348"/>
      <c r="D49" s="347"/>
      <c r="E49" s="347"/>
      <c r="F49" s="347"/>
    </row>
    <row r="50" spans="1:6" ht="16.5">
      <c r="A50" s="349"/>
      <c r="B50" s="349"/>
      <c r="C50" s="349"/>
      <c r="D50" s="125"/>
      <c r="E50" s="125"/>
      <c r="F50" s="125"/>
    </row>
    <row r="51" spans="1:6" ht="16.5">
      <c r="A51" s="345"/>
      <c r="B51" s="345"/>
      <c r="C51" s="345"/>
      <c r="D51" s="125"/>
      <c r="E51" s="125"/>
      <c r="F51" s="125"/>
    </row>
    <row r="52" spans="1:6" ht="37.5" customHeight="1">
      <c r="A52" s="35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50"/>
      <c r="C52" s="350"/>
      <c r="D52" s="350"/>
      <c r="E52" s="350"/>
      <c r="F52" s="350"/>
    </row>
    <row r="53" spans="1:6" ht="18.75">
      <c r="A53" s="344" t="s">
        <v>335</v>
      </c>
      <c r="B53" s="344"/>
      <c r="C53" s="344"/>
      <c r="D53" s="344"/>
      <c r="E53" s="344"/>
      <c r="F53" s="344"/>
    </row>
  </sheetData>
  <sheetProtection password="93F4" sheet="1" objects="1" scenarios="1" formatColumns="0" formatRows="0" selectLockedCells="1"/>
  <customSheetViews>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1"/>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2"/>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3"/>
      <headerFooter>
        <oddFooter>Page &amp;P of &amp;N</oddFooter>
      </headerFooter>
    </customSheetView>
    <customSheetView guid="{FAE469C4-CC0E-407B-871F-7B3C94956CEC}" scale="90" showPageBreaks="1" printArea="1" view="pageBreakPreview">
      <selection activeCell="J17" sqref="J17"/>
      <pageMargins left="0" right="0" top="0" bottom="0" header="0" footer="0"/>
      <pageSetup paperSize="9" scale="94" orientation="portrait" r:id="rId4"/>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 Lakshmi Manogna {सी लक्ष्मी  मनोगना}</cp:lastModifiedBy>
  <cp:revision/>
  <dcterms:created xsi:type="dcterms:W3CDTF">2010-09-27T08:09:01Z</dcterms:created>
  <dcterms:modified xsi:type="dcterms:W3CDTF">2025-03-04T13:40:10Z</dcterms:modified>
  <cp:category/>
  <cp:contentStatus/>
</cp:coreProperties>
</file>