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12. Package A_ Bareilly -Retendered/Bidding Document/"/>
    </mc:Choice>
  </mc:AlternateContent>
  <xr:revisionPtr revIDLastSave="115" documentId="13_ncr:1_{B836E4A6-9B02-4CC0-84F3-9636DCE403AA}" xr6:coauthVersionLast="47" xr6:coauthVersionMax="47" xr10:uidLastSave="{B3BDD783-2454-45DD-B611-526E1C65F024}"/>
  <workbookProtection workbookAlgorithmName="SHA-512" workbookHashValue="EZKPpObn44mJKoozWWVF3XPDEVm3UJWywBc83Y/VrfF65aS+IfMJ8CI59dly4dlYCqqZsz87t8ruqx7Ux1DyOA==" workbookSaltValue="yPWXrhFn1OQ09xBieQ2jFA==" workbookSpinCount="100000" lockStructure="1"/>
  <bookViews>
    <workbookView xWindow="-120" yWindow="-120" windowWidth="29040" windowHeight="15720" tabRatio="871" activeTab="12" xr2:uid="{00000000-000D-0000-FFFF-FFFF00000000}"/>
  </bookViews>
  <sheets>
    <sheet name="Basic" sheetId="1"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Sheet2" sheetId="29" state="hidden" r:id="rId27"/>
    <sheet name="N to W" sheetId="27" state="hidden" r:id="rId28"/>
    <sheet name="Sheet1" sheetId="2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12'!$A$1:$F$119</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3(JV)'!$A$1:$E$22</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9'!$A$1:$J$53</definedName>
    <definedName name="_xlnm.Print_Area" localSheetId="25">'Bid Form 1st Envelope '!$A$1:$F$118</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3(JV)'!$A$1:$E$22</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9'!$A$1:$G$53</definedName>
    <definedName name="Z_05855B4F_D61E_4C97_B759_B2F96767F6F8_.wvu.PrintArea" localSheetId="25" hidden="1">'Bid Form 1st Envelope '!$A$1:$F$118</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'!$101:$101,'Bid Form 1st Envelope '!$104:$105</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12'!$116:$203</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3(JV)'!$A$1:$E$22</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9'!$A$1:$G$54</definedName>
    <definedName name="Z_15A19D23_A9FD_4FC1_B7B0_F2D16BDFC729_.wvu.PrintArea" localSheetId="25" hidden="1">'Bid Form 1st Envelope '!$A$1:$F$118</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3(JV)'!$A$1:$E$22</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9'!$A$1:$G$54</definedName>
    <definedName name="Z_240327DD_375F_45D4_BA52_89AFD79FE6A1_.wvu.PrintArea" localSheetId="25" hidden="1">'Bid Form 1st Envelope '!$A$1:$F$118</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12'!$A$1:$F$119</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12'!$A$1:$F$119</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12'!$116:$203</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12'!$116:$203</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12'!$116:$203</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12'!$116:$203</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3(JV)'!$A$1:$E$22</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9'!$A$1:$G$54</definedName>
    <definedName name="Z_340562B9_6CEE_4962_8D7D_CA1C6778F52C_.wvu.PrintArea" localSheetId="25" hidden="1">'Bid Form 1st Envelope '!$A$1:$F$118</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3(JV)'!$A$1:$E$22</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9'!$A$1:$G$53</definedName>
    <definedName name="Z_347D9A5E_5167_4CD7_A121_BEAF211F64E4_.wvu.PrintArea" localSheetId="25" hidden="1">'Bid Form 1st Envelope '!$A$1:$J$118</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'!$101:$101,'Bid Form 1st Envelope '!$104:$105</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3(JV)'!$A$1:$E$22</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9'!$A$1:$G$54</definedName>
    <definedName name="Z_38BECF6E_1A53_4F98_87B9_44F2C5F77E08_.wvu.PrintArea" localSheetId="25" hidden="1">'Bid Form 1st Envelope '!$A$1:$F$118</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12'!$116:$203</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3(JV)'!$A$1:$E$22</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9'!$A$1:$G$60</definedName>
    <definedName name="Z_43BCBF1E_CDCF_4541_8D79_87EDCECBC1FD_.wvu.PrintArea" localSheetId="25" hidden="1">'Bid Form 1st Envelope '!$A$1:$F$118</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3(JV)'!$A$1:$E$22</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9'!$A$1:$G$54</definedName>
    <definedName name="Z_477F7E43_D393_45BA_B99B_D838E4629B5D_.wvu.PrintArea" localSheetId="25" hidden="1">'Bid Form 1st Envelope '!$A$1:$F$118</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3(JV)'!$A$1:$E$22</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9'!$A$1:$G$53</definedName>
    <definedName name="Z_47D52ECC_373D_4A7A_838F_7112A4A0A94F_.wvu.PrintArea" localSheetId="25" hidden="1">'Bid Form 1st Envelope '!$A$1:$J$118</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'!$101:$101,'Bid Form 1st Envelope '!$104:$105</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3(JV)'!$A$1:$E$22</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9'!$A$1:$G$60</definedName>
    <definedName name="Z_494F6778_23FE_4AAC_B37D_6C7543FC13B9_.wvu.PrintArea" localSheetId="25" hidden="1">'Bid Form 1st Envelope '!$A$1:$F$118</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12'!$116:$203</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12'!$116:$203</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12'!$116:$203</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12'!$116:$203</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12'!$116:$203</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12'!$116:$203</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3(JV)'!$A$1:$E$22</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9'!$A$1:$G$53</definedName>
    <definedName name="Z_72B383D4_8341_48BE_BBCC_63C6785ABF81_.wvu.PrintArea" localSheetId="25" hidden="1">'Bid Form 1st Envelope '!$A$1:$J$118</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9'!$46:$47</definedName>
    <definedName name="Z_72B383D4_8341_48BE_BBCC_63C6785ABF81_.wvu.Rows" localSheetId="25" hidden="1">'Bid Form 1st Envelope '!$26:$27,'Bid Form 1st Envelope '!$101:$101,'Bid Form 1st Envelope '!$104:$105</definedName>
    <definedName name="Z_72E27F64_009C_4321_B742_209DBE340E6D_.wvu.Cols" localSheetId="15" hidden="1">'Attach 12'!$G:$I</definedName>
    <definedName name="Z_72E27F64_009C_4321_B742_209DBE340E6D_.wvu.PrintArea" localSheetId="15" hidden="1">'Attach 12'!$A$1:$F$119</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12'!$A$1:$F$119</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3(JV)'!$A$1:$E$22</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9'!$A$1:$G$53</definedName>
    <definedName name="Z_7706378E_40E2_4583_90AF_E6E1DCB3696C_.wvu.PrintArea" localSheetId="25" hidden="1">'Bid Form 1st Envelope '!$A$1:$F$118</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12'!$38:$45,'Attach 12'!$96:$102</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9'!$46:$47</definedName>
    <definedName name="Z_7706378E_40E2_4583_90AF_E6E1DCB3696C_.wvu.Rows" localSheetId="25" hidden="1">'Bid Form 1st Envelope '!$26:$27,'Bid Form 1st Envelope '!$101:$101,'Bid Form 1st Envelope '!$104:$105</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3(JV)'!$A$1:$E$22</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9'!$A$1:$G$60</definedName>
    <definedName name="Z_7A9EA6D6_4DDF_43D9_92E6_C6AFAD14E266_.wvu.PrintArea" localSheetId="25" hidden="1">'Bid Form 1st Envelope '!$A$1:$F$118</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12'!$116:$203</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3(JV)'!$A$1:$E$22</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9'!$A$1:$G$53</definedName>
    <definedName name="Z_82E8A0F5_0020_4355_95CF_28601763A783_.wvu.PrintArea" localSheetId="25" hidden="1">'Bid Form 1st Envelope '!$A$1:$F$118</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3(JV)'!$A$1:$E$22</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9'!$A$1:$G$54</definedName>
    <definedName name="Z_8E3ED18F_7B8F_4A1C_969D_A70DC3B696C3_.wvu.PrintArea" localSheetId="25" hidden="1">'Bid Form 1st Envelope '!$A$1:$F$118</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3(JV)'!$A$1:$E$22</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9'!$A$1:$G$60</definedName>
    <definedName name="Z_8E7B022F_1113_4BA2_B2BA_8EDBE02A2557_.wvu.PrintArea" localSheetId="25" hidden="1">'Bid Form 1st Envelope '!$A$1:$F$118</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12'!$116:$203</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3(JV)'!$A$1:$E$22</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9'!$A$1:$G$54</definedName>
    <definedName name="Z_97C0FC0E_800C_45C9_895E_E91A3F1ADBA4_.wvu.PrintArea" localSheetId="25" hidden="1">'Bid Form 1st Envelope '!$A$1:$F$118</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12'!$A$1:$F$119</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12'!$116:$203</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12'!$116:$203</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3(JV)'!$A$1:$E$22</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9'!$A$1:$G$60</definedName>
    <definedName name="Z_A3F641DF_CF1D_48E3_AFDC_E52726A449CB_.wvu.PrintArea" localSheetId="25" hidden="1">'Bid Form 1st Envelope '!$A$1:$F$118</definedName>
    <definedName name="Z_A3F641DF_CF1D_48E3_AFDC_E52726A449CB_.wvu.PrintTitles" localSheetId="15" hidden="1">'Attach 12'!#REF!</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12'!$A$1:$F$119</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3(JV)'!$A$1:$E$22</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9'!$A$1:$G$53</definedName>
    <definedName name="Z_BA86FE7A_199D_4ABD_A444_AE6BFDF4BCC9_.wvu.PrintArea" localSheetId="25" hidden="1">'Bid Form 1st Envelope '!$A$1:$J$118</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'!$101:$101,'Bid Form 1st Envelope '!$104:$105</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3(JV)'!$A$1:$E$22</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9'!$A$1:$G$54</definedName>
    <definedName name="Z_C5EDD9E3_0801_4479_8600_A80B0FCFDF0B_.wvu.PrintArea" localSheetId="25" hidden="1">'Bid Form 1st Envelope '!$A$1:$F$118</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3(JV)'!$A$1:$E$22</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9'!$A$1:$G$53</definedName>
    <definedName name="Z_CB7992C9_ABA5_4C7D_8C49_1E1D8E8875C7_.wvu.PrintArea" localSheetId="25" hidden="1">'Bid Form 1st Envelope '!$A$1:$F$118</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3(JV)'!$A$1:$E$22</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9'!$A$1:$G$60</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3(JV)'!$A$1:$E$22</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9'!$A$1:$G$60</definedName>
    <definedName name="Z_DC28ED1E_3E35_4094_9C2B_5C0A1C1D459C_.wvu.PrintArea" localSheetId="25" hidden="1">'Bid Form 1st Envelope '!$A$1:$F$118</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3(JV)'!$A$1:$E$22</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9'!$A$1:$G$53</definedName>
    <definedName name="Z_E51D3662_FFCE_4FD6_A590_7DDC9E38C41F_.wvu.PrintArea" localSheetId="25" hidden="1">'Bid Form 1st Envelope '!$A$1:$F$118</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12'!$116:$203</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12'!$116:$203</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3(JV)'!$A$1:$E$22</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9'!$A$1:$G$60</definedName>
    <definedName name="Z_ECEBABD0_566A_41C4_AA9A_38EA30EFEDA8_.wvu.PrintArea" localSheetId="25" hidden="1">'Bid Form 1st Envelope '!$A$1:$F$118</definedName>
    <definedName name="Z_ECEBABD0_566A_41C4_AA9A_38EA30EFEDA8_.wvu.PrintTitles" localSheetId="15" hidden="1">'Attach 12'!#REF!</definedName>
    <definedName name="Z_ECEBABD0_566A_41C4_AA9A_38EA30EFEDA8_.wvu.PrintTitles" localSheetId="12" hidden="1">'Attach 9'!$17:$17</definedName>
    <definedName name="Z_F34FCE55_6D7A_4595_AE80_79F81F8010EA_.wvu.Cols" localSheetId="15" hidden="1">'Attach 12'!$G:$I</definedName>
    <definedName name="Z_F34FCE55_6D7A_4595_AE80_79F81F8010EA_.wvu.PrintArea" localSheetId="15" hidden="1">'Attach 12'!$A$1:$F$119</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3(JV)'!$A$1:$E$22</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9'!$A$1:$G$54</definedName>
    <definedName name="Z_F9FE2C60_2849_4C32_B532_2B1A89FFA9CD_.wvu.PrintArea" localSheetId="25" hidden="1">'Bid Form 1st Envelope '!$A$1:$F$118</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12'!$A$1:$F$119</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3(JV)'!$A$1:$E$22</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9'!$A$1:$G$53</definedName>
    <definedName name="Z_FB41F969_87BE_4AD1_A99C_A5F9EA1C8FCB_.wvu.PrintArea" localSheetId="25" hidden="1">'Bid Form 1st Envelope '!$A$1:$F$118</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9'!$46:$47</definedName>
    <definedName name="Z_FB41F969_87BE_4AD1_A99C_A5F9EA1C8FCB_.wvu.Rows" localSheetId="25" hidden="1">'Bid Form 1st Envelope '!$26:$27,'Bid Form 1st Envelope '!$101:$101,'Bid Form 1st Envelope '!$104:$105</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3(JV)'!$A$1:$E$22</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9'!$A$1:$G$54</definedName>
    <definedName name="Z_FE4EC9C4_31B9_4D40_8323_5B16C3BC840F_.wvu.PrintArea" localSheetId="25" hidden="1">'Bid Form 1st Envelope '!$A$1:$F$118</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 name="Z_FEBF4298_F424_4062_8777_832DAFDB7A61_.wvu.Cols" localSheetId="15" hidden="1">'Attach 12'!$G:$I</definedName>
    <definedName name="Z_FEBF4298_F424_4062_8777_832DAFDB7A61_.wvu.Cols" localSheetId="19" hidden="1">'Attach 15'!$H:$H,'Attach 15'!$J:$J</definedName>
    <definedName name="Z_FEBF4298_F424_4062_8777_832DAFDB7A61_.wvu.Cols" localSheetId="23"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6'!$H:$H</definedName>
    <definedName name="Z_FEBF4298_F424_4062_8777_832DAFDB7A61_.wvu.Cols" localSheetId="25"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3" hidden="1">'Attach 10'!$A$1:$F$18</definedName>
    <definedName name="Z_FEBF4298_F424_4062_8777_832DAFDB7A61_.wvu.PrintArea" localSheetId="14" hidden="1">'Attach 11'!$A$1:$E$29</definedName>
    <definedName name="Z_FEBF4298_F424_4062_8777_832DAFDB7A61_.wvu.PrintArea" localSheetId="15" hidden="1">'Attach 12'!$A$1:$F$119</definedName>
    <definedName name="Z_FEBF4298_F424_4062_8777_832DAFDB7A61_.wvu.PrintArea" localSheetId="16" hidden="1">'Attach 13'!$A$1:$E$27</definedName>
    <definedName name="Z_FEBF4298_F424_4062_8777_832DAFDB7A61_.wvu.PrintArea" localSheetId="17" hidden="1">'Attach 14'!$A$1:$E$29</definedName>
    <definedName name="Z_FEBF4298_F424_4062_8777_832DAFDB7A61_.wvu.PrintArea" localSheetId="18" hidden="1">'Attach 14-IP'!$A$8:$I$220</definedName>
    <definedName name="Z_FEBF4298_F424_4062_8777_832DAFDB7A61_.wvu.PrintArea" localSheetId="19" hidden="1">'Attach 15'!$A$1:$E$93</definedName>
    <definedName name="Z_FEBF4298_F424_4062_8777_832DAFDB7A61_.wvu.PrintArea" localSheetId="20" hidden="1">'Attach 16'!$A$1:$L$90</definedName>
    <definedName name="Z_FEBF4298_F424_4062_8777_832DAFDB7A61_.wvu.PrintArea" localSheetId="21" hidden="1">'Attach 17'!$A$1:$E$33</definedName>
    <definedName name="Z_FEBF4298_F424_4062_8777_832DAFDB7A61_.wvu.PrintArea" localSheetId="22" hidden="1">'Attach 18'!$A$1:$E$24</definedName>
    <definedName name="Z_FEBF4298_F424_4062_8777_832DAFDB7A61_.wvu.PrintArea" localSheetId="23" hidden="1">'Attach 18 SP'!$A$7:$I$157</definedName>
    <definedName name="Z_FEBF4298_F424_4062_8777_832DAFDB7A61_.wvu.PrintArea" localSheetId="24" hidden="1">'Attach 19'!$A$1:$E$31</definedName>
    <definedName name="Z_FEBF4298_F424_4062_8777_832DAFDB7A61_.wvu.PrintArea" localSheetId="3" hidden="1">'Attach 3(JV)'!$A$1:$E$22</definedName>
    <definedName name="Z_FEBF4298_F424_4062_8777_832DAFDB7A61_.wvu.PrintArea" localSheetId="4" hidden="1">'Attach 3(QR)'!$A$1:$E$28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6'!$A$1:$E$28</definedName>
    <definedName name="Z_FEBF4298_F424_4062_8777_832DAFDB7A61_.wvu.PrintArea" localSheetId="11" hidden="1">'Attach 7'!$A$1:$E$18</definedName>
    <definedName name="Z_FEBF4298_F424_4062_8777_832DAFDB7A61_.wvu.PrintArea" localSheetId="12" hidden="1">'Attach 9'!$A$1:$G$53</definedName>
    <definedName name="Z_FEBF4298_F424_4062_8777_832DAFDB7A61_.wvu.PrintArea" localSheetId="25" hidden="1">'Bid Form 1st Envelope '!$A$1:$F$118</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2" hidden="1">'Attach 9'!$17:$17</definedName>
    <definedName name="Z_FEBF4298_F424_4062_8777_832DAFDB7A61_.wvu.Rows" localSheetId="15" hidden="1">'Attach 12'!$38:$45,'Attach 12'!$96:$102</definedName>
    <definedName name="Z_FEBF4298_F424_4062_8777_832DAFDB7A61_.wvu.Rows" localSheetId="19" hidden="1">'Attach 15'!$16:$16</definedName>
    <definedName name="Z_FEBF4298_F424_4062_8777_832DAFDB7A61_.wvu.Rows" localSheetId="21" hidden="1">'Attach 17'!$26:$26,'Attach 17'!$32:$209</definedName>
    <definedName name="Z_FEBF4298_F424_4062_8777_832DAFDB7A61_.wvu.Rows" localSheetId="23" hidden="1">'Attach 18 SP'!$149:$153</definedName>
    <definedName name="Z_FEBF4298_F424_4062_8777_832DAFDB7A61_.wvu.Rows" localSheetId="24"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2" hidden="1">'Attach 9'!$46:$47</definedName>
    <definedName name="Z_FEBF4298_F424_4062_8777_832DAFDB7A61_.wvu.Rows" localSheetId="25" hidden="1">'Bid Form 1st Envelope '!$22:$23,'Bid Form 1st Envelope '!$26:$27,'Bid Form 1st Envelope '!$101:$101,'Bid Form 1st Envelope '!$104:$105</definedName>
  </definedNames>
  <calcPr calcId="191029"/>
  <customWorkbookViews>
    <customWorkbookView name="Sandeep Panwar {संदीप पंवार} - Personal View" guid="{FEBF4298-F424-4062-8777-832DAFDB7A61}" mergeInterval="0" personalView="1" maximized="1" xWindow="-8" yWindow="-8" windowWidth="1936" windowHeight="1056" tabRatio="871" activeSheetId="26"/>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 name="Ankit Vaishnav {Ankit Vaishnav} - Personal View" guid="{7706378E-40E2-4583-90AF-E6E1DCB3696C}" mergeInterval="0" personalView="1" maximized="1" xWindow="-8" yWindow="-8" windowWidth="1456" windowHeight="876" tabRatio="982"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22" l="1"/>
  <c r="B89" i="26"/>
  <c r="A45" i="13" l="1"/>
  <c r="J1" i="13"/>
  <c r="F1" i="2" l="1"/>
  <c r="AD21" i="26" l="1"/>
  <c r="B21" i="26"/>
  <c r="A26" i="16" l="1"/>
  <c r="E9" i="16" l="1"/>
  <c r="E8" i="16"/>
  <c r="A8" i="16"/>
  <c r="E7" i="16"/>
  <c r="A42" i="24" l="1"/>
  <c r="A43" i="24"/>
  <c r="A40" i="19"/>
  <c r="A41" i="19"/>
  <c r="A47" i="13" l="1"/>
  <c r="A46" i="13"/>
  <c r="E1" i="11"/>
  <c r="F11" i="13" l="1"/>
  <c r="F10" i="13"/>
  <c r="F9" i="13"/>
  <c r="E9" i="11"/>
  <c r="F8" i="13"/>
  <c r="E8" i="11"/>
  <c r="A1" i="27"/>
  <c r="A8" i="26"/>
  <c r="A9" i="26"/>
  <c r="A10" i="26"/>
  <c r="A11" i="26"/>
  <c r="A12" i="26"/>
  <c r="B15" i="26"/>
  <c r="B17" i="26"/>
  <c r="B24" i="26"/>
  <c r="AD24" i="26"/>
  <c r="B25" i="26"/>
  <c r="H26" i="26"/>
  <c r="H27" i="26"/>
  <c r="B28" i="26"/>
  <c r="B29" i="26"/>
  <c r="B31" i="26"/>
  <c r="B32" i="26"/>
  <c r="B33" i="26"/>
  <c r="B34" i="26"/>
  <c r="B35" i="26"/>
  <c r="B36" i="26"/>
  <c r="B37" i="26"/>
  <c r="B38" i="26"/>
  <c r="B39" i="26"/>
  <c r="B40" i="26"/>
  <c r="B41" i="26"/>
  <c r="B42" i="26"/>
  <c r="B43" i="26"/>
  <c r="B44" i="26"/>
  <c r="B45" i="26"/>
  <c r="A118" i="26"/>
  <c r="E1" i="25"/>
  <c r="E7" i="25"/>
  <c r="E8" i="25"/>
  <c r="E9" i="25"/>
  <c r="E10" i="25"/>
  <c r="E11" i="25"/>
  <c r="A39" i="24"/>
  <c r="A40" i="24"/>
  <c r="A48" i="24"/>
  <c r="E1" i="23"/>
  <c r="E7" i="23"/>
  <c r="E8" i="23"/>
  <c r="E9" i="23"/>
  <c r="E10" i="23"/>
  <c r="E11" i="23"/>
  <c r="D1" i="22"/>
  <c r="E32" i="22" s="1"/>
  <c r="E60" i="22" s="1"/>
  <c r="Z2" i="22"/>
  <c r="D7" i="22"/>
  <c r="D38" i="22" s="1"/>
  <c r="D8" i="22"/>
  <c r="D39" i="22" s="1"/>
  <c r="D40" i="22"/>
  <c r="D69" i="22"/>
  <c r="D70" i="22"/>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A1" i="12" s="1"/>
  <c r="E1" i="4"/>
  <c r="Z1" i="4"/>
  <c r="Z2" i="4"/>
  <c r="Z2" i="21" s="1"/>
  <c r="A3" i="4"/>
  <c r="Z8" i="4"/>
  <c r="A8" i="4" s="1"/>
  <c r="B9" i="4"/>
  <c r="B10" i="4"/>
  <c r="B11" i="4"/>
  <c r="B12" i="4"/>
  <c r="B13" i="4"/>
  <c r="B14" i="4"/>
  <c r="H16" i="4"/>
  <c r="B18" i="4"/>
  <c r="E18" i="4"/>
  <c r="AA18" i="4"/>
  <c r="B19" i="4"/>
  <c r="E19" i="4"/>
  <c r="AA19" i="4"/>
  <c r="B1" i="3"/>
  <c r="B2" i="3"/>
  <c r="I6" i="3"/>
  <c r="AA6" i="3"/>
  <c r="B7" i="3"/>
  <c r="J8" i="3"/>
  <c r="L8" i="3"/>
  <c r="B10" i="3"/>
  <c r="A7" i="4" s="1"/>
  <c r="B11" i="3"/>
  <c r="J13" i="3"/>
  <c r="B15" i="3"/>
  <c r="B16" i="3"/>
  <c r="H28" i="3"/>
  <c r="G28" i="3" s="1"/>
  <c r="B2" i="2"/>
  <c r="B3" i="2"/>
  <c r="B6" i="26" l="1"/>
  <c r="AI7" i="26" s="1"/>
  <c r="AI8" i="26" s="1"/>
  <c r="A1" i="22"/>
  <c r="A32" i="22" s="1"/>
  <c r="A60" i="22" s="1"/>
  <c r="F95" i="26"/>
  <c r="A3" i="21"/>
  <c r="A16" i="13"/>
  <c r="D42" i="22"/>
  <c r="B30" i="22"/>
  <c r="B58" i="22" s="1"/>
  <c r="B86" i="22" s="1"/>
  <c r="D30" i="22"/>
  <c r="D58" i="22" s="1"/>
  <c r="D86" i="22" s="1"/>
  <c r="E22" i="5"/>
  <c r="A8" i="25"/>
  <c r="B12" i="23"/>
  <c r="B11" i="18"/>
  <c r="B10" i="23"/>
  <c r="B20" i="21"/>
  <c r="J6" i="3"/>
  <c r="L88" i="26" s="1"/>
  <c r="E13" i="4"/>
  <c r="D67" i="22"/>
  <c r="D66" i="22"/>
  <c r="D41" i="22"/>
  <c r="E14" i="4"/>
  <c r="B10" i="5"/>
  <c r="I26" i="6"/>
  <c r="A18" i="6" s="1"/>
  <c r="H26" i="6"/>
  <c r="A17" i="6" s="1"/>
  <c r="B11" i="6"/>
  <c r="B11" i="12"/>
  <c r="B11" i="14"/>
  <c r="B10" i="7"/>
  <c r="E27" i="11"/>
  <c r="E50" i="11" s="1"/>
  <c r="B10" i="15"/>
  <c r="B10" i="16" s="1"/>
  <c r="B9" i="8"/>
  <c r="B10" i="9"/>
  <c r="B11" i="10"/>
  <c r="B9" i="13"/>
  <c r="B9" i="17"/>
  <c r="B11" i="20"/>
  <c r="A104"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9" i="26"/>
  <c r="B12" i="5"/>
  <c r="B13" i="20"/>
  <c r="B12" i="21"/>
  <c r="B10" i="21"/>
  <c r="A3" i="22"/>
  <c r="A34" i="22" s="1"/>
  <c r="A62" i="22" s="1"/>
  <c r="B11" i="25"/>
  <c r="B9" i="25"/>
  <c r="B12" i="15"/>
  <c r="B12" i="16" s="1"/>
  <c r="E21" i="6"/>
  <c r="B27" i="11"/>
  <c r="B50" i="11" s="1"/>
  <c r="B50" i="13"/>
  <c r="B12" i="13"/>
  <c r="A3" i="13"/>
  <c r="Z2" i="15"/>
  <c r="B12" i="18"/>
  <c r="B10" i="18"/>
  <c r="B11" i="22"/>
  <c r="B9" i="22"/>
  <c r="B11" i="23"/>
  <c r="B9" i="23"/>
  <c r="A105"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F49" i="13"/>
  <c r="B12" i="7"/>
  <c r="B12" i="9"/>
  <c r="B13" i="10"/>
  <c r="B23" i="5"/>
  <c r="E34" i="9"/>
  <c r="D71" i="9" s="1"/>
  <c r="D108" i="9" s="1"/>
  <c r="D33" i="10"/>
  <c r="D71" i="10" s="1"/>
  <c r="B9" i="11"/>
  <c r="A3" i="12"/>
  <c r="B10" i="13"/>
  <c r="A3" i="17"/>
  <c r="B9" i="18"/>
  <c r="B12" i="22"/>
  <c r="B10" i="22"/>
  <c r="F50" i="13"/>
  <c r="B22" i="5"/>
  <c r="B33" i="10"/>
  <c r="B71" i="10" s="1"/>
  <c r="B26" i="11"/>
  <c r="B49" i="11" s="1"/>
  <c r="B16" i="12"/>
  <c r="B49" i="13"/>
  <c r="B27" i="15"/>
  <c r="B117" i="16" s="1"/>
  <c r="B24" i="8"/>
  <c r="B17" i="14"/>
  <c r="B92" i="20"/>
  <c r="C97" i="26"/>
  <c r="B25" i="7"/>
  <c r="B33" i="9"/>
  <c r="B70" i="9" s="1"/>
  <c r="B107" i="9" s="1"/>
  <c r="B29" i="22"/>
  <c r="B57" i="22" s="1"/>
  <c r="B85" i="22" s="1"/>
  <c r="B21" i="6"/>
  <c r="B24" i="17"/>
  <c r="B24" i="18"/>
  <c r="B89" i="21"/>
  <c r="B19" i="23"/>
  <c r="B30" i="25"/>
  <c r="B90" i="21"/>
  <c r="B20" i="23"/>
  <c r="C98" i="26"/>
  <c r="B34" i="10"/>
  <c r="B72" i="10" s="1"/>
  <c r="B18" i="14"/>
  <c r="B28" i="15"/>
  <c r="B118" i="16" s="1"/>
  <c r="B25" i="17"/>
  <c r="B93" i="20"/>
  <c r="B31" i="25"/>
  <c r="B26" i="7"/>
  <c r="B25" i="8"/>
  <c r="B34" i="9"/>
  <c r="B71" i="9" s="1"/>
  <c r="B108" i="9" s="1"/>
  <c r="B25" i="18"/>
  <c r="E18" i="14"/>
  <c r="E25" i="18"/>
  <c r="E93" i="20"/>
  <c r="H90" i="21"/>
  <c r="E20" i="23"/>
  <c r="E22" i="6"/>
  <c r="D26" i="7"/>
  <c r="E25" i="17"/>
  <c r="E31" i="25"/>
  <c r="F98" i="26"/>
  <c r="E25" i="8"/>
  <c r="E23" i="5"/>
  <c r="D34" i="10"/>
  <c r="D72" i="10" s="1"/>
  <c r="E17" i="12"/>
  <c r="E28" i="15"/>
  <c r="F118" i="16" s="1"/>
  <c r="E16" i="12"/>
  <c r="E17" i="14"/>
  <c r="E24" i="17"/>
  <c r="E92" i="20"/>
  <c r="E30" i="25"/>
  <c r="D25" i="7"/>
  <c r="H89" i="21"/>
  <c r="D29" i="22"/>
  <c r="D57" i="22" s="1"/>
  <c r="D85" i="22" s="1"/>
  <c r="E19" i="23"/>
  <c r="F97" i="26"/>
  <c r="E27" i="15"/>
  <c r="F117"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16" s="1"/>
  <c r="A1" i="7"/>
  <c r="A1" i="10"/>
  <c r="A36" i="10" s="1"/>
  <c r="A1" i="11"/>
  <c r="A30" i="11" s="1"/>
  <c r="A1" i="14"/>
  <c r="A1" i="26"/>
  <c r="A1" i="6"/>
  <c r="A1" i="13"/>
  <c r="A1" i="8"/>
  <c r="A1" i="17"/>
  <c r="A1" i="20"/>
  <c r="A1" i="21"/>
  <c r="A1" i="25"/>
  <c r="A1" i="9"/>
  <c r="A1" i="15"/>
  <c r="A1" i="18"/>
  <c r="A3" i="18"/>
  <c r="A3" i="25"/>
  <c r="A3" i="7"/>
  <c r="A3" i="9"/>
  <c r="A3" i="10"/>
  <c r="A3" i="11"/>
  <c r="A3" i="23"/>
  <c r="A3" i="5"/>
  <c r="A3" i="15" s="1"/>
  <c r="A3" i="16" s="1"/>
  <c r="A3" i="6"/>
  <c r="A3" i="8"/>
  <c r="A3" i="14"/>
  <c r="A4" i="27" l="1"/>
  <c r="AI6" i="26"/>
  <c r="AI9" i="26"/>
  <c r="A36" i="9"/>
  <c r="A73" i="9"/>
  <c r="B91" i="26" l="1"/>
</calcChain>
</file>

<file path=xl/sharedStrings.xml><?xml version="1.0" encoding="utf-8"?>
<sst xmlns="http://schemas.openxmlformats.org/spreadsheetml/2006/main" count="1427" uniqueCount="825">
  <si>
    <t>(Declaration regarding Social Accountability)</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</si>
  <si>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</si>
  <si>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</si>
  <si>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</si>
  <si>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</si>
  <si>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</si>
  <si>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</si>
  <si>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</si>
  <si>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</si>
  <si>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</si>
  <si>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</si>
  <si>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</si>
  <si>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</si>
  <si>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</si>
  <si>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</si>
  <si>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</si>
  <si>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</si>
  <si>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</si>
  <si>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</si>
  <si>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</si>
  <si>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</si>
  <si>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</si>
  <si>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</si>
  <si>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</si>
  <si>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</si>
  <si>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</si>
  <si>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</si>
  <si>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</si>
  <si>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</si>
  <si>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</si>
  <si>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</si>
  <si>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</si>
  <si>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</si>
  <si>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</si>
  <si>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</si>
  <si>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</si>
  <si>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</si>
  <si>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</si>
  <si>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</si>
  <si>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</si>
  <si>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</si>
  <si>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</si>
  <si>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</si>
  <si>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</si>
  <si>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</si>
  <si>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</si>
  <si>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</si>
  <si>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</si>
  <si>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</si>
  <si>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</si>
  <si>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</si>
  <si>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</si>
  <si>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</si>
  <si>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</si>
  <si>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</si>
  <si>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</si>
  <si>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</si>
  <si>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</si>
  <si>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</si>
  <si>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</si>
  <si>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</si>
  <si>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</si>
  <si>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</si>
  <si>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</si>
  <si>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</si>
  <si>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</si>
  <si>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</si>
  <si>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</si>
  <si>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</si>
  <si>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</si>
  <si>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</si>
  <si>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</si>
  <si>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</si>
  <si>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</si>
  <si>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</si>
  <si>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</si>
  <si>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</si>
  <si>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</si>
  <si>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</si>
  <si>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</si>
  <si>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</si>
  <si>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</si>
  <si>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</si>
  <si>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</si>
  <si>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</si>
  <si>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</si>
  <si>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</si>
  <si>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</si>
  <si>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</si>
  <si>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</si>
  <si>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</si>
  <si>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</si>
  <si>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</si>
  <si>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</si>
  <si>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</si>
  <si>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</si>
  <si>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</si>
  <si>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</si>
  <si>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</si>
  <si>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</si>
  <si>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</si>
  <si>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</si>
  <si>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</si>
  <si>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</si>
  <si>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</si>
  <si>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</si>
  <si>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</si>
  <si>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</si>
  <si>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</si>
  <si>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</si>
  <si>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</si>
  <si>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</si>
  <si>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</si>
  <si>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</si>
  <si>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</si>
  <si>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</si>
  <si>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</si>
  <si>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</si>
  <si>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</si>
  <si>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</si>
  <si>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</si>
  <si>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</si>
  <si>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</si>
  <si>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</si>
  <si>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</si>
  <si>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</si>
  <si>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</si>
  <si>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</si>
  <si>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</si>
  <si>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</si>
  <si>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</si>
  <si>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</si>
  <si>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</si>
  <si>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</si>
  <si>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</si>
  <si>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</si>
  <si>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</si>
  <si>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</si>
  <si>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</si>
  <si>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</si>
  <si>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</si>
  <si>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</si>
  <si>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</si>
  <si>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</si>
  <si>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</si>
  <si>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</si>
  <si>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</si>
  <si>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</si>
  <si>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</si>
  <si>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</si>
  <si>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</si>
  <si>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</si>
  <si>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</si>
  <si>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</si>
  <si>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</si>
  <si>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</si>
  <si>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</si>
  <si>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</si>
  <si>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</si>
  <si>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</si>
  <si>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</si>
  <si>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</si>
  <si>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</si>
  <si>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</si>
  <si>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</si>
  <si>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</si>
  <si>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</si>
  <si>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</si>
  <si>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</si>
  <si>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</si>
  <si>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</si>
  <si>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</si>
  <si>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</si>
  <si>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</si>
  <si>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</si>
  <si>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</si>
  <si>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</si>
  <si>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</si>
  <si>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</si>
  <si>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</si>
  <si>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</si>
  <si>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</si>
  <si>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</si>
  <si>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</si>
  <si>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</si>
  <si>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</si>
  <si>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</si>
  <si>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</si>
  <si>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</si>
  <si>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</si>
  <si>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</si>
  <si>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</si>
  <si>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</si>
  <si>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</si>
  <si>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</si>
  <si>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</si>
  <si>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</si>
  <si>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</si>
  <si>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</si>
  <si>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</si>
  <si>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</si>
  <si>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</si>
  <si>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</si>
  <si>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</si>
  <si>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</si>
  <si>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</si>
  <si>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</si>
  <si>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</si>
  <si>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</si>
  <si>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</si>
  <si>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</si>
  <si>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</si>
  <si>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</si>
  <si>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</si>
  <si>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</si>
  <si>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</si>
  <si>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</si>
  <si>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</si>
  <si>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</si>
  <si>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</si>
  <si>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</si>
  <si>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</si>
  <si>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</si>
  <si>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</si>
  <si>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</si>
  <si>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</si>
  <si>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</si>
  <si>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</si>
  <si>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</si>
  <si>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</si>
  <si>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</si>
  <si>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</si>
  <si>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</si>
  <si>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</si>
  <si>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</si>
  <si>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</si>
  <si>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</si>
  <si>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</si>
  <si>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</si>
  <si>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</si>
  <si>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</si>
  <si>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</si>
  <si>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</si>
  <si>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</si>
  <si>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</si>
  <si>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</si>
  <si>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</si>
  <si>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</si>
  <si>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</si>
  <si>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</si>
  <si>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</si>
  <si>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</si>
  <si>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</si>
  <si>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</si>
  <si>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</si>
  <si>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</si>
  <si>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</si>
  <si>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</si>
  <si>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</si>
  <si>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</si>
  <si>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</si>
  <si>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</si>
  <si>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</si>
  <si>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</si>
  <si>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</si>
  <si>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</si>
  <si>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</si>
  <si>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</si>
  <si>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</si>
  <si>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</si>
  <si>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</si>
  <si>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</si>
  <si>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</si>
  <si>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</si>
  <si>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</si>
  <si>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</si>
  <si>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</si>
  <si>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</si>
  <si>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</si>
  <si>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</si>
  <si>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</si>
  <si>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</si>
  <si>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</si>
  <si>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</si>
  <si>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</si>
  <si>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</si>
  <si>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</si>
  <si>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</si>
  <si>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</si>
  <si>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</si>
  <si>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</si>
  <si>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</si>
  <si>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</si>
  <si>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</si>
  <si>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</si>
  <si>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</si>
  <si>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</si>
  <si>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</si>
  <si>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</si>
  <si>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</si>
  <si>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</si>
  <si>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</si>
  <si>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</si>
  <si>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</si>
  <si>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</si>
  <si>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</si>
  <si>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</si>
  <si>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</si>
  <si>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</si>
  <si>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</si>
  <si>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</si>
  <si>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</si>
  <si>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</si>
  <si>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</si>
  <si>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</si>
  <si>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</si>
  <si>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</si>
  <si>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</si>
  <si>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</si>
  <si>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</si>
  <si>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</si>
  <si>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</si>
  <si>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</si>
  <si>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</si>
  <si>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</si>
  <si>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</si>
  <si>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</si>
  <si>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</si>
  <si>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</si>
  <si>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</si>
  <si>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</si>
  <si>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</si>
  <si>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</si>
  <si>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</si>
  <si>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</si>
  <si>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</si>
  <si>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</si>
  <si>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</si>
  <si>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</si>
  <si>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</si>
  <si>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</si>
  <si>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</si>
  <si>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</si>
  <si>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</si>
  <si>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</si>
  <si>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</si>
  <si>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</si>
  <si>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</si>
  <si>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</si>
  <si>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</si>
  <si>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</si>
  <si>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</si>
  <si>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</si>
  <si>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</si>
  <si>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</si>
  <si>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</si>
  <si>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</si>
  <si>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</si>
  <si>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</si>
  <si>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</si>
  <si>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</si>
  <si>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</si>
  <si>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</si>
  <si>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</si>
  <si>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</si>
  <si>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</si>
  <si>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</si>
  <si>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</si>
  <si>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</si>
  <si>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</si>
  <si>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</si>
  <si>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</si>
  <si>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</si>
  <si>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</si>
  <si>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</si>
  <si>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</si>
  <si>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</si>
  <si>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</si>
  <si>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</si>
  <si>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</si>
  <si>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</si>
  <si>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</si>
  <si>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</si>
  <si>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</si>
  <si>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</si>
  <si>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</si>
  <si>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</si>
  <si>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</si>
  <si>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</si>
  <si>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</si>
  <si>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</si>
  <si>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</si>
  <si>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</si>
  <si>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</si>
  <si>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</si>
  <si>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</si>
  <si>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</si>
  <si>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</si>
  <si>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</si>
  <si>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</si>
  <si>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</si>
  <si>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</si>
  <si>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</si>
  <si>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</si>
  <si>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</si>
  <si>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</si>
  <si>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</si>
  <si>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</si>
  <si>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</si>
  <si>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</si>
  <si>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</si>
  <si>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</si>
  <si>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</si>
  <si>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</si>
  <si>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</si>
  <si>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</si>
  <si>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</si>
  <si>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</si>
  <si>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</si>
  <si>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</si>
  <si>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</si>
  <si>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</si>
  <si>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</si>
  <si>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</si>
  <si>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</si>
  <si>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</si>
  <si>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</si>
  <si>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</si>
  <si>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</si>
  <si>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</si>
  <si>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</si>
  <si>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</si>
  <si>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</si>
  <si>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</si>
  <si>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</si>
  <si>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</si>
  <si>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</si>
  <si>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</si>
  <si>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</si>
  <si>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</si>
  <si>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</si>
  <si>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</si>
  <si>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</si>
  <si>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</si>
  <si>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</si>
  <si>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</si>
  <si>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</si>
  <si>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</si>
  <si>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</si>
  <si>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</si>
  <si>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</si>
  <si>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</si>
  <si>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</si>
  <si>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</si>
  <si>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</si>
  <si>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</si>
  <si>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</si>
  <si>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</si>
  <si>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</si>
  <si>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</si>
  <si>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</si>
  <si>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</si>
  <si>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</si>
  <si>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</si>
  <si>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</si>
  <si>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</si>
  <si>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</si>
  <si>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</si>
  <si>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</si>
  <si>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</si>
  <si>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</si>
  <si>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</si>
  <si>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</si>
  <si>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</si>
  <si>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</si>
  <si>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</si>
  <si>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</si>
  <si>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</si>
  <si>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</si>
  <si>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</si>
  <si>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</si>
  <si>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</si>
  <si>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</si>
  <si>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</si>
  <si>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</si>
  <si>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</si>
  <si>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</si>
  <si>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</si>
  <si>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</si>
  <si>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</si>
  <si>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</si>
  <si>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</si>
  <si>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</si>
  <si>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</si>
  <si>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</si>
  <si>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</si>
  <si>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</si>
  <si>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</si>
  <si>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</si>
  <si>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</si>
  <si>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</si>
  <si>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</si>
  <si>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</si>
  <si>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</si>
  <si>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</si>
  <si>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</si>
  <si>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</si>
  <si>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</si>
  <si>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</si>
  <si>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</si>
  <si>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</si>
  <si>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</si>
  <si>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</si>
  <si>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</si>
  <si>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</si>
  <si>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</si>
  <si>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</si>
  <si>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</si>
  <si>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</si>
  <si>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</si>
  <si>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</si>
  <si>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</si>
  <si>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</si>
  <si>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</si>
  <si>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</si>
  <si>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</si>
  <si>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</si>
  <si>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</si>
  <si>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</si>
  <si>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</si>
  <si>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</si>
  <si>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</si>
  <si>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</si>
  <si>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</si>
  <si>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</si>
  <si>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</si>
  <si>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</si>
  <si>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</si>
  <si>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</si>
  <si>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</si>
  <si>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</si>
  <si>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</si>
  <si>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</si>
  <si>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</si>
  <si>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</si>
  <si>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</si>
  <si>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</si>
  <si>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</si>
  <si>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</si>
  <si>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</si>
  <si>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</si>
  <si>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</si>
  <si>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</si>
  <si>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</si>
  <si>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</si>
  <si>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</si>
  <si>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</si>
  <si>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</si>
  <si>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</si>
  <si>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</si>
  <si>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</si>
  <si>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</si>
  <si>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</si>
  <si>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</si>
  <si>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</si>
  <si>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</si>
  <si>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</si>
  <si>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</si>
  <si>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</si>
  <si>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</si>
  <si>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</si>
  <si>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</si>
  <si>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</si>
  <si>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</si>
  <si>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</si>
  <si>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</si>
  <si>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</si>
  <si>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</si>
  <si>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</si>
  <si>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</si>
  <si>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</si>
  <si>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</si>
  <si>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</si>
  <si>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</si>
  <si>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</si>
  <si>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</si>
  <si>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</si>
  <si>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</si>
  <si>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</si>
  <si>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</si>
  <si>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</si>
  <si>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</si>
  <si>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</si>
  <si>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</si>
  <si>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</si>
  <si>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</si>
  <si>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</si>
  <si>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</si>
  <si>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</si>
  <si>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</si>
  <si>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</si>
  <si>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</si>
  <si>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</si>
  <si>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</si>
  <si>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</si>
  <si>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</si>
  <si>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</si>
  <si>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</si>
  <si>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</si>
  <si>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</si>
  <si>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</si>
  <si>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</si>
  <si>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</si>
  <si>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</si>
  <si>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</si>
  <si>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</si>
  <si>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</si>
  <si>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</si>
  <si>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</si>
  <si>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</si>
  <si>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</si>
  <si>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</si>
  <si>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</si>
  <si>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</si>
  <si>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</si>
  <si>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</si>
  <si>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</si>
  <si>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</si>
  <si>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</si>
  <si>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</si>
  <si>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</si>
  <si>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</si>
  <si>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</si>
  <si>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</si>
  <si>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</si>
  <si>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</si>
  <si>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</si>
  <si>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</si>
  <si>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</si>
  <si>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</si>
  <si>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</si>
  <si>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</si>
  <si>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</si>
  <si>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</si>
  <si>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</si>
  <si>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</si>
  <si>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</si>
  <si>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</si>
  <si>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</si>
  <si>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</si>
  <si>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</si>
  <si>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</si>
  <si>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</si>
  <si>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</si>
  <si>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</si>
  <si>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</si>
  <si>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</si>
  <si>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</si>
  <si>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</si>
  <si>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</si>
  <si>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</si>
  <si>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</si>
  <si>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</si>
  <si>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</si>
  <si>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</si>
  <si>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</si>
  <si>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</si>
  <si>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</si>
  <si>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</si>
  <si>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</si>
  <si>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</si>
  <si>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</si>
  <si>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</si>
  <si>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</si>
  <si>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</si>
  <si>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 xml:space="preserve">Changes and supplements as well as termination notices need to be made in writing. Side agreements have not been made. </t>
  </si>
  <si>
    <t>Issues like Warranty/Guarantees etc. shall be outside the purview of IEMs.</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</si>
  <si>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</si>
  <si>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</si>
  <si>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</si>
  <si>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</si>
  <si>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</si>
  <si>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</si>
  <si>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</si>
  <si>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</si>
  <si>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</si>
  <si>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</si>
  <si>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</si>
  <si>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</si>
  <si>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</si>
  <si>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</si>
  <si>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</si>
  <si>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</si>
  <si>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</si>
  <si>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</si>
  <si>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</si>
  <si>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</si>
  <si>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</si>
  <si>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(w) Attachment 22:</t>
  </si>
  <si>
    <t>(z) Attachment 25:</t>
  </si>
  <si>
    <t>(aa) Attachment 26:</t>
  </si>
  <si>
    <t>Joint Venture</t>
  </si>
  <si>
    <t>JV (Joint Venture)</t>
  </si>
  <si>
    <t xml:space="preserve">A) For Equipment Ex-Works Price Component </t>
  </si>
  <si>
    <t>For Installation Price Component</t>
  </si>
  <si>
    <t>2024-2025</t>
  </si>
  <si>
    <t>IEEMA</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</si>
  <si>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</si>
  <si>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</si>
  <si>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</si>
  <si>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Attachments 3(JV), 4,  4(A),  4(B),  5, 5(A), 6, 7,  9,  10, 11, 12, 13, 14, 15, 16, 17,18, 19 and Bid Form for 1st Envelope are included here.</t>
  </si>
  <si>
    <t>(bb) Attachment 27:</t>
  </si>
  <si>
    <t>For our Qualifying Requirements Data, please refer Attachment-3(QR) of this volume.</t>
  </si>
  <si>
    <t>2025-2026</t>
  </si>
  <si>
    <t>Reactor (excluding Insulating Oil) (ratings above 10MVAR or voltage above 33kV up to 400kV)</t>
  </si>
  <si>
    <t>Copper 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</si>
  <si>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</si>
  <si>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</si>
  <si>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</si>
  <si>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</si>
  <si>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</si>
  <si>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</si>
  <si>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</si>
  <si>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</si>
  <si>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</si>
  <si>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Reactors (ratings above 10MVAR or voltage above 33kV up to 400kV):</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</si>
  <si>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</si>
  <si>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</si>
  <si>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</si>
  <si>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</si>
  <si>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</si>
  <si>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</si>
  <si>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</si>
  <si>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</si>
  <si>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</si>
  <si>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</si>
  <si>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</si>
  <si>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</si>
  <si>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</si>
  <si>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</si>
  <si>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</si>
  <si>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</si>
  <si>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</si>
  <si>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VII</t>
  </si>
  <si>
    <t>Surge Arrester</t>
  </si>
  <si>
    <t xml:space="preserve">Labour </t>
  </si>
  <si>
    <t xml:space="preserve"> 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</si>
  <si>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</si>
  <si>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</si>
  <si>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</si>
  <si>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</si>
  <si>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</si>
  <si>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</si>
  <si>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</si>
  <si>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</si>
  <si>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</si>
  <si>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</si>
  <si>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</si>
  <si>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</si>
  <si>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</si>
  <si>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</si>
  <si>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</si>
  <si>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</si>
  <si>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</si>
  <si>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</si>
  <si>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</si>
  <si>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</si>
  <si>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Interest Bearing Engineering Advance:</t>
  </si>
  <si>
    <t>2026-2027</t>
  </si>
  <si>
    <t>INR</t>
  </si>
  <si>
    <t>Option for Interest Bearing Advance(s) (Initial Advance and/or Engineering Advance) and Information for E – payment, PF details and declaration for Micro/Small and Medium Enterprise</t>
  </si>
  <si>
    <t>Price Indices for copper wire rod, as published by IEEMA.</t>
  </si>
  <si>
    <t xml:space="preserve">(cc) Attachment 28: </t>
  </si>
  <si>
    <t>(m)</t>
  </si>
  <si>
    <t>GCC 5</t>
  </si>
  <si>
    <t>Contractor’s Responsibilities</t>
  </si>
  <si>
    <t>2027-2028</t>
  </si>
  <si>
    <t>Attachment 18 Safety Pact : To be submitted as per ITB Clause No. 9.3(r) and as per remarks in the Attach 18 SP.</t>
  </si>
  <si>
    <t>We confirm that the equipments offered shall have minimum performance specified in Technical Specifications. We further guarantee the performance/efficiency of the equipments in response to the Technical Specifications.</t>
  </si>
  <si>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t>
    </r>
  </si>
  <si>
    <r>
      <t xml:space="preserve">Views expressed or suggestions/submissions made by the parties and the recommendations of the </t>
    </r>
    <r>
      <rPr>
        <b/>
        <sz val="12"/>
        <rFont val="Book Antiqua"/>
        <family val="1"/>
      </rPr>
      <t>CVO/IEM#</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</si>
  <si>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the Safety Pact.</t>
    </r>
  </si>
  <si>
    <t xml:space="preserve">Affidavit of Self certification regarding Minimum Local Content in line with PPP-MII Order and MoP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</si>
  <si>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</si>
  <si>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Compliance to the process related to the e-RA Terms &amp; Conditions and the Business Rules governing the e-RA.</t>
  </si>
  <si>
    <t>Undertaking by the bidder regarding Compliance of DMI&amp;SP policy</t>
  </si>
  <si>
    <t>Undertaking regarding submission of original/Hard copy part of the bid</t>
  </si>
  <si>
    <t>(n)</t>
  </si>
  <si>
    <t>GCC 40</t>
  </si>
  <si>
    <t>Conciliation</t>
  </si>
  <si>
    <r>
      <t xml:space="preserve">Note:  
1. “Code of Business Conduct and Ethics for Senior Management Personnel” and “Code of Business Conduct and Ethics for Board Members” are available on POWERGRID’s website </t>
    </r>
    <r>
      <rPr>
        <b/>
        <sz val="12"/>
        <rFont val="Book Antiqua"/>
        <family val="1"/>
      </rPr>
      <t xml:space="preserve">https://www.powergrid.in. </t>
    </r>
    <r>
      <rPr>
        <sz val="12"/>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</si>
  <si>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r>
      <t xml:space="preserve">We conform that we stand committed to comply to all requirements of Social Accountability Standards i.e., SA8000 (latest Standard available at </t>
    </r>
    <r>
      <rPr>
        <i/>
        <sz val="12"/>
        <color indexed="12"/>
        <rFont val="Book Antiqua"/>
        <family val="1"/>
      </rPr>
      <t>www.sa-intl.org</t>
    </r>
    <r>
      <rPr>
        <sz val="12"/>
        <rFont val="Book Antiqua"/>
        <family val="1"/>
      </rPr>
      <t xml:space="preserve">) and maintain the necessary records. </t>
    </r>
  </si>
  <si>
    <r>
      <t>IFSC (for RTGS)/NEFT Code (</t>
    </r>
    <r>
      <rPr>
        <i/>
        <sz val="12"/>
        <rFont val="Book Antiqua"/>
        <family val="1"/>
      </rPr>
      <t>to be obtained from the Bank</t>
    </r>
    <r>
      <rPr>
        <sz val="12"/>
        <rFont val="Book Antiqua"/>
        <family val="1"/>
      </rPr>
      <t>) Sample Cancelled Cheque to be enclosed</t>
    </r>
  </si>
  <si>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 Antiqua"/>
        <family val="1"/>
      </rPr>
      <t xml:space="preserve">  [Reference ITB clause 9.3(p)(i)]</t>
    </r>
  </si>
  <si>
    <r>
      <t xml:space="preserve">Date of certificate (should not be earlier than </t>
    </r>
    <r>
      <rPr>
        <b/>
        <sz val="12"/>
        <rFont val="Book Antiqua"/>
        <family val="1"/>
      </rPr>
      <t>3 months</t>
    </r>
    <r>
      <rPr>
        <sz val="12"/>
        <rFont val="Book Antiqua"/>
        <family val="1"/>
      </rPr>
      <t xml:space="preserve"> prior to date of bid opening)</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</si>
  <si>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 Antiqua"/>
        <family val="1"/>
      </rPr>
      <t xml:space="preserve"> [Reference ITB clause 9.3(p)(ii)]</t>
    </r>
  </si>
  <si>
    <t>2023-2024</t>
  </si>
  <si>
    <t>2028-2029</t>
  </si>
  <si>
    <r>
      <t>The details of Alternative Bids made by us indicating the complete Technical Specifications and the deviation to contractual and commercial conditions.</t>
    </r>
    <r>
      <rPr>
        <b/>
        <sz val="12"/>
        <rFont val="Book Antiqua"/>
        <family val="1"/>
      </rPr>
      <t xml:space="preserve"> (Not Applicable)</t>
    </r>
  </si>
  <si>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2"/>
        <rFont val="Book Antiqua"/>
        <family val="1"/>
      </rPr>
      <t>Second Envelope</t>
    </r>
    <r>
      <rPr>
        <sz val="12"/>
        <rFont val="Book Antiqua"/>
        <family val="1"/>
      </rPr>
      <t xml:space="preserve">. </t>
    </r>
  </si>
  <si>
    <r>
      <t xml:space="preserve">We declare that as specified in Clause 11.5, Section –II:ITB, Vol.-I of the Bidding Documents, prices quoted by us in the Price Schedules in </t>
    </r>
    <r>
      <rPr>
        <u/>
        <sz val="12"/>
        <rFont val="Book Antiqua"/>
        <family val="1"/>
      </rPr>
      <t>Second Envelope</t>
    </r>
    <r>
      <rPr>
        <sz val="12"/>
        <rFont val="Book Antiqua"/>
        <family val="1"/>
      </rPr>
      <t xml:space="preserve"> shall be subject to Price Adjustment during the execution of Contract in accordance with Appendix-2 (Price Adjustment) to the Contract Agreement. </t>
    </r>
  </si>
  <si>
    <t>SCO Bay 5-10, near Haryana Pollution Control board Office,</t>
  </si>
  <si>
    <t>Sector 16A, Faridabad, Haryana 121002</t>
  </si>
  <si>
    <t>SCO Bay 5-10, near Haryana Pollution Control board Office</t>
  </si>
  <si>
    <t>Package-A-Construction of 2 Nos. 400 kV line bays at 400 kV Bareilly (POWERGRID) S/S</t>
  </si>
  <si>
    <t>Attachment-3(QR), Attachment 20,  Attachment-21,  Attachment-22, Attachment-23, Attachment-24,  Attachment-25, Attachment-26, Attachment-27, Attachment-28, Attachment-29 &amp; Attachment-30: To be submitted as per the provisions of the Bidding Documents ( Formats Attached seperately in Volume-III of Bidding Documents)</t>
  </si>
  <si>
    <t>Safety Pact (Not Applicable)</t>
  </si>
  <si>
    <t xml:space="preserve">Declaration by the Bidder regarding events encountered pursuant to ITB Clause 2.1  Certification by the Bidder as per DoE Order in line with ITB Clause 2.1 </t>
  </si>
  <si>
    <t>Declaration by the bidder for ‘Code of Integrity for Public procurement’</t>
  </si>
  <si>
    <t xml:space="preserve"> Certification by the Bidder as per DoE Order in line with ITB Clause 2.1 </t>
  </si>
  <si>
    <t>Bid Securing Declaration to be submitted by the Bidder</t>
  </si>
  <si>
    <t xml:space="preserve">(dd) Attachment 29: </t>
  </si>
  <si>
    <t xml:space="preserve">(ee) Attachment 30: </t>
  </si>
  <si>
    <t>Declaration for Acknowledgement and Acceptance of Supplier Code of Conduct</t>
  </si>
  <si>
    <t xml:space="preserve">Northern Region-III Headquarter, 2nd Floor, Plot No. – 2A/INS 02,
</t>
  </si>
  <si>
    <t xml:space="preserve">2nd Floor, Plot No. – 2A/INS 02, Avadh Vihar Yojna,Lucknow- 226002 (UP) </t>
  </si>
  <si>
    <t>Lattice steel structures &amp; Pipe structures (including Bolts &amp; nuts, washer &amp; foundation bolts</t>
  </si>
  <si>
    <t>a=structural steel</t>
  </si>
  <si>
    <t>JPC Market price (Retail) for average Price of Steel Angles of size 50 x 50 x 6 mm of all cities in Rs/MT as published by Joint Plant Committee(JPC)</t>
  </si>
  <si>
    <t>VI</t>
  </si>
  <si>
    <t xml:space="preserve">VII.  </t>
  </si>
  <si>
    <t>We hereby furnish the relevant details pertaining to the price adjustment provisions for equipment as specified in your specifications and documents. The necessary documentary evidence is enclosed.</t>
  </si>
  <si>
    <t>NOT APPLICABLE</t>
  </si>
  <si>
    <t>NR3/NT/W-AIS/DOM/K00/25/11853 (RFx No. 5002004745)</t>
  </si>
  <si>
    <t xml:space="preserve">8 Months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</si>
</sst>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69">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0"/>
      <name val="Book Antiqua"/>
      <family val="1"/>
    </font>
    <font>
      <sz val="10"/>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b/>
      <u/>
      <sz val="11"/>
      <name val="Book Antiqua"/>
      <family val="1"/>
    </font>
    <font>
      <b/>
      <sz val="11"/>
      <color indexed="10"/>
      <name val="Book Antiqua"/>
      <family val="1"/>
    </font>
    <font>
      <b/>
      <sz val="12"/>
      <color indexed="10"/>
      <name val="Book Antiqua"/>
      <family val="1"/>
    </font>
    <font>
      <sz val="10"/>
      <name val="Book Antiqua"/>
      <family val="1"/>
    </font>
    <font>
      <i/>
      <sz val="12"/>
      <name val="Book Antiqua"/>
      <family val="1"/>
    </font>
    <font>
      <b/>
      <sz val="12"/>
      <name val="Cambria"/>
      <family val="1"/>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1"/>
      <color rgb="FFFF000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i/>
      <sz val="12"/>
      <color rgb="FFFF0000"/>
      <name val="Book Antiqua"/>
      <family val="1"/>
    </font>
    <font>
      <sz val="12"/>
      <color theme="0"/>
      <name val="Book Antiqua"/>
      <family val="1"/>
    </font>
    <font>
      <sz val="12"/>
      <name val="Cambria"/>
      <family val="1"/>
    </font>
    <font>
      <sz val="12"/>
      <name val="Calibri"/>
      <family val="2"/>
    </font>
    <font>
      <sz val="12"/>
      <color rgb="FFFF0000"/>
      <name val="Book Antiqua"/>
      <family val="1"/>
    </font>
    <font>
      <i/>
      <sz val="12"/>
      <color indexed="12"/>
      <name val="Book Antiqua"/>
      <family val="1"/>
    </font>
    <font>
      <strike/>
      <sz val="12"/>
      <name val="Book Antiqua"/>
      <family val="1"/>
    </font>
    <font>
      <u/>
      <sz val="12"/>
      <name val="Book Antiqua"/>
      <family val="1"/>
    </font>
    <font>
      <sz val="12"/>
      <color theme="0" tint="-4.9989318521683403E-2"/>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3"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1"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792">
    <xf numFmtId="0" fontId="0" fillId="0" borderId="0" xfId="0"/>
    <xf numFmtId="0" fontId="5" fillId="0" borderId="0" xfId="0" applyFont="1" applyAlignment="1">
      <alignment vertical="center"/>
    </xf>
    <xf numFmtId="0" fontId="12"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10" fillId="0" borderId="0" xfId="0" applyFont="1" applyAlignment="1" applyProtection="1">
      <alignment horizontal="left" vertical="top"/>
      <protection hidden="1"/>
    </xf>
    <xf numFmtId="0" fontId="0" fillId="0" borderId="0" xfId="0" applyAlignment="1" applyProtection="1">
      <alignment vertical="top"/>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0" fontId="5" fillId="0" borderId="5" xfId="0" quotePrefix="1" applyFont="1" applyBorder="1" applyAlignment="1" applyProtection="1">
      <alignment horizontal="center" vertical="center"/>
      <protection hidden="1"/>
    </xf>
    <xf numFmtId="0" fontId="25" fillId="0" borderId="0" xfId="52" applyFont="1" applyAlignment="1" applyProtection="1">
      <alignment vertical="center"/>
      <protection hidden="1"/>
    </xf>
    <xf numFmtId="0" fontId="25"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27" fillId="0" borderId="0" xfId="52" applyFont="1" applyAlignment="1" applyProtection="1">
      <alignment vertical="center"/>
      <protection hidden="1"/>
    </xf>
    <xf numFmtId="0" fontId="23" fillId="0" borderId="0" xfId="52" applyFont="1" applyAlignment="1" applyProtection="1">
      <alignment vertical="center"/>
      <protection hidden="1"/>
    </xf>
    <xf numFmtId="0" fontId="28" fillId="0" borderId="0" xfId="52" applyFont="1" applyAlignment="1" applyProtection="1">
      <alignment vertical="center"/>
      <protection hidden="1"/>
    </xf>
    <xf numFmtId="0" fontId="29" fillId="0" borderId="0" xfId="52" applyFont="1"/>
    <xf numFmtId="0" fontId="28" fillId="0" borderId="0" xfId="52" applyFont="1" applyProtection="1">
      <protection hidden="1"/>
    </xf>
    <xf numFmtId="0" fontId="29" fillId="0" borderId="0" xfId="52" applyFont="1" applyProtection="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0" fontId="33" fillId="0" borderId="0" xfId="0" applyFont="1" applyProtection="1">
      <protection hidden="1"/>
    </xf>
    <xf numFmtId="0" fontId="36" fillId="0" borderId="0" xfId="0" applyFont="1" applyAlignment="1" applyProtection="1">
      <alignment vertical="center"/>
      <protection hidden="1"/>
    </xf>
    <xf numFmtId="0" fontId="37" fillId="0" borderId="0" xfId="0" applyFont="1" applyAlignment="1" applyProtection="1">
      <alignment vertical="center"/>
      <protection hidden="1"/>
    </xf>
    <xf numFmtId="0" fontId="30" fillId="0" borderId="0" xfId="47" applyFont="1" applyAlignment="1" applyProtection="1">
      <alignment horizontal="left" vertical="center" indent="1"/>
      <protection hidden="1"/>
    </xf>
    <xf numFmtId="0" fontId="32"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5" fillId="0" borderId="0" xfId="53" applyFont="1" applyAlignment="1" applyProtection="1">
      <alignment vertical="center"/>
      <protection hidden="1"/>
    </xf>
    <xf numFmtId="0" fontId="34" fillId="0" borderId="0" xfId="0" applyFont="1" applyAlignment="1" applyProtection="1">
      <alignment horizontal="center" vertical="center"/>
      <protection hidden="1"/>
    </xf>
    <xf numFmtId="0" fontId="5" fillId="0" borderId="0" xfId="0" applyFont="1" applyProtection="1">
      <protection hidden="1"/>
    </xf>
    <xf numFmtId="0" fontId="7" fillId="2" borderId="6" xfId="0" applyFont="1" applyFill="1" applyBorder="1" applyAlignment="1" applyProtection="1">
      <alignment horizontal="center" vertical="center"/>
      <protection locked="0"/>
    </xf>
    <xf numFmtId="0" fontId="14" fillId="0" borderId="0" xfId="51" applyAlignment="1" applyProtection="1">
      <alignment vertical="center"/>
      <protection hidden="1"/>
    </xf>
    <xf numFmtId="0" fontId="14" fillId="0" borderId="0" xfId="51" applyProtection="1">
      <protection hidden="1"/>
    </xf>
    <xf numFmtId="0" fontId="40" fillId="0" borderId="0" xfId="0" applyFont="1" applyAlignment="1" applyProtection="1">
      <alignment vertical="center"/>
      <protection hidden="1"/>
    </xf>
    <xf numFmtId="0" fontId="5" fillId="0" borderId="0" xfId="0" applyFont="1" applyAlignment="1" applyProtection="1">
      <alignment horizontal="justify" vertical="center"/>
      <protection hidden="1"/>
    </xf>
    <xf numFmtId="0" fontId="8" fillId="0" borderId="0" xfId="0" applyFont="1" applyAlignment="1" applyProtection="1">
      <alignment horizontal="center" vertical="top"/>
      <protection hidden="1"/>
    </xf>
    <xf numFmtId="0" fontId="42" fillId="0" borderId="0" xfId="0" applyFont="1" applyAlignment="1">
      <alignment horizontal="left"/>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43" fillId="0" borderId="0" xfId="0" applyFont="1" applyAlignment="1" applyProtection="1">
      <alignment vertical="center"/>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3"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2"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0" fontId="45" fillId="0" borderId="0" xfId="52" applyFont="1" applyProtection="1">
      <protection hidden="1"/>
    </xf>
    <xf numFmtId="0" fontId="46" fillId="0" borderId="5" xfId="52" applyFont="1" applyBorder="1" applyAlignment="1" applyProtection="1">
      <alignment horizontal="center" vertical="center"/>
      <protection hidden="1"/>
    </xf>
    <xf numFmtId="0" fontId="46" fillId="0" borderId="5" xfId="52" applyFont="1" applyBorder="1" applyAlignment="1" applyProtection="1">
      <alignment horizontal="center" vertical="top"/>
      <protection hidden="1"/>
    </xf>
    <xf numFmtId="0" fontId="46" fillId="0" borderId="19" xfId="52" applyFont="1" applyBorder="1" applyAlignment="1" applyProtection="1">
      <alignment horizontal="center" vertical="top"/>
      <protection hidden="1"/>
    </xf>
    <xf numFmtId="0" fontId="55"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12" fillId="0" borderId="0" xfId="37" applyFont="1" applyAlignment="1" applyProtection="1">
      <alignment vertical="center"/>
      <protection hidden="1"/>
    </xf>
    <xf numFmtId="0" fontId="5" fillId="0" borderId="0" xfId="37" applyFont="1" applyAlignment="1" applyProtection="1">
      <alignment vertical="center"/>
      <protection hidden="1"/>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50"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2"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2" fillId="0" borderId="0" xfId="35" applyFont="1" applyAlignment="1" applyProtection="1">
      <alignment horizontal="justify" vertical="center"/>
      <protection hidden="1"/>
    </xf>
    <xf numFmtId="0" fontId="42"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2"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44" fillId="0" borderId="0" xfId="35" applyFont="1" applyAlignment="1" applyProtection="1">
      <alignment vertical="top"/>
      <protection hidden="1"/>
    </xf>
    <xf numFmtId="0" fontId="5" fillId="0" borderId="0" xfId="35" applyFont="1" applyAlignment="1" applyProtection="1">
      <alignment vertical="top"/>
      <protection hidden="1"/>
    </xf>
    <xf numFmtId="0" fontId="52" fillId="0" borderId="0" xfId="38" applyFont="1"/>
    <xf numFmtId="0" fontId="44"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5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3"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3"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47" fillId="0" borderId="0" xfId="49" applyFont="1" applyProtection="1">
      <protection hidden="1"/>
    </xf>
    <xf numFmtId="0" fontId="30"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39" fillId="0" borderId="0" xfId="48" applyFont="1" applyAlignment="1" applyProtection="1">
      <alignment horizontal="center" vertical="center"/>
      <protection hidden="1"/>
    </xf>
    <xf numFmtId="0" fontId="54" fillId="0" borderId="0" xfId="48" applyFont="1" applyAlignment="1" applyProtection="1">
      <alignment vertical="center"/>
      <protection hidden="1"/>
    </xf>
    <xf numFmtId="0" fontId="53" fillId="0" borderId="33" xfId="50" applyFont="1" applyBorder="1" applyAlignment="1" applyProtection="1">
      <alignment horizontal="left" vertical="center" wrapText="1"/>
      <protection hidden="1"/>
    </xf>
    <xf numFmtId="0" fontId="53" fillId="0" borderId="34" xfId="50" applyFont="1" applyBorder="1" applyAlignment="1" applyProtection="1">
      <alignment horizontal="left" vertical="center" wrapText="1"/>
      <protection hidden="1"/>
    </xf>
    <xf numFmtId="0" fontId="10" fillId="0" borderId="0" xfId="47" applyFont="1" applyAlignment="1" applyProtection="1">
      <alignment vertical="center"/>
      <protection hidden="1"/>
    </xf>
    <xf numFmtId="0" fontId="9" fillId="0" borderId="6" xfId="48" applyFont="1" applyBorder="1" applyAlignment="1" applyProtection="1">
      <alignment horizontal="center" vertical="center"/>
      <protection hidden="1"/>
    </xf>
    <xf numFmtId="0" fontId="47" fillId="0" borderId="6" xfId="49" applyFont="1" applyBorder="1" applyAlignment="1" applyProtection="1">
      <alignment horizontal="center" vertical="center"/>
      <protection hidden="1"/>
    </xf>
    <xf numFmtId="0" fontId="8" fillId="0" borderId="0" xfId="35" applyFont="1" applyAlignment="1" applyProtection="1">
      <alignment horizontal="justify" vertical="center" wrapText="1"/>
      <protection hidden="1"/>
    </xf>
    <xf numFmtId="0" fontId="39" fillId="0" borderId="0" xfId="0" applyFont="1" applyAlignment="1" applyProtection="1">
      <alignment horizontal="left" vertical="center"/>
      <protection hidden="1"/>
    </xf>
    <xf numFmtId="0" fontId="0" fillId="10" borderId="0" xfId="0" applyFill="1" applyProtection="1">
      <protection hidden="1"/>
    </xf>
    <xf numFmtId="0" fontId="57" fillId="0" borderId="0" xfId="52" applyFont="1" applyAlignment="1" applyProtection="1">
      <alignment vertical="center"/>
      <protection hidden="1"/>
    </xf>
    <xf numFmtId="0" fontId="5" fillId="0" borderId="0" xfId="35" applyFont="1" applyAlignment="1" applyProtection="1">
      <alignment vertical="center"/>
      <protection locked="0" hidden="1"/>
    </xf>
    <xf numFmtId="0" fontId="26" fillId="0" borderId="33" xfId="52" applyFont="1" applyBorder="1" applyAlignment="1" applyProtection="1">
      <alignment vertical="center"/>
      <protection hidden="1"/>
    </xf>
    <xf numFmtId="0" fontId="26" fillId="0" borderId="24" xfId="52" applyFont="1" applyBorder="1" applyAlignment="1" applyProtection="1">
      <alignment vertical="center"/>
      <protection hidden="1"/>
    </xf>
    <xf numFmtId="0" fontId="26" fillId="0" borderId="11" xfId="52" applyFont="1" applyBorder="1" applyAlignment="1" applyProtection="1">
      <alignment vertical="center"/>
      <protection hidden="1"/>
    </xf>
    <xf numFmtId="0" fontId="26" fillId="0" borderId="0" xfId="52" applyFont="1" applyAlignment="1" applyProtection="1">
      <alignment vertical="center"/>
      <protection hidden="1"/>
    </xf>
    <xf numFmtId="0" fontId="26" fillId="0" borderId="12" xfId="52" applyFont="1" applyBorder="1" applyAlignment="1" applyProtection="1">
      <alignment vertical="center"/>
      <protection hidden="1"/>
    </xf>
    <xf numFmtId="0" fontId="26" fillId="0" borderId="4" xfId="52" applyFont="1" applyBorder="1" applyAlignment="1" applyProtection="1">
      <alignment vertical="center"/>
      <protection hidden="1"/>
    </xf>
    <xf numFmtId="0" fontId="46" fillId="0" borderId="0" xfId="52" applyFont="1" applyAlignment="1" applyProtection="1">
      <alignment horizontal="center" vertical="top"/>
      <protection hidden="1"/>
    </xf>
    <xf numFmtId="0" fontId="46" fillId="0" borderId="0" xfId="52" applyFont="1" applyAlignment="1" applyProtection="1">
      <alignment horizontal="justify" vertical="center"/>
      <protection hidden="1"/>
    </xf>
    <xf numFmtId="0" fontId="39" fillId="10" borderId="26" xfId="0" applyFont="1" applyFill="1" applyBorder="1" applyAlignment="1" applyProtection="1">
      <alignment vertical="center"/>
      <protection hidden="1"/>
    </xf>
    <xf numFmtId="0" fontId="39"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22" fillId="0" borderId="6" xfId="0" applyFont="1" applyBorder="1" applyAlignment="1" applyProtection="1">
      <alignment horizontal="justify" vertical="center" wrapText="1"/>
      <protection hidden="1"/>
    </xf>
    <xf numFmtId="0" fontId="22" fillId="0" borderId="6" xfId="0" applyFont="1" applyBorder="1" applyAlignment="1" applyProtection="1">
      <alignment vertical="center" wrapText="1"/>
      <protection hidden="1"/>
    </xf>
    <xf numFmtId="0" fontId="22" fillId="0" borderId="10" xfId="0" applyFont="1" applyBorder="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5" fillId="0" borderId="0" xfId="0" applyFont="1" applyAlignment="1" applyProtection="1">
      <alignment horizontal="left" vertical="center"/>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left" vertical="top" wrapText="1"/>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1" fontId="5" fillId="0" borderId="0" xfId="0" applyNumberFormat="1" applyFont="1" applyAlignment="1" applyProtection="1">
      <alignment horizontal="center" vertical="center"/>
      <protection hidden="1"/>
    </xf>
    <xf numFmtId="173" fontId="5" fillId="0" borderId="0" xfId="0" applyNumberFormat="1" applyFont="1" applyAlignment="1" applyProtection="1">
      <alignment horizontal="left" vertical="center"/>
      <protection hidden="1"/>
    </xf>
    <xf numFmtId="173" fontId="5" fillId="0" borderId="0" xfId="0" applyNumberFormat="1" applyFont="1" applyAlignment="1" applyProtection="1">
      <alignment vertical="center"/>
      <protection hidden="1"/>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justify" vertical="center" wrapText="1"/>
      <protection hidden="1"/>
    </xf>
    <xf numFmtId="0" fontId="5" fillId="0" borderId="0" xfId="47" applyFont="1" applyAlignment="1" applyProtection="1">
      <alignment horizontal="left" vertical="center" indent="1"/>
      <protection hidden="1"/>
    </xf>
    <xf numFmtId="0" fontId="8" fillId="0" borderId="0" xfId="0" applyFont="1" applyAlignment="1" applyProtection="1">
      <alignment horizontal="justify" vertical="center"/>
      <protection hidden="1"/>
    </xf>
    <xf numFmtId="0" fontId="8"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173" fontId="8" fillId="0" borderId="0" xfId="0" applyNumberFormat="1" applyFont="1" applyAlignment="1" applyProtection="1">
      <alignment horizontal="left" vertical="center" indent="1"/>
      <protection hidden="1"/>
    </xf>
    <xf numFmtId="0" fontId="8" fillId="0" borderId="0" xfId="0" applyFont="1" applyAlignment="1" applyProtection="1">
      <alignment horizontal="left" vertical="center" wrapText="1" indent="1"/>
      <protection hidden="1"/>
    </xf>
    <xf numFmtId="0" fontId="8" fillId="0" borderId="0" xfId="0" applyFont="1" applyProtection="1">
      <protection hidden="1"/>
    </xf>
    <xf numFmtId="0" fontId="8" fillId="0" borderId="0" xfId="0" applyFont="1" applyAlignment="1" applyProtection="1">
      <alignment horizontal="center"/>
      <protection hidden="1"/>
    </xf>
    <xf numFmtId="0" fontId="5" fillId="0" borderId="4" xfId="0" applyFont="1" applyBorder="1" applyAlignment="1" applyProtection="1">
      <alignment vertical="center"/>
      <protection hidden="1"/>
    </xf>
    <xf numFmtId="0" fontId="62" fillId="0" borderId="0" xfId="0" applyFont="1" applyAlignment="1" applyProtection="1">
      <alignment vertical="center"/>
      <protection hidden="1"/>
    </xf>
    <xf numFmtId="0" fontId="62" fillId="0" borderId="0" xfId="0" applyFont="1" applyProtection="1">
      <protection hidden="1"/>
    </xf>
    <xf numFmtId="0" fontId="62" fillId="0" borderId="0" xfId="47" applyFont="1" applyAlignment="1" applyProtection="1">
      <alignment vertical="center"/>
      <protection hidden="1"/>
    </xf>
    <xf numFmtId="0" fontId="62" fillId="0" borderId="0" xfId="53" applyFont="1" applyAlignment="1" applyProtection="1">
      <alignment vertical="center"/>
      <protection hidden="1"/>
    </xf>
    <xf numFmtId="0" fontId="62" fillId="0" borderId="0" xfId="0" applyFont="1" applyAlignment="1" applyProtection="1">
      <alignment horizontal="justify" vertical="center"/>
      <protection hidden="1"/>
    </xf>
    <xf numFmtId="0" fontId="62" fillId="0" borderId="0" xfId="47" applyFont="1" applyAlignment="1" applyProtection="1">
      <alignment horizontal="justify" vertical="center"/>
      <protection hidden="1"/>
    </xf>
    <xf numFmtId="0" fontId="62" fillId="0" borderId="0" xfId="53" applyFont="1" applyAlignment="1" applyProtection="1">
      <alignment horizontal="justify" vertical="center"/>
      <protection hidden="1"/>
    </xf>
    <xf numFmtId="0" fontId="62" fillId="0" borderId="0" xfId="0" applyFont="1" applyAlignment="1" applyProtection="1">
      <alignment horizontal="justify"/>
      <protection hidden="1"/>
    </xf>
    <xf numFmtId="0" fontId="8" fillId="0" borderId="0" xfId="0" applyFont="1" applyAlignment="1" applyProtection="1">
      <alignment horizontal="left" vertical="center" wrapText="1"/>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6" xfId="0" applyFont="1" applyBorder="1" applyAlignment="1" applyProtection="1">
      <alignment horizontal="center" vertical="top" wrapText="1"/>
      <protection hidden="1"/>
    </xf>
    <xf numFmtId="0" fontId="5" fillId="2" borderId="16" xfId="0" applyFont="1" applyFill="1" applyBorder="1" applyAlignment="1" applyProtection="1">
      <alignment horizontal="center" vertical="center" wrapText="1"/>
      <protection locked="0"/>
    </xf>
    <xf numFmtId="0" fontId="5" fillId="0" borderId="17" xfId="0" applyFont="1" applyBorder="1" applyAlignment="1" applyProtection="1">
      <alignment horizontal="center" vertical="top" wrapText="1"/>
      <protection hidden="1"/>
    </xf>
    <xf numFmtId="0" fontId="42" fillId="0" borderId="0" xfId="0" applyFont="1" applyAlignment="1" applyProtection="1">
      <alignment vertical="center"/>
      <protection hidden="1"/>
    </xf>
    <xf numFmtId="0" fontId="5" fillId="0" borderId="0" xfId="0" applyFont="1" applyAlignment="1" applyProtection="1">
      <alignment vertical="center"/>
      <protection locked="0"/>
    </xf>
    <xf numFmtId="0" fontId="5" fillId="0" borderId="18" xfId="0" applyFont="1" applyBorder="1" applyAlignment="1" applyProtection="1">
      <alignment horizontal="center" vertical="top" wrapText="1"/>
      <protection hidden="1"/>
    </xf>
    <xf numFmtId="0" fontId="42" fillId="0" borderId="0" xfId="0" applyFont="1" applyAlignment="1" applyProtection="1">
      <alignment vertical="center"/>
      <protection locked="0"/>
    </xf>
    <xf numFmtId="0" fontId="5" fillId="0" borderId="24" xfId="0" applyFont="1" applyBorder="1" applyAlignment="1" applyProtection="1">
      <alignment horizontal="center" vertical="top" wrapText="1"/>
      <protection hidden="1"/>
    </xf>
    <xf numFmtId="0" fontId="5" fillId="0" borderId="24" xfId="0" applyFont="1" applyBorder="1" applyAlignment="1" applyProtection="1">
      <alignment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25" xfId="0" applyFont="1" applyBorder="1" applyAlignment="1" applyProtection="1">
      <alignment horizontal="center" vertical="top" wrapText="1"/>
      <protection hidden="1"/>
    </xf>
    <xf numFmtId="0" fontId="5" fillId="2" borderId="25" xfId="0" applyFont="1" applyFill="1" applyBorder="1" applyAlignment="1" applyProtection="1">
      <alignment horizontal="center" vertical="center" wrapText="1"/>
      <protection locked="0"/>
    </xf>
    <xf numFmtId="0" fontId="5" fillId="0" borderId="2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8" fillId="0" borderId="4" xfId="0" applyFont="1" applyBorder="1" applyAlignment="1" applyProtection="1">
      <alignment horizontal="right" vertical="center"/>
      <protection hidden="1"/>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173" fontId="8" fillId="0" borderId="0" xfId="0" applyNumberFormat="1" applyFont="1" applyAlignment="1" applyProtection="1">
      <alignment horizontal="left" vertical="center" wrapText="1" indent="1"/>
      <protection hidden="1"/>
    </xf>
    <xf numFmtId="0" fontId="8" fillId="0" borderId="0" xfId="0" applyFont="1" applyAlignment="1" applyProtection="1">
      <alignment horizontal="left" vertical="center" indent="1"/>
      <protection hidden="1"/>
    </xf>
    <xf numFmtId="0" fontId="8" fillId="0" borderId="6" xfId="0" applyFont="1" applyBorder="1" applyAlignment="1" applyProtection="1">
      <alignment horizontal="center" vertical="center" wrapText="1"/>
      <protection hidden="1"/>
    </xf>
    <xf numFmtId="0" fontId="32" fillId="0" borderId="0" xfId="0" applyFont="1" applyAlignment="1" applyProtection="1">
      <alignment horizontal="center"/>
      <protection hidden="1"/>
    </xf>
    <xf numFmtId="0" fontId="5" fillId="0" borderId="0" xfId="0" applyFont="1" applyAlignment="1" applyProtection="1">
      <alignment vertical="center" wrapText="1"/>
      <protection hidden="1"/>
    </xf>
    <xf numFmtId="0" fontId="42" fillId="0" borderId="0" xfId="0" applyFont="1" applyAlignment="1" applyProtection="1">
      <alignment vertical="center" wrapText="1"/>
      <protection hidden="1"/>
    </xf>
    <xf numFmtId="0" fontId="5" fillId="0" borderId="0" xfId="0" applyFont="1" applyAlignment="1" applyProtection="1">
      <alignment horizontal="left" vertical="center" indent="1"/>
      <protection hidden="1"/>
    </xf>
    <xf numFmtId="0" fontId="8" fillId="0" borderId="0" xfId="0" applyFont="1" applyAlignment="1" applyProtection="1">
      <alignment horizontal="right" vertical="center"/>
      <protection hidden="1"/>
    </xf>
    <xf numFmtId="0" fontId="8" fillId="0" borderId="4" xfId="0" applyFont="1" applyBorder="1" applyAlignment="1">
      <alignment horizontal="right" vertical="top" wrapText="1"/>
    </xf>
    <xf numFmtId="0" fontId="63" fillId="0" borderId="0" xfId="0" applyFont="1"/>
    <xf numFmtId="0" fontId="5" fillId="0" borderId="4" xfId="0" applyFont="1" applyBorder="1" applyAlignment="1">
      <alignment vertical="center"/>
    </xf>
    <xf numFmtId="0" fontId="5" fillId="0" borderId="0" xfId="0" applyFont="1"/>
    <xf numFmtId="0" fontId="8" fillId="0" borderId="0" xfId="0" applyFont="1" applyAlignment="1">
      <alignment horizontal="center" vertical="center"/>
    </xf>
    <xf numFmtId="0" fontId="5" fillId="0" borderId="0" xfId="47" applyFont="1" applyAlignment="1">
      <alignment vertical="center"/>
    </xf>
    <xf numFmtId="0" fontId="5" fillId="0" borderId="0" xfId="0" applyFont="1" applyAlignment="1">
      <alignment horizontal="justify" vertical="center"/>
    </xf>
    <xf numFmtId="0" fontId="8" fillId="0" borderId="0" xfId="0" applyFont="1" applyAlignment="1">
      <alignment vertical="center"/>
    </xf>
    <xf numFmtId="0" fontId="5" fillId="0" borderId="0" xfId="53" applyFont="1" applyAlignment="1" applyProtection="1">
      <alignment vertical="top"/>
      <protection hidden="1"/>
    </xf>
    <xf numFmtId="0" fontId="8" fillId="0" borderId="0" xfId="0" applyFont="1" applyAlignment="1">
      <alignment horizontal="justify" vertical="center"/>
    </xf>
    <xf numFmtId="0" fontId="8" fillId="0" borderId="0" xfId="0" applyFont="1" applyAlignment="1">
      <alignment horizontal="left" vertical="center"/>
    </xf>
    <xf numFmtId="173" fontId="8" fillId="0" borderId="0" xfId="0" applyNumberFormat="1" applyFont="1" applyAlignment="1">
      <alignment horizontal="left" vertical="center" indent="1"/>
    </xf>
    <xf numFmtId="0" fontId="5" fillId="0" borderId="0" xfId="0" applyFont="1" applyAlignment="1">
      <alignment horizontal="left" vertical="center" indent="1"/>
    </xf>
    <xf numFmtId="0" fontId="8" fillId="0" borderId="0" xfId="0" applyFont="1" applyAlignment="1">
      <alignment horizontal="right" vertical="center" indent="1"/>
    </xf>
    <xf numFmtId="0" fontId="8" fillId="0" borderId="0" xfId="0" applyFont="1" applyAlignment="1">
      <alignment horizontal="left" vertical="center" wrapText="1" indent="1"/>
    </xf>
    <xf numFmtId="0" fontId="5" fillId="0" borderId="0" xfId="0" applyFont="1" applyAlignment="1">
      <alignment horizontal="left" vertical="center"/>
    </xf>
    <xf numFmtId="0" fontId="5" fillId="2" borderId="6" xfId="0" applyFont="1" applyFill="1" applyBorder="1" applyAlignment="1" applyProtection="1">
      <alignment horizontal="left" vertical="top" wrapText="1"/>
      <protection locked="0"/>
    </xf>
    <xf numFmtId="0" fontId="5" fillId="0" borderId="0" xfId="0" applyFont="1" applyAlignment="1" applyProtection="1">
      <alignment horizontal="left" vertical="center" wrapText="1"/>
      <protection hidden="1"/>
    </xf>
    <xf numFmtId="0" fontId="5" fillId="0" borderId="4" xfId="39" applyFont="1" applyBorder="1" applyAlignment="1" applyProtection="1">
      <alignment vertical="center"/>
      <protection hidden="1"/>
    </xf>
    <xf numFmtId="0" fontId="5" fillId="0" borderId="0" xfId="39" applyFont="1" applyAlignment="1" applyProtection="1">
      <alignment vertical="center"/>
      <protection hidden="1"/>
    </xf>
    <xf numFmtId="0" fontId="50" fillId="0" borderId="0" xfId="39" applyFont="1" applyAlignment="1" applyProtection="1">
      <alignment vertical="center"/>
      <protection hidden="1"/>
    </xf>
    <xf numFmtId="0" fontId="8" fillId="0" borderId="0" xfId="39" applyFont="1" applyAlignment="1" applyProtection="1">
      <alignment horizontal="center" vertical="center"/>
      <protection hidden="1"/>
    </xf>
    <xf numFmtId="0" fontId="5" fillId="0" borderId="0" xfId="39" applyFont="1" applyAlignment="1" applyProtection="1">
      <alignment horizontal="center" vertical="center"/>
      <protection hidden="1"/>
    </xf>
    <xf numFmtId="0" fontId="8" fillId="0" borderId="0" xfId="53" applyFont="1" applyAlignment="1" applyProtection="1">
      <alignment horizontal="center" vertical="center"/>
      <protection hidden="1"/>
    </xf>
    <xf numFmtId="0" fontId="5" fillId="0" borderId="0" xfId="53" applyFont="1" applyAlignment="1" applyProtection="1">
      <alignment horizontal="right" vertical="center"/>
      <protection hidden="1"/>
    </xf>
    <xf numFmtId="0" fontId="8" fillId="0" borderId="0" xfId="53" applyFont="1" applyAlignment="1" applyProtection="1">
      <alignment vertical="top"/>
      <protection hidden="1"/>
    </xf>
    <xf numFmtId="0" fontId="8" fillId="0" borderId="6" xfId="39" applyFont="1" applyBorder="1" applyAlignment="1" applyProtection="1">
      <alignment horizontal="center" vertical="center" wrapText="1"/>
      <protection hidden="1"/>
    </xf>
    <xf numFmtId="0" fontId="44" fillId="0" borderId="6" xfId="39" applyFont="1" applyBorder="1" applyAlignment="1" applyProtection="1">
      <alignment horizontal="center" vertical="center"/>
      <protection hidden="1"/>
    </xf>
    <xf numFmtId="0" fontId="44" fillId="0" borderId="26" xfId="39" applyFont="1" applyBorder="1" applyAlignment="1" applyProtection="1">
      <alignment horizontal="center" vertical="center"/>
      <protection hidden="1"/>
    </xf>
    <xf numFmtId="0" fontId="5" fillId="0" borderId="0" xfId="39" applyFont="1" applyAlignment="1" applyProtection="1">
      <alignment horizontal="left" vertical="center"/>
      <protection hidden="1"/>
    </xf>
    <xf numFmtId="0" fontId="5" fillId="8" borderId="0" xfId="39" applyFont="1" applyFill="1" applyAlignment="1" applyProtection="1">
      <alignment vertical="center"/>
      <protection hidden="1"/>
    </xf>
    <xf numFmtId="0" fontId="8" fillId="9" borderId="6" xfId="37" applyFont="1" applyFill="1" applyBorder="1" applyAlignment="1" applyProtection="1">
      <alignment horizontal="center" vertical="center" wrapText="1"/>
      <protection hidden="1"/>
    </xf>
    <xf numFmtId="0" fontId="5" fillId="9" borderId="0" xfId="37" applyFont="1" applyFill="1" applyAlignment="1" applyProtection="1">
      <alignment vertical="center"/>
      <protection hidden="1"/>
    </xf>
    <xf numFmtId="0" fontId="5" fillId="0" borderId="6" xfId="37" applyFont="1" applyBorder="1" applyAlignment="1" applyProtection="1">
      <alignment horizontal="center" vertical="center" wrapText="1"/>
      <protection hidden="1"/>
    </xf>
    <xf numFmtId="0" fontId="5" fillId="7" borderId="6" xfId="37" applyFont="1" applyFill="1" applyBorder="1" applyAlignment="1" applyProtection="1">
      <alignment horizontal="center" vertical="center" wrapText="1"/>
      <protection locked="0" hidden="1"/>
    </xf>
    <xf numFmtId="0" fontId="5" fillId="0" borderId="6" xfId="37" applyFont="1" applyBorder="1" applyAlignment="1" applyProtection="1">
      <alignment horizontal="justify" vertical="center" wrapText="1"/>
      <protection hidden="1"/>
    </xf>
    <xf numFmtId="0" fontId="5" fillId="7" borderId="6" xfId="37" applyFont="1" applyFill="1" applyBorder="1" applyAlignment="1" applyProtection="1">
      <alignment horizontal="left" vertical="center" wrapText="1"/>
      <protection locked="0" hidden="1"/>
    </xf>
    <xf numFmtId="0" fontId="8" fillId="0" borderId="6" xfId="37" applyFont="1" applyBorder="1" applyAlignment="1" applyProtection="1">
      <alignment horizontal="center" vertical="center" wrapText="1"/>
      <protection hidden="1"/>
    </xf>
    <xf numFmtId="0" fontId="5" fillId="0" borderId="6" xfId="37" applyFont="1" applyBorder="1" applyAlignment="1" applyProtection="1">
      <alignment vertical="center" wrapText="1"/>
      <protection hidden="1"/>
    </xf>
    <xf numFmtId="0" fontId="8" fillId="9" borderId="6" xfId="39" applyFont="1" applyFill="1" applyBorder="1" applyAlignment="1" applyProtection="1">
      <alignment horizontal="center" vertical="center" wrapText="1"/>
      <protection hidden="1"/>
    </xf>
    <xf numFmtId="0" fontId="5" fillId="9" borderId="0" xfId="39" applyFont="1" applyFill="1" applyAlignment="1" applyProtection="1">
      <alignment vertical="center"/>
      <protection hidden="1"/>
    </xf>
    <xf numFmtId="0" fontId="8" fillId="0" borderId="6" xfId="39" applyFont="1" applyBorder="1" applyAlignment="1" applyProtection="1">
      <alignment horizontal="left" vertical="center" wrapText="1"/>
      <protection hidden="1"/>
    </xf>
    <xf numFmtId="0" fontId="5" fillId="0" borderId="6" xfId="39" applyFont="1" applyBorder="1" applyAlignment="1" applyProtection="1">
      <alignment vertical="center"/>
      <protection hidden="1"/>
    </xf>
    <xf numFmtId="0" fontId="5" fillId="0" borderId="6" xfId="39" applyFont="1" applyBorder="1" applyAlignment="1" applyProtection="1">
      <alignment horizontal="center" vertical="center" wrapText="1"/>
      <protection hidden="1"/>
    </xf>
    <xf numFmtId="0" fontId="5" fillId="7" borderId="6" xfId="39" applyFont="1" applyFill="1" applyBorder="1" applyAlignment="1" applyProtection="1">
      <alignment horizontal="left" vertical="center" wrapText="1"/>
      <protection locked="0" hidden="1"/>
    </xf>
    <xf numFmtId="0" fontId="5" fillId="0" borderId="6" xfId="39" applyFont="1" applyBorder="1" applyAlignment="1" applyProtection="1">
      <alignment horizontal="left" vertical="center" wrapText="1"/>
      <protection hidden="1"/>
    </xf>
    <xf numFmtId="0" fontId="5" fillId="7" borderId="6" xfId="39" applyFont="1" applyFill="1" applyBorder="1" applyAlignment="1" applyProtection="1">
      <alignment vertical="center"/>
      <protection locked="0" hidden="1"/>
    </xf>
    <xf numFmtId="0" fontId="5" fillId="7" borderId="6" xfId="39" applyFont="1" applyFill="1" applyBorder="1" applyAlignment="1" applyProtection="1">
      <alignment horizontal="left" vertical="center" wrapText="1"/>
      <protection hidden="1"/>
    </xf>
    <xf numFmtId="0" fontId="5" fillId="0" borderId="6" xfId="39" applyFont="1" applyBorder="1" applyAlignment="1" applyProtection="1">
      <alignment horizontal="center" vertical="center"/>
      <protection hidden="1"/>
    </xf>
    <xf numFmtId="0" fontId="5" fillId="0" borderId="6" xfId="39" applyFont="1" applyBorder="1" applyAlignment="1" applyProtection="1">
      <alignment vertical="center"/>
      <protection locked="0" hidden="1"/>
    </xf>
    <xf numFmtId="0" fontId="8" fillId="0" borderId="6" xfId="39" applyFont="1" applyBorder="1" applyAlignment="1" applyProtection="1">
      <alignment vertical="center" wrapText="1"/>
      <protection hidden="1"/>
    </xf>
    <xf numFmtId="0" fontId="5" fillId="0" borderId="6" xfId="39" applyFont="1" applyBorder="1" applyAlignment="1" applyProtection="1">
      <alignment vertical="center" wrapText="1"/>
      <protection hidden="1"/>
    </xf>
    <xf numFmtId="0" fontId="8" fillId="8" borderId="6" xfId="39" applyFont="1" applyFill="1" applyBorder="1" applyAlignment="1" applyProtection="1">
      <alignment horizontal="center" vertical="center" wrapText="1"/>
      <protection hidden="1"/>
    </xf>
    <xf numFmtId="0" fontId="8" fillId="9" borderId="6" xfId="38" applyFont="1" applyFill="1" applyBorder="1" applyAlignment="1" applyProtection="1">
      <alignment horizontal="center" vertical="center" wrapText="1"/>
      <protection hidden="1"/>
    </xf>
    <xf numFmtId="0" fontId="5" fillId="14" borderId="0" xfId="39" applyFont="1" applyFill="1" applyAlignment="1" applyProtection="1">
      <alignment vertical="center"/>
      <protection hidden="1"/>
    </xf>
    <xf numFmtId="2" fontId="5" fillId="0" borderId="6" xfId="39" applyNumberFormat="1" applyFont="1" applyBorder="1" applyAlignment="1" applyProtection="1">
      <alignment horizontal="center" vertical="center" wrapText="1"/>
      <protection hidden="1"/>
    </xf>
    <xf numFmtId="0" fontId="8" fillId="0" borderId="0" xfId="39" applyFont="1" applyAlignment="1" applyProtection="1">
      <alignment horizontal="center" vertical="center" wrapText="1"/>
      <protection hidden="1"/>
    </xf>
    <xf numFmtId="0" fontId="8" fillId="0" borderId="0" xfId="39" applyFont="1" applyAlignment="1" applyProtection="1">
      <alignment horizontal="left" vertical="center" wrapText="1"/>
      <protection hidden="1"/>
    </xf>
    <xf numFmtId="173" fontId="8" fillId="0" borderId="0" xfId="39" applyNumberFormat="1" applyFont="1" applyAlignment="1" applyProtection="1">
      <alignment horizontal="left" vertical="center"/>
      <protection hidden="1"/>
    </xf>
    <xf numFmtId="0" fontId="8" fillId="0" borderId="0" xfId="39" applyFont="1" applyAlignment="1" applyProtection="1">
      <alignment horizontal="left" vertical="center"/>
      <protection hidden="1"/>
    </xf>
    <xf numFmtId="0" fontId="8" fillId="0" borderId="0" xfId="39" applyFont="1" applyAlignment="1" applyProtection="1">
      <alignment vertical="center"/>
      <protection hidden="1"/>
    </xf>
    <xf numFmtId="0" fontId="8" fillId="0" borderId="4" xfId="39" applyFont="1" applyBorder="1" applyAlignment="1" applyProtection="1">
      <alignment horizontal="right" vertical="center"/>
      <protection hidden="1"/>
    </xf>
    <xf numFmtId="0" fontId="8" fillId="0" borderId="0" xfId="47" applyFont="1" applyAlignment="1" applyProtection="1">
      <alignment horizontal="left" vertical="center"/>
      <protection hidden="1"/>
    </xf>
    <xf numFmtId="0" fontId="5" fillId="0" borderId="0" xfId="47" applyFont="1" applyAlignment="1" applyProtection="1">
      <alignment horizontal="left" vertical="center"/>
      <protection hidden="1"/>
    </xf>
    <xf numFmtId="0" fontId="5" fillId="0" borderId="6" xfId="39" applyFont="1" applyBorder="1" applyAlignment="1" applyProtection="1">
      <alignment horizontal="justify" vertical="center" wrapText="1"/>
      <protection hidden="1"/>
    </xf>
    <xf numFmtId="0" fontId="8" fillId="0" borderId="0" xfId="39" applyFont="1" applyAlignment="1" applyProtection="1">
      <alignment horizontal="right" vertical="center"/>
      <protection hidden="1"/>
    </xf>
    <xf numFmtId="0" fontId="8" fillId="0" borderId="4" xfId="0" applyFont="1" applyBorder="1" applyAlignment="1" applyProtection="1">
      <alignment horizontal="right"/>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5" fillId="0" borderId="26" xfId="0" applyFont="1" applyBorder="1" applyAlignment="1" applyProtection="1">
      <alignment vertical="top" wrapText="1"/>
      <protection hidden="1"/>
    </xf>
    <xf numFmtId="0" fontId="5" fillId="0" borderId="3" xfId="0" applyFont="1" applyBorder="1" applyAlignment="1" applyProtection="1">
      <alignment vertical="top" wrapText="1"/>
      <protection hidden="1"/>
    </xf>
    <xf numFmtId="0" fontId="5" fillId="0" borderId="10" xfId="0" applyFont="1" applyBorder="1" applyAlignment="1" applyProtection="1">
      <alignment vertical="top" wrapText="1"/>
      <protection hidden="1"/>
    </xf>
    <xf numFmtId="0" fontId="5" fillId="2" borderId="6" xfId="0" applyFont="1" applyFill="1" applyBorder="1" applyAlignment="1" applyProtection="1">
      <alignment horizontal="left" vertical="center"/>
      <protection locked="0"/>
    </xf>
    <xf numFmtId="0" fontId="5" fillId="0" borderId="8" xfId="0" applyFont="1" applyBorder="1" applyAlignment="1" applyProtection="1">
      <alignment vertical="center"/>
      <protection hidden="1"/>
    </xf>
    <xf numFmtId="0" fontId="5" fillId="0" borderId="26" xfId="0" applyFont="1" applyBorder="1" applyAlignment="1" applyProtection="1">
      <alignment vertical="top"/>
      <protection hidden="1"/>
    </xf>
    <xf numFmtId="0" fontId="5" fillId="0" borderId="6" xfId="0" applyFont="1" applyBorder="1" applyAlignment="1" applyProtection="1">
      <alignment horizontal="left" vertical="top" wrapText="1" indent="2"/>
      <protection hidden="1"/>
    </xf>
    <xf numFmtId="0" fontId="5" fillId="0" borderId="6" xfId="0" applyFont="1" applyBorder="1" applyAlignment="1" applyProtection="1">
      <alignment vertical="center" wrapText="1"/>
      <protection hidden="1"/>
    </xf>
    <xf numFmtId="0" fontId="5" fillId="0" borderId="7" xfId="0" applyFont="1" applyBorder="1" applyAlignment="1" applyProtection="1">
      <alignment horizontal="left" vertical="center" wrapText="1" indent="2"/>
      <protection hidden="1"/>
    </xf>
    <xf numFmtId="0" fontId="5" fillId="0" borderId="15" xfId="0" applyFont="1" applyBorder="1" applyAlignment="1" applyProtection="1">
      <alignment vertical="center" wrapText="1"/>
      <protection hidden="1"/>
    </xf>
    <xf numFmtId="0" fontId="5" fillId="0" borderId="14" xfId="0" applyFont="1" applyBorder="1" applyAlignment="1" applyProtection="1">
      <alignment horizontal="left" vertical="center" wrapText="1" indent="2"/>
      <protection hidden="1"/>
    </xf>
    <xf numFmtId="0" fontId="5" fillId="2" borderId="17"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5" fillId="0" borderId="13" xfId="0" applyFont="1" applyBorder="1" applyAlignment="1" applyProtection="1">
      <alignment horizontal="left" vertical="center" wrapText="1" indent="2"/>
      <protection hidden="1"/>
    </xf>
    <xf numFmtId="0" fontId="5" fillId="2" borderId="18"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top" wrapText="1"/>
      <protection locked="0"/>
    </xf>
    <xf numFmtId="0" fontId="5" fillId="2" borderId="13"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top" wrapText="1"/>
      <protection locked="0"/>
    </xf>
    <xf numFmtId="0" fontId="5" fillId="0" borderId="6" xfId="0" applyFont="1" applyBorder="1" applyAlignment="1" applyProtection="1">
      <alignment horizontal="left" vertical="center" wrapText="1" indent="2"/>
      <protection hidden="1"/>
    </xf>
    <xf numFmtId="0" fontId="5" fillId="0" borderId="6" xfId="0" applyFont="1" applyBorder="1" applyAlignment="1" applyProtection="1">
      <alignment horizontal="left" vertical="center" wrapText="1"/>
      <protection hidden="1"/>
    </xf>
    <xf numFmtId="0" fontId="5" fillId="2" borderId="6" xfId="0" applyFont="1" applyFill="1" applyBorder="1" applyAlignment="1" applyProtection="1">
      <alignment horizontal="left" vertical="center" wrapText="1"/>
      <protection locked="0"/>
    </xf>
    <xf numFmtId="0" fontId="8" fillId="0" borderId="6" xfId="0" applyFont="1" applyBorder="1" applyAlignment="1" applyProtection="1">
      <alignment horizontal="left" vertical="center" wrapText="1" indent="2"/>
      <protection hidden="1"/>
    </xf>
    <xf numFmtId="0" fontId="5" fillId="0" borderId="14" xfId="0" applyFont="1" applyBorder="1" applyAlignment="1" applyProtection="1">
      <alignment horizontal="center" vertical="center" wrapText="1"/>
      <protection hidden="1"/>
    </xf>
    <xf numFmtId="0" fontId="5" fillId="2" borderId="1" xfId="0" applyFont="1" applyFill="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hidden="1"/>
    </xf>
    <xf numFmtId="0" fontId="5" fillId="0" borderId="0" xfId="0" applyFont="1" applyProtection="1">
      <protection locked="0"/>
    </xf>
    <xf numFmtId="0" fontId="32" fillId="0" borderId="0" xfId="0" applyFont="1" applyAlignment="1" applyProtection="1">
      <alignment horizontal="center" vertical="center"/>
      <protection hidden="1"/>
    </xf>
    <xf numFmtId="172" fontId="5" fillId="0" borderId="0" xfId="0" applyNumberFormat="1" applyFont="1" applyAlignment="1" applyProtection="1">
      <alignment horizontal="center"/>
      <protection hidden="1"/>
    </xf>
    <xf numFmtId="0" fontId="5" fillId="0" borderId="6" xfId="0" applyFont="1" applyBorder="1" applyAlignment="1" applyProtection="1">
      <alignment horizontal="justify" vertical="center" wrapText="1"/>
      <protection hidden="1"/>
    </xf>
    <xf numFmtId="0" fontId="5" fillId="0" borderId="0" xfId="0" quotePrefix="1" applyFont="1" applyAlignment="1" applyProtection="1">
      <alignment horizontal="right" vertical="center"/>
      <protection hidden="1"/>
    </xf>
    <xf numFmtId="0" fontId="5" fillId="0" borderId="11" xfId="0" applyFont="1" applyBorder="1" applyAlignment="1" applyProtection="1">
      <alignment horizontal="left" vertical="center" wrapText="1"/>
      <protection hidden="1"/>
    </xf>
    <xf numFmtId="0" fontId="5" fillId="0" borderId="8" xfId="0" applyFont="1" applyBorder="1" applyAlignment="1" applyProtection="1">
      <alignment horizontal="left"/>
      <protection hidden="1"/>
    </xf>
    <xf numFmtId="0" fontId="5" fillId="0" borderId="12" xfId="0" applyFont="1" applyBorder="1" applyAlignment="1" applyProtection="1">
      <alignment horizontal="left" vertical="center" wrapText="1"/>
      <protection hidden="1"/>
    </xf>
    <xf numFmtId="0" fontId="5" fillId="0" borderId="9" xfId="0" applyFont="1" applyBorder="1" applyAlignment="1" applyProtection="1">
      <alignment horizontal="left"/>
      <protection hidden="1"/>
    </xf>
    <xf numFmtId="0" fontId="5" fillId="0" borderId="0" xfId="0" quotePrefix="1" applyFont="1" applyAlignment="1" applyProtection="1">
      <alignment horizontal="right" vertical="top"/>
      <protection hidden="1"/>
    </xf>
    <xf numFmtId="0" fontId="5" fillId="2" borderId="6" xfId="0" applyFont="1" applyFill="1" applyBorder="1" applyAlignment="1" applyProtection="1">
      <alignment horizontal="center" vertical="top" wrapText="1"/>
      <protection locked="0"/>
    </xf>
    <xf numFmtId="0" fontId="8" fillId="0" borderId="0" xfId="0" applyFont="1" applyAlignment="1" applyProtection="1">
      <alignment horizontal="left"/>
      <protection hidden="1"/>
    </xf>
    <xf numFmtId="0" fontId="5" fillId="0" borderId="0" xfId="0" applyFont="1" applyAlignment="1" applyProtection="1">
      <alignment horizontal="center"/>
      <protection hidden="1"/>
    </xf>
    <xf numFmtId="0" fontId="5" fillId="0" borderId="0" xfId="0" applyFont="1" applyAlignment="1" applyProtection="1">
      <alignment horizontal="right" vertical="center"/>
      <protection hidden="1"/>
    </xf>
    <xf numFmtId="0" fontId="5" fillId="2" borderId="0" xfId="0" applyFont="1" applyFill="1" applyAlignment="1" applyProtection="1">
      <alignment vertical="center"/>
      <protection locked="0"/>
    </xf>
    <xf numFmtId="0" fontId="5" fillId="2" borderId="6" xfId="0" applyFont="1" applyFill="1" applyBorder="1" applyAlignment="1" applyProtection="1">
      <alignment horizontal="right" vertical="center" wrapText="1"/>
      <protection locked="0"/>
    </xf>
    <xf numFmtId="172" fontId="8" fillId="0" borderId="6" xfId="0" applyNumberFormat="1" applyFont="1" applyBorder="1" applyAlignment="1" applyProtection="1">
      <alignment horizontal="center" vertical="center"/>
      <protection hidden="1"/>
    </xf>
    <xf numFmtId="173" fontId="8" fillId="0" borderId="0" xfId="0" applyNumberFormat="1" applyFont="1" applyAlignment="1" applyProtection="1">
      <alignment horizontal="left" vertical="center"/>
      <protection hidden="1"/>
    </xf>
    <xf numFmtId="0" fontId="8" fillId="0" borderId="0" xfId="0" applyFont="1" applyAlignment="1" applyProtection="1">
      <alignment vertical="center" wrapText="1"/>
      <protection hidden="1"/>
    </xf>
    <xf numFmtId="0" fontId="8" fillId="0" borderId="0" xfId="37" applyFont="1" applyAlignment="1" applyProtection="1">
      <alignment horizontal="center" vertical="center"/>
      <protection hidden="1"/>
    </xf>
    <xf numFmtId="0" fontId="8" fillId="0" borderId="0" xfId="37" applyFont="1" applyAlignment="1" applyProtection="1">
      <alignment vertical="center"/>
      <protection hidden="1"/>
    </xf>
    <xf numFmtId="0" fontId="5" fillId="0" borderId="0" xfId="37" applyFont="1" applyAlignment="1" applyProtection="1">
      <alignment horizontal="justify" vertical="center"/>
      <protection hidden="1"/>
    </xf>
    <xf numFmtId="0" fontId="5" fillId="0" borderId="0" xfId="37" applyFont="1" applyAlignment="1" applyProtection="1">
      <alignment horizontal="center" vertical="center"/>
      <protection hidden="1"/>
    </xf>
    <xf numFmtId="0" fontId="8" fillId="0" borderId="0" xfId="37" applyFont="1" applyAlignment="1" applyProtection="1">
      <alignment horizontal="left" vertical="center"/>
      <protection hidden="1"/>
    </xf>
    <xf numFmtId="0" fontId="8" fillId="0" borderId="4" xfId="37" applyFont="1" applyBorder="1" applyAlignment="1" applyProtection="1">
      <alignment vertical="center"/>
      <protection hidden="1"/>
    </xf>
    <xf numFmtId="0" fontId="5" fillId="0" borderId="4" xfId="37" applyFont="1" applyBorder="1" applyAlignment="1" applyProtection="1">
      <alignment vertical="center"/>
      <protection hidden="1"/>
    </xf>
    <xf numFmtId="0" fontId="8" fillId="0" borderId="0" xfId="37" applyFont="1" applyAlignment="1" applyProtection="1">
      <alignment horizontal="center" vertical="center" wrapText="1"/>
      <protection hidden="1"/>
    </xf>
    <xf numFmtId="0" fontId="32" fillId="0" borderId="0" xfId="37" applyFont="1" applyAlignment="1" applyProtection="1">
      <alignment horizontal="center" vertical="center"/>
      <protection hidden="1"/>
    </xf>
    <xf numFmtId="0" fontId="5" fillId="7" borderId="6" xfId="37" applyFont="1" applyFill="1" applyBorder="1" applyAlignment="1" applyProtection="1">
      <alignment horizontal="center" vertical="center" wrapText="1"/>
      <protection locked="0"/>
    </xf>
    <xf numFmtId="0" fontId="5" fillId="2" borderId="6" xfId="37" applyFont="1" applyFill="1" applyBorder="1" applyAlignment="1" applyProtection="1">
      <alignment vertical="center" wrapText="1"/>
      <protection locked="0"/>
    </xf>
    <xf numFmtId="0" fontId="5" fillId="2" borderId="6" xfId="37" applyFont="1" applyFill="1" applyBorder="1" applyAlignment="1" applyProtection="1">
      <alignment horizontal="left" vertical="center" wrapText="1"/>
      <protection locked="0"/>
    </xf>
    <xf numFmtId="0" fontId="5" fillId="0" borderId="0" xfId="37" applyFont="1" applyAlignment="1">
      <alignment horizontal="center" vertical="center" wrapText="1"/>
    </xf>
    <xf numFmtId="0" fontId="5" fillId="0" borderId="0" xfId="37" applyFont="1" applyAlignment="1">
      <alignment vertical="center" wrapText="1"/>
    </xf>
    <xf numFmtId="0" fontId="5" fillId="0" borderId="0" xfId="37" applyFont="1" applyAlignment="1">
      <alignment horizontal="left" vertical="center" wrapText="1"/>
    </xf>
    <xf numFmtId="0" fontId="5" fillId="0" borderId="0" xfId="37" applyFont="1" applyAlignment="1" applyProtection="1">
      <alignment horizontal="center" vertical="center" wrapText="1"/>
      <protection locked="0"/>
    </xf>
    <xf numFmtId="0" fontId="5" fillId="0" borderId="0" xfId="37" applyFont="1" applyAlignment="1" applyProtection="1">
      <alignment vertical="center" wrapText="1"/>
      <protection locked="0"/>
    </xf>
    <xf numFmtId="0" fontId="5" fillId="0" borderId="0" xfId="37" applyFont="1" applyAlignment="1" applyProtection="1">
      <alignment horizontal="left" vertical="center" wrapText="1"/>
      <protection locked="0"/>
    </xf>
    <xf numFmtId="0" fontId="8" fillId="0" borderId="0" xfId="37" applyFont="1" applyAlignment="1" applyProtection="1">
      <alignment horizontal="right" vertical="center"/>
      <protection hidden="1"/>
    </xf>
    <xf numFmtId="173" fontId="8" fillId="0" borderId="0" xfId="37" applyNumberFormat="1" applyFont="1" applyAlignment="1" applyProtection="1">
      <alignment horizontal="left" vertical="center"/>
      <protection hidden="1"/>
    </xf>
    <xf numFmtId="0" fontId="8" fillId="0" borderId="0" xfId="37" applyFont="1" applyAlignment="1" applyProtection="1">
      <alignment horizontal="left" vertical="center" wrapText="1"/>
      <protection hidden="1"/>
    </xf>
    <xf numFmtId="0" fontId="5" fillId="0" borderId="0" xfId="37" applyFont="1" applyAlignment="1" applyProtection="1">
      <alignment horizontal="left" vertical="center"/>
      <protection hidden="1"/>
    </xf>
    <xf numFmtId="0" fontId="8" fillId="0" borderId="4" xfId="37" applyFont="1" applyBorder="1" applyAlignment="1" applyProtection="1">
      <alignment horizontal="right" vertical="center"/>
      <protection hidden="1"/>
    </xf>
    <xf numFmtId="0" fontId="5" fillId="2" borderId="6" xfId="37" applyFont="1" applyFill="1" applyBorder="1" applyAlignment="1" applyProtection="1">
      <alignment horizontal="left" vertical="center" wrapText="1"/>
      <protection hidden="1"/>
    </xf>
    <xf numFmtId="0" fontId="8" fillId="0" borderId="4" xfId="0" applyFont="1" applyBorder="1" applyAlignment="1" applyProtection="1">
      <alignment horizontal="right" vertical="top"/>
      <protection hidden="1"/>
    </xf>
    <xf numFmtId="0" fontId="5" fillId="0" borderId="0" xfId="46" applyFont="1" applyAlignment="1" applyProtection="1">
      <alignment horizontal="center" vertical="center"/>
      <protection hidden="1"/>
    </xf>
    <xf numFmtId="0" fontId="5" fillId="0" borderId="0" xfId="46" applyFont="1" applyProtection="1">
      <protection hidden="1"/>
    </xf>
    <xf numFmtId="0" fontId="32" fillId="0" borderId="0" xfId="0" applyFont="1" applyProtection="1">
      <protection hidden="1"/>
    </xf>
    <xf numFmtId="0" fontId="5" fillId="0" borderId="0" xfId="46" applyFont="1" applyAlignment="1" applyProtection="1">
      <alignment horizontal="center"/>
      <protection hidden="1"/>
    </xf>
    <xf numFmtId="172" fontId="5" fillId="0" borderId="0" xfId="0" applyNumberFormat="1" applyFont="1" applyAlignment="1" applyProtection="1">
      <alignment horizontal="center" vertical="top"/>
      <protection hidden="1"/>
    </xf>
    <xf numFmtId="172" fontId="5" fillId="0" borderId="0" xfId="0" applyNumberFormat="1" applyFont="1" applyAlignment="1" applyProtection="1">
      <alignment horizontal="justify" vertical="top" wrapText="1"/>
      <protection hidden="1"/>
    </xf>
    <xf numFmtId="14" fontId="5" fillId="2" borderId="6" xfId="0" applyNumberFormat="1" applyFont="1" applyFill="1" applyBorder="1" applyAlignment="1" applyProtection="1">
      <alignment horizontal="center" vertical="center" wrapText="1"/>
      <protection locked="0"/>
    </xf>
    <xf numFmtId="14" fontId="5" fillId="0" borderId="0" xfId="0" applyNumberFormat="1" applyFont="1" applyAlignment="1" applyProtection="1">
      <alignment vertical="center" wrapText="1"/>
      <protection hidden="1"/>
    </xf>
    <xf numFmtId="0" fontId="5" fillId="2" borderId="0" xfId="0" applyFont="1" applyFill="1" applyAlignment="1" applyProtection="1">
      <alignment horizontal="center" vertical="center" wrapText="1"/>
      <protection locked="0"/>
    </xf>
    <xf numFmtId="14" fontId="5" fillId="2" borderId="0" xfId="0" applyNumberFormat="1" applyFont="1" applyFill="1" applyAlignment="1" applyProtection="1">
      <alignment horizontal="center" vertical="center" wrapText="1"/>
      <protection locked="0"/>
    </xf>
    <xf numFmtId="172" fontId="5" fillId="0" borderId="0" xfId="0" applyNumberFormat="1" applyFont="1" applyAlignment="1" applyProtection="1">
      <alignment horizontal="left" vertical="top"/>
      <protection hidden="1"/>
    </xf>
    <xf numFmtId="0" fontId="5" fillId="0" borderId="0" xfId="46" applyFont="1" applyAlignment="1" applyProtection="1">
      <alignment vertical="center"/>
      <protection hidden="1"/>
    </xf>
    <xf numFmtId="0" fontId="5" fillId="2" borderId="6" xfId="0" applyFont="1" applyFill="1" applyBorder="1" applyAlignment="1" applyProtection="1">
      <alignment horizontal="center" vertical="center"/>
      <protection locked="0"/>
    </xf>
    <xf numFmtId="0" fontId="5" fillId="0" borderId="0" xfId="0" applyFont="1" applyAlignment="1" applyProtection="1">
      <alignment horizontal="left" vertical="top"/>
      <protection hidden="1"/>
    </xf>
    <xf numFmtId="0" fontId="66" fillId="0" borderId="0" xfId="0" applyFont="1" applyAlignment="1" applyProtection="1">
      <alignment horizontal="justify" vertical="top"/>
      <protection hidden="1"/>
    </xf>
    <xf numFmtId="0" fontId="5" fillId="0" borderId="0" xfId="0" applyFont="1" applyAlignment="1" applyProtection="1">
      <alignment horizontal="right" vertical="center" wrapText="1"/>
      <protection hidden="1"/>
    </xf>
    <xf numFmtId="0" fontId="61" fillId="0" borderId="0" xfId="0" applyFont="1" applyAlignment="1" applyProtection="1">
      <alignment horizontal="justify" vertical="top"/>
      <protection hidden="1"/>
    </xf>
    <xf numFmtId="172" fontId="5" fillId="0" borderId="0" xfId="0" applyNumberFormat="1" applyFont="1" applyAlignment="1" applyProtection="1">
      <alignment horizontal="center" vertical="center"/>
      <protection hidden="1"/>
    </xf>
    <xf numFmtId="0" fontId="5" fillId="0" borderId="0" xfId="0" applyFont="1" applyAlignment="1" applyProtection="1">
      <alignment horizontal="left" vertical="center" indent="2"/>
      <protection hidden="1"/>
    </xf>
    <xf numFmtId="172" fontId="5" fillId="0" borderId="0" xfId="0" applyNumberFormat="1" applyFont="1" applyAlignment="1" applyProtection="1">
      <alignment horizontal="left" vertical="top" indent="2"/>
      <protection hidden="1"/>
    </xf>
    <xf numFmtId="1" fontId="5" fillId="0" borderId="0" xfId="0" applyNumberFormat="1" applyFont="1" applyAlignment="1" applyProtection="1">
      <alignment horizontal="center" vertical="top" wrapText="1"/>
      <protection hidden="1"/>
    </xf>
    <xf numFmtId="172" fontId="5" fillId="0" borderId="0" xfId="0" applyNumberFormat="1" applyFont="1" applyAlignment="1" applyProtection="1">
      <alignment horizontal="left" vertical="center" indent="3"/>
      <protection hidden="1"/>
    </xf>
    <xf numFmtId="0" fontId="5" fillId="0" borderId="0" xfId="0" applyFont="1" applyAlignment="1" applyProtection="1">
      <alignment horizontal="left" vertical="center" indent="3"/>
      <protection hidden="1"/>
    </xf>
    <xf numFmtId="0" fontId="8" fillId="0" borderId="0" xfId="0" applyFont="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5" fillId="0" borderId="0" xfId="0" applyFont="1" applyAlignment="1" applyProtection="1">
      <alignment vertical="center" wrapText="1"/>
      <protection locked="0" hidden="1"/>
    </xf>
    <xf numFmtId="0" fontId="5" fillId="2" borderId="0" xfId="0" applyFont="1" applyFill="1" applyAlignment="1" applyProtection="1">
      <alignment vertical="center" wrapText="1"/>
      <protection locked="0"/>
    </xf>
    <xf numFmtId="0" fontId="61" fillId="0" borderId="0" xfId="0" applyFont="1" applyAlignment="1" applyProtection="1">
      <alignment vertical="center"/>
      <protection hidden="1"/>
    </xf>
    <xf numFmtId="0" fontId="5" fillId="0" borderId="19" xfId="0" applyFont="1" applyBorder="1" applyAlignment="1" applyProtection="1">
      <alignment horizontal="left" vertical="center"/>
      <protection hidden="1"/>
    </xf>
    <xf numFmtId="0" fontId="68" fillId="0" borderId="0" xfId="0" applyFont="1" applyAlignment="1" applyProtection="1">
      <alignment vertical="center" wrapText="1"/>
      <protection hidden="1"/>
    </xf>
    <xf numFmtId="0" fontId="9" fillId="0" borderId="0" xfId="53" applyAlignment="1" applyProtection="1">
      <alignment horizontal="left" vertical="center" wrapText="1" indent="1"/>
      <protection hidden="1"/>
    </xf>
    <xf numFmtId="0" fontId="8" fillId="0" borderId="26" xfId="39" applyFont="1" applyBorder="1" applyAlignment="1" applyProtection="1">
      <alignment horizontal="center" vertical="center" wrapText="1"/>
      <protection hidden="1"/>
    </xf>
    <xf numFmtId="0" fontId="5" fillId="7" borderId="6" xfId="39" applyFont="1" applyFill="1" applyBorder="1" applyAlignment="1" applyProtection="1">
      <alignment horizontal="center" vertical="center" wrapText="1"/>
      <protection locked="0" hidden="1"/>
    </xf>
    <xf numFmtId="0" fontId="8" fillId="0" borderId="6" xfId="39" applyFont="1" applyBorder="1" applyAlignment="1">
      <alignment horizontal="center" vertical="center" wrapText="1"/>
    </xf>
    <xf numFmtId="0" fontId="8" fillId="0" borderId="6" xfId="39" applyFont="1" applyBorder="1" applyAlignment="1">
      <alignment horizontal="left" vertical="center" wrapText="1"/>
    </xf>
    <xf numFmtId="0" fontId="5" fillId="0" borderId="6" xfId="39" applyFont="1" applyBorder="1" applyAlignment="1">
      <alignment horizontal="center" vertical="center" wrapText="1"/>
    </xf>
    <xf numFmtId="2" fontId="5" fillId="0" borderId="6" xfId="39" applyNumberFormat="1" applyFont="1" applyBorder="1" applyAlignment="1">
      <alignment horizontal="center" vertical="center" wrapText="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5" fillId="0" borderId="0" xfId="0" applyNumberFormat="1" applyFont="1" applyAlignment="1" applyProtection="1">
      <alignment horizontal="left" vertical="center"/>
      <protection hidden="1"/>
    </xf>
    <xf numFmtId="0" fontId="5" fillId="0" borderId="0" xfId="0" applyFont="1" applyAlignment="1" applyProtection="1">
      <alignment horizontal="left" vertical="center"/>
      <protection hidden="1"/>
    </xf>
    <xf numFmtId="1" fontId="5" fillId="0" borderId="0" xfId="0" applyNumberFormat="1" applyFont="1" applyAlignment="1" applyProtection="1">
      <alignment horizontal="left" vertical="center"/>
      <protection hidden="1"/>
    </xf>
    <xf numFmtId="0" fontId="49" fillId="0" borderId="7" xfId="52" applyFont="1" applyBorder="1" applyAlignment="1" applyProtection="1">
      <alignment horizontal="center" vertical="center" textRotation="90"/>
      <protection hidden="1"/>
    </xf>
    <xf numFmtId="0" fontId="49" fillId="0" borderId="14" xfId="52" applyFont="1" applyBorder="1" applyAlignment="1" applyProtection="1">
      <alignment horizontal="center" vertical="center" textRotation="90"/>
      <protection hidden="1"/>
    </xf>
    <xf numFmtId="0" fontId="49"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26" fillId="0" borderId="24" xfId="52" applyFont="1" applyBorder="1" applyAlignment="1" applyProtection="1">
      <alignment horizontal="center" vertical="center"/>
      <protection hidden="1"/>
    </xf>
    <xf numFmtId="0" fontId="26" fillId="0" borderId="34" xfId="52" applyFont="1" applyBorder="1" applyAlignment="1" applyProtection="1">
      <alignment horizontal="center" vertical="center"/>
      <protection hidden="1"/>
    </xf>
    <xf numFmtId="0" fontId="26" fillId="0" borderId="0" xfId="52" applyFont="1" applyAlignment="1" applyProtection="1">
      <alignment horizontal="center" vertical="center"/>
      <protection hidden="1"/>
    </xf>
    <xf numFmtId="0" fontId="26" fillId="0" borderId="8" xfId="52" applyFont="1" applyBorder="1" applyAlignment="1" applyProtection="1">
      <alignment horizontal="center" vertical="center"/>
      <protection hidden="1"/>
    </xf>
    <xf numFmtId="0" fontId="26" fillId="0" borderId="4" xfId="52" applyFont="1" applyBorder="1" applyAlignment="1" applyProtection="1">
      <alignment horizontal="center" vertical="center"/>
      <protection hidden="1"/>
    </xf>
    <xf numFmtId="0" fontId="26" fillId="0" borderId="9" xfId="52" applyFont="1" applyBorder="1" applyAlignment="1" applyProtection="1">
      <alignment horizontal="center" vertical="center"/>
      <protection hidden="1"/>
    </xf>
    <xf numFmtId="0" fontId="50" fillId="0" borderId="7" xfId="52" applyFont="1" applyBorder="1" applyAlignment="1" applyProtection="1">
      <alignment horizontal="center" vertical="center" textRotation="90"/>
      <protection hidden="1"/>
    </xf>
    <xf numFmtId="0" fontId="50" fillId="0" borderId="14" xfId="52" applyFont="1" applyBorder="1" applyAlignment="1" applyProtection="1">
      <alignment horizontal="center" vertical="center" textRotation="90"/>
      <protection hidden="1"/>
    </xf>
    <xf numFmtId="0" fontId="50" fillId="0" borderId="13" xfId="52" applyFont="1" applyBorder="1" applyAlignment="1" applyProtection="1">
      <alignment horizontal="center" vertical="center" textRotation="90"/>
      <protection hidden="1"/>
    </xf>
    <xf numFmtId="0" fontId="47" fillId="0" borderId="0" xfId="52" applyFont="1"/>
    <xf numFmtId="0" fontId="46" fillId="0" borderId="5" xfId="52" applyFont="1" applyBorder="1" applyAlignment="1" applyProtection="1">
      <alignment horizontal="justify" vertical="center"/>
      <protection hidden="1"/>
    </xf>
    <xf numFmtId="0" fontId="46" fillId="0" borderId="19" xfId="52" applyFont="1" applyBorder="1" applyAlignment="1" applyProtection="1">
      <alignment horizontal="justify" vertical="center"/>
      <protection hidden="1"/>
    </xf>
    <xf numFmtId="0" fontId="46" fillId="0" borderId="5" xfId="52" applyFont="1" applyBorder="1" applyAlignment="1" applyProtection="1">
      <alignment horizontal="justify" vertical="top"/>
      <protection hidden="1"/>
    </xf>
    <xf numFmtId="0" fontId="38" fillId="0" borderId="0" xfId="52" applyFont="1" applyAlignment="1" applyProtection="1">
      <alignment horizontal="center" vertical="center"/>
      <protection hidden="1"/>
    </xf>
    <xf numFmtId="0" fontId="55" fillId="6" borderId="3" xfId="52" applyFont="1" applyFill="1" applyBorder="1" applyAlignment="1" applyProtection="1">
      <alignment horizontal="justify" vertical="center"/>
      <protection hidden="1"/>
    </xf>
    <xf numFmtId="0" fontId="55"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53" fillId="0" borderId="6" xfId="50" applyFont="1" applyBorder="1" applyAlignment="1" applyProtection="1">
      <alignment horizontal="left" vertical="center" wrapText="1"/>
      <protection hidden="1"/>
    </xf>
    <xf numFmtId="0" fontId="47" fillId="2" borderId="6" xfId="49" applyFont="1" applyFill="1" applyBorder="1" applyAlignment="1" applyProtection="1">
      <alignment horizontal="center" vertical="center"/>
      <protection locked="0" hidden="1"/>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1"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8" fillId="0" borderId="4" xfId="0" applyFont="1" applyBorder="1" applyAlignment="1" applyProtection="1">
      <alignment horizontal="left" vertical="top"/>
      <protection hidden="1"/>
    </xf>
    <xf numFmtId="0" fontId="50" fillId="11" borderId="33" xfId="52" applyFont="1" applyFill="1" applyBorder="1" applyAlignment="1" applyProtection="1">
      <alignment horizontal="center" vertical="center" wrapText="1"/>
      <protection hidden="1"/>
    </xf>
    <xf numFmtId="0" fontId="50" fillId="11" borderId="24" xfId="52" applyFont="1" applyFill="1" applyBorder="1" applyAlignment="1" applyProtection="1">
      <alignment horizontal="center" vertical="center" wrapText="1"/>
      <protection hidden="1"/>
    </xf>
    <xf numFmtId="0" fontId="8" fillId="12" borderId="0" xfId="0" applyFont="1" applyFill="1" applyAlignment="1" applyProtection="1">
      <alignment horizontal="center" vertical="center"/>
      <protection hidden="1"/>
    </xf>
    <xf numFmtId="0" fontId="8" fillId="0" borderId="0" xfId="0" applyFont="1" applyAlignment="1" applyProtection="1">
      <alignment horizontal="center" vertical="center"/>
      <protection hidden="1"/>
    </xf>
    <xf numFmtId="0" fontId="5" fillId="0" borderId="0" xfId="53" applyFont="1" applyAlignment="1" applyProtection="1">
      <alignment horizontal="left" vertical="center" wrapText="1"/>
      <protection hidden="1"/>
    </xf>
    <xf numFmtId="0" fontId="5" fillId="0" borderId="0" xfId="53" applyFont="1" applyAlignment="1" applyProtection="1">
      <alignment horizontal="left" vertical="top" wrapText="1"/>
      <protection hidden="1"/>
    </xf>
    <xf numFmtId="0" fontId="8"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left" vertical="center" wrapText="1"/>
      <protection hidden="1"/>
    </xf>
    <xf numFmtId="0" fontId="8"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lignment horizontal="justify" vertical="top" wrapText="1"/>
    </xf>
    <xf numFmtId="0" fontId="8" fillId="0" borderId="26"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51" fillId="0" borderId="0" xfId="0" applyFont="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5" fillId="0" borderId="13" xfId="0" applyFont="1" applyBorder="1" applyAlignment="1">
      <alignment horizontal="center" vertical="center"/>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13" xfId="0" applyFont="1" applyBorder="1" applyAlignment="1">
      <alignment horizontal="center" vertical="center" wrapText="1"/>
    </xf>
    <xf numFmtId="0" fontId="5" fillId="0" borderId="2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51"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2" borderId="6" xfId="0" applyFont="1" applyFill="1" applyBorder="1" applyAlignment="1" applyProtection="1">
      <alignment horizontal="center" vertical="center" wrapText="1"/>
      <protection locked="0"/>
    </xf>
    <xf numFmtId="0" fontId="5" fillId="2" borderId="2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8" fillId="0" borderId="0" xfId="0" applyFont="1" applyAlignment="1" applyProtection="1">
      <alignment horizontal="center" vertical="center" wrapText="1"/>
      <protection hidden="1"/>
    </xf>
    <xf numFmtId="0" fontId="5" fillId="0" borderId="6" xfId="0" applyFont="1" applyBorder="1" applyAlignment="1" applyProtection="1">
      <alignment horizontal="center" vertical="center"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10" fillId="0" borderId="0" xfId="0" applyFont="1" applyAlignment="1" applyProtection="1">
      <alignment horizontal="center" vertical="center" wrapText="1"/>
      <protection hidden="1"/>
    </xf>
    <xf numFmtId="0" fontId="9" fillId="0" borderId="0" xfId="0" applyFont="1" applyAlignment="1" applyProtection="1">
      <alignment horizontal="justify" vertical="top" wrapText="1"/>
      <protection hidden="1"/>
    </xf>
    <xf numFmtId="0" fontId="10" fillId="0" borderId="0" xfId="47" applyFont="1" applyAlignment="1" applyProtection="1">
      <alignment horizontal="left" vertical="center"/>
      <protection hidden="1"/>
    </xf>
    <xf numFmtId="0" fontId="39" fillId="10" borderId="26" xfId="0" applyFont="1" applyFill="1" applyBorder="1" applyAlignment="1" applyProtection="1">
      <alignment horizontal="center" vertical="center"/>
      <protection hidden="1"/>
    </xf>
    <xf numFmtId="0" fontId="39" fillId="10" borderId="3" xfId="0" applyFont="1" applyFill="1" applyBorder="1" applyAlignment="1" applyProtection="1">
      <alignment horizontal="center" vertical="center"/>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0" xfId="0" applyFont="1" applyAlignment="1">
      <alignment horizontal="justify" vertical="center" wrapText="1"/>
    </xf>
    <xf numFmtId="0" fontId="5" fillId="0" borderId="0" xfId="0" quotePrefix="1" applyFont="1" applyAlignment="1">
      <alignment horizontal="left" vertical="center" wrapText="1"/>
    </xf>
    <xf numFmtId="0" fontId="5" fillId="0" borderId="0" xfId="0" applyFont="1" applyAlignment="1">
      <alignment horizontal="left" vertical="center" wrapText="1"/>
    </xf>
    <xf numFmtId="0" fontId="50" fillId="11" borderId="11" xfId="52" applyFont="1" applyFill="1" applyBorder="1" applyAlignment="1" applyProtection="1">
      <alignment horizontal="center" vertical="center" wrapText="1"/>
      <protection hidden="1"/>
    </xf>
    <xf numFmtId="0" fontId="50" fillId="11" borderId="0" xfId="52" applyFont="1" applyFill="1" applyAlignment="1" applyProtection="1">
      <alignment horizontal="center" vertical="center" wrapText="1"/>
      <protection hidden="1"/>
    </xf>
    <xf numFmtId="0" fontId="8" fillId="12" borderId="0" xfId="0" applyFont="1" applyFill="1" applyAlignment="1">
      <alignment horizontal="center" vertical="center"/>
    </xf>
    <xf numFmtId="0" fontId="5" fillId="2" borderId="6" xfId="0" applyFont="1" applyFill="1" applyBorder="1" applyAlignment="1" applyProtection="1">
      <alignment horizontal="left" vertical="top" wrapText="1"/>
      <protection locked="0"/>
    </xf>
    <xf numFmtId="0" fontId="5" fillId="0" borderId="0" xfId="0" applyFont="1" applyAlignment="1" applyProtection="1">
      <alignment horizontal="left" vertical="center" wrapText="1"/>
      <protection hidden="1"/>
    </xf>
    <xf numFmtId="0" fontId="5" fillId="0" borderId="26" xfId="35" applyFont="1" applyBorder="1" applyAlignment="1" applyProtection="1">
      <alignment horizontal="justify" vertical="center" wrapText="1"/>
      <protection hidden="1"/>
    </xf>
    <xf numFmtId="0" fontId="5" fillId="0" borderId="3" xfId="35" applyFont="1" applyBorder="1" applyAlignment="1" applyProtection="1">
      <alignment horizontal="justify" vertical="center" wrapText="1"/>
      <protection hidden="1"/>
    </xf>
    <xf numFmtId="0" fontId="5" fillId="0" borderId="10" xfId="35" applyFont="1" applyBorder="1" applyAlignment="1" applyProtection="1">
      <alignment horizontal="justify" vertical="center" wrapText="1"/>
      <protection hidden="1"/>
    </xf>
    <xf numFmtId="0" fontId="8" fillId="13" borderId="0" xfId="39" applyFont="1" applyFill="1" applyAlignment="1" applyProtection="1">
      <alignment horizontal="center" vertical="center"/>
      <protection hidden="1"/>
    </xf>
    <xf numFmtId="0" fontId="8" fillId="0" borderId="0" xfId="39" applyFont="1" applyAlignment="1" applyProtection="1">
      <alignment horizontal="justify" vertical="center" wrapText="1"/>
      <protection hidden="1"/>
    </xf>
    <xf numFmtId="0" fontId="5" fillId="0" borderId="4" xfId="39" applyFont="1" applyBorder="1" applyAlignment="1" applyProtection="1">
      <alignment horizontal="left" vertical="center" wrapText="1"/>
      <protection hidden="1"/>
    </xf>
    <xf numFmtId="0" fontId="8" fillId="8" borderId="26" xfId="39" applyFont="1" applyFill="1" applyBorder="1" applyAlignment="1" applyProtection="1">
      <alignment horizontal="left" vertical="center" wrapText="1"/>
      <protection hidden="1"/>
    </xf>
    <xf numFmtId="0" fontId="8" fillId="8" borderId="3" xfId="39" applyFont="1" applyFill="1" applyBorder="1" applyAlignment="1" applyProtection="1">
      <alignment horizontal="left" vertical="center" wrapText="1"/>
      <protection hidden="1"/>
    </xf>
    <xf numFmtId="0" fontId="8" fillId="8" borderId="10" xfId="39" applyFont="1" applyFill="1" applyBorder="1" applyAlignment="1" applyProtection="1">
      <alignment horizontal="left" vertical="center" wrapText="1"/>
      <protection hidden="1"/>
    </xf>
    <xf numFmtId="0" fontId="5" fillId="0" borderId="26" xfId="37" applyFont="1" applyBorder="1" applyAlignment="1" applyProtection="1">
      <alignment horizontal="center" vertical="center" wrapText="1"/>
      <protection hidden="1"/>
    </xf>
    <xf numFmtId="0" fontId="5" fillId="0" borderId="10" xfId="37" applyFont="1" applyBorder="1" applyAlignment="1" applyProtection="1">
      <alignment horizontal="center" vertical="center" wrapText="1"/>
      <protection hidden="1"/>
    </xf>
    <xf numFmtId="0" fontId="8" fillId="9" borderId="26" xfId="37" applyFont="1" applyFill="1" applyBorder="1" applyAlignment="1" applyProtection="1">
      <alignment horizontal="left" vertical="center" wrapText="1"/>
      <protection hidden="1"/>
    </xf>
    <xf numFmtId="0" fontId="8" fillId="9" borderId="3" xfId="37" applyFont="1" applyFill="1" applyBorder="1" applyAlignment="1" applyProtection="1">
      <alignment horizontal="left" vertical="center" wrapText="1"/>
      <protection hidden="1"/>
    </xf>
    <xf numFmtId="0" fontId="8" fillId="9" borderId="10" xfId="37" applyFont="1" applyFill="1" applyBorder="1" applyAlignment="1" applyProtection="1">
      <alignment horizontal="left" vertical="center" wrapText="1"/>
      <protection hidden="1"/>
    </xf>
    <xf numFmtId="0" fontId="64" fillId="0" borderId="3" xfId="38" applyFont="1" applyBorder="1" applyAlignment="1">
      <alignment horizontal="left" vertical="center" wrapText="1"/>
    </xf>
    <xf numFmtId="0" fontId="64" fillId="0" borderId="10" xfId="38" applyFont="1" applyBorder="1" applyAlignment="1">
      <alignment horizontal="left" vertical="center" wrapText="1"/>
    </xf>
    <xf numFmtId="0" fontId="60" fillId="0" borderId="3" xfId="38" applyFont="1" applyBorder="1" applyAlignment="1">
      <alignment horizontal="left" vertical="center" wrapText="1"/>
    </xf>
    <xf numFmtId="0" fontId="60" fillId="0" borderId="10" xfId="38" applyFont="1" applyBorder="1" applyAlignment="1">
      <alignment horizontal="left" vertical="center" wrapText="1"/>
    </xf>
    <xf numFmtId="0" fontId="8" fillId="9" borderId="26" xfId="39" applyFont="1" applyFill="1" applyBorder="1" applyAlignment="1" applyProtection="1">
      <alignment horizontal="left" vertical="center" wrapText="1"/>
      <protection hidden="1"/>
    </xf>
    <xf numFmtId="0" fontId="8" fillId="9" borderId="3" xfId="39" applyFont="1" applyFill="1" applyBorder="1" applyAlignment="1" applyProtection="1">
      <alignment horizontal="left" vertical="center" wrapText="1"/>
      <protection hidden="1"/>
    </xf>
    <xf numFmtId="0" fontId="8" fillId="9" borderId="10" xfId="39" applyFont="1" applyFill="1" applyBorder="1" applyAlignment="1" applyProtection="1">
      <alignment horizontal="left" vertical="center" wrapText="1"/>
      <protection hidden="1"/>
    </xf>
    <xf numFmtId="0" fontId="8" fillId="0" borderId="26" xfId="39" applyFont="1" applyBorder="1" applyAlignment="1" applyProtection="1">
      <alignment horizontal="center" vertical="center" wrapText="1"/>
      <protection hidden="1"/>
    </xf>
    <xf numFmtId="0" fontId="8" fillId="0" borderId="10" xfId="39" applyFont="1" applyBorder="1" applyAlignment="1" applyProtection="1">
      <alignment horizontal="center" vertical="center" wrapText="1"/>
      <protection hidden="1"/>
    </xf>
    <xf numFmtId="0" fontId="64" fillId="0" borderId="26" xfId="39" applyFont="1" applyBorder="1" applyAlignment="1" applyProtection="1">
      <alignment horizontal="left" vertical="center" wrapText="1"/>
      <protection hidden="1"/>
    </xf>
    <xf numFmtId="0" fontId="64" fillId="0" borderId="3" xfId="39" applyFont="1" applyBorder="1" applyAlignment="1" applyProtection="1">
      <alignment horizontal="left" vertical="center" wrapText="1"/>
      <protection hidden="1"/>
    </xf>
    <xf numFmtId="0" fontId="64" fillId="0" borderId="10" xfId="39" applyFont="1" applyBorder="1" applyAlignment="1" applyProtection="1">
      <alignment horizontal="left" vertical="center" wrapText="1"/>
      <protection hidden="1"/>
    </xf>
    <xf numFmtId="0" fontId="8" fillId="0" borderId="4" xfId="39" applyFont="1" applyBorder="1" applyAlignment="1" applyProtection="1">
      <alignment horizontal="left" vertical="center" wrapText="1"/>
      <protection hidden="1"/>
    </xf>
    <xf numFmtId="0" fontId="8" fillId="9" borderId="26" xfId="38" applyFont="1" applyFill="1" applyBorder="1" applyAlignment="1" applyProtection="1">
      <alignment horizontal="left" vertical="center" wrapText="1"/>
      <protection hidden="1"/>
    </xf>
    <xf numFmtId="0" fontId="8" fillId="9" borderId="3" xfId="38" applyFont="1" applyFill="1" applyBorder="1" applyAlignment="1" applyProtection="1">
      <alignment horizontal="left" vertical="center" wrapText="1"/>
      <protection hidden="1"/>
    </xf>
    <xf numFmtId="0" fontId="8" fillId="9" borderId="10" xfId="38" applyFont="1" applyFill="1" applyBorder="1" applyAlignment="1" applyProtection="1">
      <alignment horizontal="left" vertical="center" wrapText="1"/>
      <protection hidden="1"/>
    </xf>
    <xf numFmtId="0" fontId="44" fillId="0" borderId="6" xfId="39" applyFont="1" applyBorder="1" applyAlignment="1" applyProtection="1">
      <alignment horizontal="center" vertical="center"/>
      <protection hidden="1"/>
    </xf>
    <xf numFmtId="0" fontId="8" fillId="0" borderId="26" xfId="39" applyFont="1" applyBorder="1" applyAlignment="1" applyProtection="1">
      <alignment horizontal="left" vertical="center" wrapText="1"/>
      <protection hidden="1"/>
    </xf>
    <xf numFmtId="0" fontId="8" fillId="0" borderId="3" xfId="39" applyFont="1" applyBorder="1" applyAlignment="1" applyProtection="1">
      <alignment horizontal="left" vertical="center" wrapText="1"/>
      <protection hidden="1"/>
    </xf>
    <xf numFmtId="0" fontId="8" fillId="0" borderId="10" xfId="39" applyFont="1" applyBorder="1" applyAlignment="1" applyProtection="1">
      <alignment horizontal="left" vertical="center" wrapText="1"/>
      <protection hidden="1"/>
    </xf>
    <xf numFmtId="0" fontId="8" fillId="9" borderId="6" xfId="39" applyFont="1" applyFill="1" applyBorder="1" applyAlignment="1" applyProtection="1">
      <alignment horizontal="left" vertical="center" wrapText="1"/>
      <protection hidden="1"/>
    </xf>
    <xf numFmtId="0" fontId="5" fillId="0" borderId="26" xfId="39" applyFont="1" applyBorder="1" applyAlignment="1" applyProtection="1">
      <alignment horizontal="left" vertical="center"/>
      <protection hidden="1"/>
    </xf>
    <xf numFmtId="0" fontId="5" fillId="0" borderId="3" xfId="39" applyFont="1" applyBorder="1" applyAlignment="1" applyProtection="1">
      <alignment horizontal="left" vertical="center"/>
      <protection hidden="1"/>
    </xf>
    <xf numFmtId="0" fontId="5" fillId="0" borderId="10" xfId="39" applyFont="1" applyBorder="1" applyAlignment="1" applyProtection="1">
      <alignment horizontal="left" vertical="center"/>
      <protection hidden="1"/>
    </xf>
    <xf numFmtId="0" fontId="5" fillId="0" borderId="0" xfId="0" applyFont="1" applyAlignment="1" applyProtection="1">
      <alignment horizontal="center" vertical="center"/>
      <protection hidden="1"/>
    </xf>
    <xf numFmtId="0" fontId="58" fillId="0" borderId="29" xfId="33" applyFont="1" applyBorder="1" applyAlignment="1" applyProtection="1">
      <alignment horizontal="center" vertical="center"/>
      <protection hidden="1"/>
    </xf>
    <xf numFmtId="0" fontId="58" fillId="0" borderId="35" xfId="33" applyFont="1" applyBorder="1" applyAlignment="1" applyProtection="1">
      <alignment horizontal="center" vertical="center"/>
      <protection hidden="1"/>
    </xf>
    <xf numFmtId="0" fontId="5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7" xfId="0" applyFont="1" applyBorder="1" applyAlignment="1" applyProtection="1">
      <alignment horizontal="left" vertical="center" wrapText="1"/>
      <protection hidden="1"/>
    </xf>
    <xf numFmtId="0" fontId="5" fillId="2" borderId="7" xfId="0" applyFont="1" applyFill="1" applyBorder="1" applyAlignment="1" applyProtection="1">
      <alignment horizontal="left" vertical="top" wrapText="1"/>
      <protection locked="0"/>
    </xf>
    <xf numFmtId="0" fontId="5" fillId="2" borderId="13" xfId="0" applyFont="1" applyFill="1" applyBorder="1" applyAlignment="1" applyProtection="1">
      <alignment horizontal="left" vertical="top" wrapText="1"/>
      <protection locked="0"/>
    </xf>
    <xf numFmtId="0" fontId="5" fillId="0" borderId="12" xfId="0" applyFont="1" applyBorder="1" applyAlignment="1" applyProtection="1">
      <alignment horizontal="justify" vertical="top" wrapText="1"/>
      <protection hidden="1"/>
    </xf>
    <xf numFmtId="0" fontId="5" fillId="0" borderId="9" xfId="0" applyFont="1" applyBorder="1" applyAlignment="1" applyProtection="1">
      <alignment horizontal="justify" vertical="top" wrapText="1"/>
      <protection hidden="1"/>
    </xf>
    <xf numFmtId="0" fontId="5" fillId="0" borderId="26" xfId="0" applyFont="1" applyBorder="1" applyAlignment="1" applyProtection="1">
      <alignment horizontal="left" vertical="top" wrapText="1"/>
      <protection hidden="1"/>
    </xf>
    <xf numFmtId="0" fontId="5" fillId="0" borderId="3" xfId="0" applyFont="1" applyBorder="1" applyAlignment="1" applyProtection="1">
      <alignment horizontal="left" vertical="top" wrapText="1"/>
      <protection hidden="1"/>
    </xf>
    <xf numFmtId="0" fontId="5" fillId="0" borderId="10" xfId="0" applyFont="1" applyBorder="1" applyAlignment="1" applyProtection="1">
      <alignment horizontal="left" vertical="top" wrapText="1"/>
      <protection hidden="1"/>
    </xf>
    <xf numFmtId="0" fontId="5"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5" fillId="2" borderId="3" xfId="0" applyFont="1" applyFill="1" applyBorder="1" applyAlignment="1" applyProtection="1">
      <alignment horizontal="center" vertical="center" wrapText="1"/>
      <protection locked="0"/>
    </xf>
    <xf numFmtId="0" fontId="5" fillId="0" borderId="17"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18" xfId="0" applyFont="1" applyBorder="1" applyAlignment="1" applyProtection="1">
      <alignment horizontal="left" vertical="center" wrapText="1"/>
      <protection hidden="1"/>
    </xf>
    <xf numFmtId="0" fontId="5" fillId="0" borderId="16"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36" xfId="0" applyFont="1" applyBorder="1" applyAlignment="1" applyProtection="1">
      <alignment horizontal="left" vertical="center" wrapText="1"/>
      <protection hidden="1"/>
    </xf>
    <xf numFmtId="0" fontId="5" fillId="0" borderId="37" xfId="0" applyFont="1" applyBorder="1" applyAlignment="1" applyProtection="1">
      <alignment horizontal="left" vertical="center" wrapText="1"/>
      <protection hidden="1"/>
    </xf>
    <xf numFmtId="0" fontId="5" fillId="0" borderId="29" xfId="0" applyFont="1" applyBorder="1" applyAlignment="1" applyProtection="1">
      <alignment horizontal="left" vertical="center"/>
      <protection hidden="1"/>
    </xf>
    <xf numFmtId="0" fontId="5" fillId="0" borderId="35" xfId="0" applyFont="1" applyBorder="1" applyAlignment="1" applyProtection="1">
      <alignment horizontal="left" vertical="center"/>
      <protection hidden="1"/>
    </xf>
    <xf numFmtId="0" fontId="5" fillId="0" borderId="15" xfId="0" applyFont="1" applyBorder="1" applyAlignment="1" applyProtection="1">
      <alignment horizontal="left" vertical="center"/>
      <protection hidden="1"/>
    </xf>
    <xf numFmtId="0" fontId="42" fillId="0" borderId="0" xfId="0" applyFont="1" applyAlignment="1">
      <alignment horizontal="left"/>
    </xf>
    <xf numFmtId="0" fontId="42" fillId="0" borderId="24" xfId="0" applyFont="1" applyBorder="1" applyAlignment="1">
      <alignment horizontal="left"/>
    </xf>
    <xf numFmtId="0" fontId="8" fillId="12" borderId="0" xfId="0" applyFont="1" applyFill="1" applyAlignment="1" applyProtection="1">
      <alignment horizontal="justify" vertical="top" wrapText="1"/>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8" fillId="0" borderId="0" xfId="0" applyFont="1" applyAlignment="1" applyProtection="1">
      <alignment horizontal="left" vertical="top" wrapText="1"/>
      <protection hidden="1"/>
    </xf>
    <xf numFmtId="0" fontId="5" fillId="2" borderId="6" xfId="0" applyFont="1" applyFill="1" applyBorder="1" applyAlignment="1" applyProtection="1">
      <alignment horizontal="center" vertical="top" wrapText="1"/>
      <protection locked="0"/>
    </xf>
    <xf numFmtId="0" fontId="5" fillId="0" borderId="3" xfId="0" applyFont="1" applyBorder="1" applyAlignment="1" applyProtection="1">
      <alignment horizontal="center" vertical="center" wrapText="1"/>
      <protection hidden="1"/>
    </xf>
    <xf numFmtId="0" fontId="42" fillId="0" borderId="0" xfId="0" applyFont="1" applyAlignment="1" applyProtection="1">
      <alignment horizontal="justify" vertical="center" wrapText="1"/>
      <protection hidden="1"/>
    </xf>
    <xf numFmtId="0" fontId="8" fillId="0" borderId="0" xfId="0" applyFont="1" applyAlignment="1" applyProtection="1">
      <alignment vertical="center" wrapText="1"/>
      <protection hidden="1"/>
    </xf>
    <xf numFmtId="0" fontId="5" fillId="0" borderId="0" xfId="0" applyFont="1" applyAlignment="1">
      <alignment wrapText="1"/>
    </xf>
    <xf numFmtId="0" fontId="8" fillId="0" borderId="6" xfId="0" applyFont="1" applyBorder="1" applyAlignment="1" applyProtection="1">
      <alignment horizontal="justify" vertical="center" wrapText="1"/>
      <protection hidden="1"/>
    </xf>
    <xf numFmtId="0" fontId="5" fillId="2" borderId="6" xfId="0" applyFont="1" applyFill="1" applyBorder="1" applyAlignment="1" applyProtection="1">
      <alignment horizontal="left" vertical="center" wrapText="1"/>
      <protection locked="0"/>
    </xf>
    <xf numFmtId="173" fontId="8" fillId="0" borderId="0" xfId="0" applyNumberFormat="1" applyFont="1" applyAlignment="1" applyProtection="1">
      <alignment horizontal="left" vertical="center"/>
      <protection hidden="1"/>
    </xf>
    <xf numFmtId="0" fontId="8" fillId="0" borderId="0" xfId="0" applyFont="1" applyAlignment="1" applyProtection="1">
      <alignment horizontal="left" wrapText="1"/>
      <protection hidden="1"/>
    </xf>
    <xf numFmtId="0" fontId="5" fillId="0" borderId="0" xfId="0" applyFont="1" applyAlignment="1" applyProtection="1">
      <alignment horizontal="center"/>
      <protection hidden="1"/>
    </xf>
    <xf numFmtId="0" fontId="5" fillId="2" borderId="6" xfId="0" applyFont="1" applyFill="1" applyBorder="1" applyAlignment="1" applyProtection="1">
      <alignment horizontal="right" vertical="top" wrapText="1"/>
      <protection locked="0"/>
    </xf>
    <xf numFmtId="0" fontId="5" fillId="0" borderId="0" xfId="0" applyFont="1" applyAlignment="1" applyProtection="1">
      <alignment horizontal="left"/>
      <protection hidden="1"/>
    </xf>
    <xf numFmtId="0" fontId="5" fillId="2" borderId="16" xfId="0" applyFont="1" applyFill="1" applyBorder="1" applyAlignment="1" applyProtection="1">
      <alignment horizontal="left" vertical="top" wrapText="1"/>
      <protection locked="0"/>
    </xf>
    <xf numFmtId="0" fontId="5" fillId="0" borderId="6" xfId="0" applyFont="1" applyBorder="1" applyAlignment="1" applyProtection="1">
      <alignment horizontal="justify" vertical="center" wrapText="1"/>
      <protection hidden="1"/>
    </xf>
    <xf numFmtId="0" fontId="5" fillId="2" borderId="17" xfId="0" applyFont="1" applyFill="1" applyBorder="1" applyAlignment="1" applyProtection="1">
      <alignment horizontal="left" vertical="top" wrapText="1"/>
      <protection locked="0"/>
    </xf>
    <xf numFmtId="0" fontId="5" fillId="2" borderId="18" xfId="0" applyFont="1" applyFill="1" applyBorder="1" applyAlignment="1" applyProtection="1">
      <alignment horizontal="left" vertical="top" wrapText="1"/>
      <protection locked="0"/>
    </xf>
    <xf numFmtId="0" fontId="5" fillId="0" borderId="33" xfId="0" applyFont="1" applyBorder="1" applyAlignment="1" applyProtection="1">
      <alignment horizontal="left" vertical="center" wrapText="1"/>
      <protection hidden="1"/>
    </xf>
    <xf numFmtId="0" fontId="5" fillId="0" borderId="34" xfId="0" applyFont="1" applyBorder="1" applyAlignment="1" applyProtection="1">
      <alignment horizontal="left" vertical="center" wrapText="1"/>
      <protection hidden="1"/>
    </xf>
    <xf numFmtId="0" fontId="42" fillId="0" borderId="0" xfId="0" applyFont="1" applyAlignment="1" applyProtection="1">
      <alignment horizontal="justify" vertical="top" wrapText="1"/>
      <protection hidden="1"/>
    </xf>
    <xf numFmtId="0" fontId="42" fillId="0" borderId="4" xfId="0" applyFont="1" applyBorder="1" applyAlignment="1" applyProtection="1">
      <alignment horizontal="justify" vertical="top" wrapText="1"/>
      <protection hidden="1"/>
    </xf>
    <xf numFmtId="0" fontId="5" fillId="2" borderId="6" xfId="37" applyFont="1" applyFill="1" applyBorder="1" applyAlignment="1" applyProtection="1">
      <alignment horizontal="left" vertical="center" wrapText="1"/>
      <protection hidden="1"/>
    </xf>
    <xf numFmtId="0" fontId="8" fillId="0" borderId="4" xfId="37" applyFont="1" applyBorder="1" applyAlignment="1" applyProtection="1">
      <alignment horizontal="right" vertical="center" wrapText="1"/>
      <protection hidden="1"/>
    </xf>
    <xf numFmtId="0" fontId="8" fillId="0" borderId="4" xfId="37" applyFont="1" applyBorder="1" applyAlignment="1" applyProtection="1">
      <alignment horizontal="left" vertical="center" wrapText="1"/>
      <protection hidden="1"/>
    </xf>
    <xf numFmtId="0" fontId="8" fillId="12" borderId="0" xfId="37" applyFont="1" applyFill="1" applyAlignment="1" applyProtection="1">
      <alignment horizontal="center" vertical="center"/>
      <protection hidden="1"/>
    </xf>
    <xf numFmtId="0" fontId="8" fillId="0" borderId="0" xfId="37" applyFont="1" applyAlignment="1" applyProtection="1">
      <alignment horizontal="justify" vertical="center" wrapText="1"/>
      <protection hidden="1"/>
    </xf>
    <xf numFmtId="0" fontId="5" fillId="0" borderId="6" xfId="37" applyFont="1" applyBorder="1" applyAlignment="1" applyProtection="1">
      <alignment horizontal="center" vertical="center" wrapText="1"/>
      <protection hidden="1"/>
    </xf>
    <xf numFmtId="0" fontId="5" fillId="0" borderId="0" xfId="37" applyFont="1" applyAlignment="1" applyProtection="1">
      <alignment horizontal="justify" vertical="center"/>
      <protection hidden="1"/>
    </xf>
    <xf numFmtId="0" fontId="42" fillId="0" borderId="0" xfId="37" applyFont="1" applyAlignment="1" applyProtection="1">
      <alignment horizontal="left" vertical="center" wrapText="1"/>
      <protection hidden="1"/>
    </xf>
    <xf numFmtId="0" fontId="50" fillId="0" borderId="0" xfId="37" applyFont="1" applyAlignment="1" applyProtection="1">
      <alignment horizontal="center" vertical="center" wrapText="1"/>
      <protection hidden="1"/>
    </xf>
    <xf numFmtId="0" fontId="8"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48" fillId="0" borderId="29" xfId="35" applyFont="1" applyBorder="1" applyAlignment="1" applyProtection="1">
      <alignment horizontal="center" vertical="center"/>
      <protection hidden="1"/>
    </xf>
    <xf numFmtId="0" fontId="48" fillId="0" borderId="35" xfId="35" applyFont="1" applyBorder="1" applyAlignment="1" applyProtection="1">
      <alignment horizontal="center" vertical="center"/>
      <protection hidden="1"/>
    </xf>
    <xf numFmtId="0" fontId="48"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center"/>
      <protection hidden="1"/>
    </xf>
    <xf numFmtId="0" fontId="10" fillId="0" borderId="4" xfId="0" applyFont="1" applyBorder="1" applyAlignment="1" applyProtection="1">
      <alignment vertical="top" wrapText="1"/>
      <protection hidden="1"/>
    </xf>
    <xf numFmtId="0" fontId="10" fillId="0" borderId="0" xfId="53" applyFont="1" applyAlignment="1" applyProtection="1">
      <alignment horizontal="left" vertical="center" wrapText="1"/>
      <protection hidden="1"/>
    </xf>
    <xf numFmtId="0" fontId="5" fillId="2" borderId="0" xfId="0" applyFont="1" applyFill="1" applyAlignment="1" applyProtection="1">
      <alignment horizontal="justify" vertical="center" wrapText="1"/>
      <protection locked="0"/>
    </xf>
    <xf numFmtId="0" fontId="5" fillId="2" borderId="0" xfId="0" applyFont="1" applyFill="1" applyAlignment="1" applyProtection="1">
      <alignment horizontal="left" vertical="center" wrapText="1"/>
      <protection locked="0"/>
    </xf>
    <xf numFmtId="0" fontId="66" fillId="0" borderId="0" xfId="0" applyFont="1" applyAlignment="1" applyProtection="1">
      <alignment horizontal="justify" vertical="top"/>
      <protection hidden="1"/>
    </xf>
    <xf numFmtId="0" fontId="5" fillId="0" borderId="6" xfId="0" applyFont="1" applyBorder="1" applyAlignment="1" applyProtection="1">
      <alignment horizontal="center" vertical="center"/>
      <protection hidden="1"/>
    </xf>
    <xf numFmtId="172" fontId="5" fillId="0" borderId="0" xfId="0" applyNumberFormat="1" applyFont="1" applyAlignment="1" applyProtection="1">
      <alignment horizontal="justify" vertical="top" wrapText="1"/>
      <protection hidden="1"/>
    </xf>
    <xf numFmtId="0" fontId="8" fillId="0" borderId="0" xfId="0" applyFont="1" applyAlignment="1" applyProtection="1">
      <alignment horizontal="left" vertical="top" wrapText="1" indent="1"/>
      <protection hidden="1"/>
    </xf>
    <xf numFmtId="0" fontId="8" fillId="0" borderId="24" xfId="0" applyFont="1" applyBorder="1" applyAlignment="1" applyProtection="1">
      <alignment horizontal="left" vertical="top" wrapText="1" indent="1"/>
      <protection hidden="1"/>
    </xf>
    <xf numFmtId="0" fontId="8" fillId="13" borderId="0" xfId="0" applyFont="1" applyFill="1" applyAlignment="1" applyProtection="1">
      <alignment horizontal="justify" vertical="top" wrapText="1"/>
      <protection hidden="1"/>
    </xf>
    <xf numFmtId="172" fontId="8" fillId="0" borderId="0" xfId="0" applyNumberFormat="1" applyFont="1" applyAlignment="1" applyProtection="1">
      <alignment horizontal="left" vertical="top" wrapText="1"/>
      <protection hidden="1"/>
    </xf>
    <xf numFmtId="0" fontId="5" fillId="13" borderId="0" xfId="0" applyFont="1" applyFill="1" applyAlignment="1" applyProtection="1">
      <alignment horizontal="center" vertical="top" wrapText="1"/>
      <protection hidden="1"/>
    </xf>
    <xf numFmtId="0" fontId="5" fillId="13" borderId="0" xfId="0" applyFont="1" applyFill="1" applyAlignment="1" applyProtection="1">
      <alignment horizontal="right" vertical="top" wrapText="1"/>
      <protection hidden="1"/>
    </xf>
    <xf numFmtId="0" fontId="5" fillId="13" borderId="8" xfId="0" applyFont="1" applyFill="1" applyBorder="1" applyAlignment="1" applyProtection="1">
      <alignment horizontal="right" vertical="top" wrapText="1"/>
      <protection hidden="1"/>
    </xf>
    <xf numFmtId="0" fontId="8" fillId="0" borderId="0" xfId="0" applyFont="1" applyAlignment="1" applyProtection="1">
      <alignment horizontal="left" vertical="center"/>
      <protection hidden="1"/>
    </xf>
    <xf numFmtId="0" fontId="5" fillId="0" borderId="0" xfId="0" applyFont="1" applyAlignment="1" applyProtection="1">
      <alignment horizontal="left" vertical="top"/>
      <protection hidden="1"/>
    </xf>
    <xf numFmtId="0" fontId="50" fillId="11" borderId="0" xfId="52" applyFont="1" applyFill="1" applyAlignment="1" applyProtection="1">
      <alignment horizontal="left" vertical="top" wrapText="1"/>
      <protection hidden="1"/>
    </xf>
    <xf numFmtId="0" fontId="5" fillId="2" borderId="5" xfId="0" applyFont="1" applyFill="1" applyBorder="1" applyAlignment="1" applyProtection="1">
      <alignment horizontal="left" vertical="center" wrapText="1"/>
      <protection locked="0"/>
    </xf>
    <xf numFmtId="0" fontId="5" fillId="0" borderId="38" xfId="0" applyFont="1" applyBorder="1" applyAlignment="1" applyProtection="1">
      <alignment horizontal="left" vertical="center" indent="2"/>
      <protection hidden="1"/>
    </xf>
    <xf numFmtId="0" fontId="5" fillId="0" borderId="19" xfId="0" applyFont="1" applyBorder="1" applyAlignment="1" applyProtection="1">
      <alignment horizontal="left" vertical="center" indent="2"/>
      <protection hidden="1"/>
    </xf>
    <xf numFmtId="0" fontId="5" fillId="0" borderId="0" xfId="0" applyFont="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5" fillId="2" borderId="0" xfId="0" applyFont="1" applyFill="1" applyAlignment="1" applyProtection="1">
      <alignment horizontal="center" vertical="center" wrapText="1"/>
      <protection locked="0"/>
    </xf>
    <xf numFmtId="0" fontId="5" fillId="0" borderId="5" xfId="0" applyFont="1" applyBorder="1" applyAlignment="1" applyProtection="1">
      <alignment horizontal="left" vertical="center" indent="2"/>
      <protection hidden="1"/>
    </xf>
    <xf numFmtId="2" fontId="25"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2.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8429625"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8391525" y="47625"/>
          <a:ext cx="1104900" cy="885825"/>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295275</xdr:colOff>
      <xdr:row>0</xdr:row>
      <xdr:rowOff>200025</xdr:rowOff>
    </xdr:from>
    <xdr:to>
      <xdr:col>17</xdr:col>
      <xdr:colOff>76200</xdr:colOff>
      <xdr:row>2</xdr:row>
      <xdr:rowOff>685800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15382875" y="200025"/>
          <a:ext cx="4048125" cy="1104900"/>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458325" y="9525"/>
          <a:ext cx="3133725" cy="942975"/>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53475" y="57150"/>
          <a:ext cx="1104900" cy="819150"/>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8467725" y="228600"/>
          <a:ext cx="0" cy="1104900"/>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8467725" y="66675"/>
          <a:ext cx="2038350" cy="1323975"/>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9020175" y="47625"/>
          <a:ext cx="1104900" cy="685800"/>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9505950" y="47625"/>
          <a:ext cx="1104900" cy="685800"/>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1057275"/>
          <a:ext cx="1104900" cy="13049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9067800" y="57150"/>
          <a:ext cx="1200150" cy="111442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2287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886700"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9401175" y="57150"/>
          <a:ext cx="1104900" cy="819150"/>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8105775" y="47625"/>
          <a:ext cx="1104900" cy="685800"/>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95916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667625" y="57150"/>
          <a:ext cx="1190625" cy="933450"/>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20</xdr:row>
      <xdr:rowOff>257175</xdr:rowOff>
    </xdr:from>
    <xdr:to>
      <xdr:col>7</xdr:col>
      <xdr:colOff>657225</xdr:colOff>
      <xdr:row>23</xdr:row>
      <xdr:rowOff>83893</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20</xdr:row>
      <xdr:rowOff>247650</xdr:rowOff>
    </xdr:from>
    <xdr:to>
      <xdr:col>9</xdr:col>
      <xdr:colOff>63131</xdr:colOff>
      <xdr:row>23</xdr:row>
      <xdr:rowOff>66675</xdr:rowOff>
    </xdr:to>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20</xdr:row>
      <xdr:rowOff>161925</xdr:rowOff>
    </xdr:from>
    <xdr:to>
      <xdr:col>10</xdr:col>
      <xdr:colOff>89536</xdr:colOff>
      <xdr:row>23</xdr:row>
      <xdr:rowOff>66558</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98012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9239250"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7820025" y="57150"/>
          <a:ext cx="1104900" cy="885825"/>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8115300" y="47625"/>
          <a:ext cx="1104900" cy="876300"/>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582025" y="47625"/>
          <a:ext cx="1104900" cy="11049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142875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9401175" y="47625"/>
          <a:ext cx="523875" cy="1095375"/>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efreshError="1">
        <row r="2">
          <cell r="Z2">
            <v>0</v>
          </cell>
        </row>
        <row r="7">
          <cell r="E7" t="str">
            <v>To:</v>
          </cell>
        </row>
        <row r="8">
          <cell r="E8" t="str">
            <v>Contract Services</v>
          </cell>
        </row>
        <row r="9">
          <cell r="E9" t="str">
            <v>Power Grid Corporation of India Ltd.,</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refreshError="1"/>
      <sheetData sheetId="5" refreshError="1">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12" Type="http://schemas.openxmlformats.org/officeDocument/2006/relationships/ctrlProp" Target="../ctrlProps/ctrlProp2.xml"/><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vmlDrawing" Target="../drawings/vmlDrawing2.vml"/><Relationship Id="rId5" Type="http://schemas.openxmlformats.org/officeDocument/2006/relationships/printerSettings" Target="../printerSettings/printerSettings254.bin"/><Relationship Id="rId10" Type="http://schemas.openxmlformats.org/officeDocument/2006/relationships/drawing" Target="../drawings/drawing9.xml"/><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ctrlProp" Target="../ctrlProps/ctrlProp3.x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vmlDrawing" Target="../drawings/vmlDrawing3.v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10.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26" Type="http://schemas.openxmlformats.org/officeDocument/2006/relationships/printerSettings" Target="../printerSettings/printerSettings343.bin"/><Relationship Id="rId3" Type="http://schemas.openxmlformats.org/officeDocument/2006/relationships/printerSettings" Target="../printerSettings/printerSettings320.bin"/><Relationship Id="rId21" Type="http://schemas.openxmlformats.org/officeDocument/2006/relationships/printerSettings" Target="../printerSettings/printerSettings338.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5" Type="http://schemas.openxmlformats.org/officeDocument/2006/relationships/printerSettings" Target="../printerSettings/printerSettings342.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29" Type="http://schemas.openxmlformats.org/officeDocument/2006/relationships/printerSettings" Target="../printerSettings/printerSettings346.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24" Type="http://schemas.openxmlformats.org/officeDocument/2006/relationships/printerSettings" Target="../printerSettings/printerSettings341.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23" Type="http://schemas.openxmlformats.org/officeDocument/2006/relationships/printerSettings" Target="../printerSettings/printerSettings340.bin"/><Relationship Id="rId28" Type="http://schemas.openxmlformats.org/officeDocument/2006/relationships/printerSettings" Target="../printerSettings/printerSettings345.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31" Type="http://schemas.openxmlformats.org/officeDocument/2006/relationships/drawing" Target="../drawings/drawing12.xml"/><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printerSettings" Target="../printerSettings/printerSettings339.bin"/><Relationship Id="rId27" Type="http://schemas.openxmlformats.org/officeDocument/2006/relationships/printerSettings" Target="../printerSettings/printerSettings344.bin"/><Relationship Id="rId30" Type="http://schemas.openxmlformats.org/officeDocument/2006/relationships/printerSettings" Target="../printerSettings/printerSettings34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 Type="http://schemas.openxmlformats.org/officeDocument/2006/relationships/printerSettings" Target="../printerSettings/printerSettings350.bin"/><Relationship Id="rId21" Type="http://schemas.openxmlformats.org/officeDocument/2006/relationships/printerSettings" Target="../printerSettings/printerSettings368.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0" Type="http://schemas.openxmlformats.org/officeDocument/2006/relationships/printerSettings" Target="../printerSettings/printerSettings367.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drawing" Target="../drawings/drawing13.xml"/><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drawing" Target="../drawings/drawing14.xml"/><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0.bin"/><Relationship Id="rId2" Type="http://schemas.openxmlformats.org/officeDocument/2006/relationships/printerSettings" Target="../printerSettings/printerSettings409.bin"/><Relationship Id="rId1" Type="http://schemas.openxmlformats.org/officeDocument/2006/relationships/printerSettings" Target="../printerSettings/printerSettings408.bin"/><Relationship Id="rId5" Type="http://schemas.openxmlformats.org/officeDocument/2006/relationships/drawing" Target="../drawings/drawing15.xml"/><Relationship Id="rId4" Type="http://schemas.openxmlformats.org/officeDocument/2006/relationships/printerSettings" Target="../printerSettings/printerSettings41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9.bin"/><Relationship Id="rId13" Type="http://schemas.openxmlformats.org/officeDocument/2006/relationships/printerSettings" Target="../printerSettings/printerSettings424.bin"/><Relationship Id="rId18" Type="http://schemas.openxmlformats.org/officeDocument/2006/relationships/printerSettings" Target="../printerSettings/printerSettings429.bin"/><Relationship Id="rId26" Type="http://schemas.openxmlformats.org/officeDocument/2006/relationships/printerSettings" Target="../printerSettings/printerSettings437.bin"/><Relationship Id="rId3" Type="http://schemas.openxmlformats.org/officeDocument/2006/relationships/printerSettings" Target="../printerSettings/printerSettings414.bin"/><Relationship Id="rId21" Type="http://schemas.openxmlformats.org/officeDocument/2006/relationships/printerSettings" Target="../printerSettings/printerSettings432.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17" Type="http://schemas.openxmlformats.org/officeDocument/2006/relationships/printerSettings" Target="../printerSettings/printerSettings428.bin"/><Relationship Id="rId25" Type="http://schemas.openxmlformats.org/officeDocument/2006/relationships/printerSettings" Target="../printerSettings/printerSettings436.bin"/><Relationship Id="rId2" Type="http://schemas.openxmlformats.org/officeDocument/2006/relationships/printerSettings" Target="../printerSettings/printerSettings413.bin"/><Relationship Id="rId16" Type="http://schemas.openxmlformats.org/officeDocument/2006/relationships/printerSettings" Target="../printerSettings/printerSettings427.bin"/><Relationship Id="rId20" Type="http://schemas.openxmlformats.org/officeDocument/2006/relationships/printerSettings" Target="../printerSettings/printerSettings431.bin"/><Relationship Id="rId29" Type="http://schemas.openxmlformats.org/officeDocument/2006/relationships/printerSettings" Target="../printerSettings/printerSettings440.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24" Type="http://schemas.openxmlformats.org/officeDocument/2006/relationships/printerSettings" Target="../printerSettings/printerSettings435.bin"/><Relationship Id="rId5" Type="http://schemas.openxmlformats.org/officeDocument/2006/relationships/printerSettings" Target="../printerSettings/printerSettings416.bin"/><Relationship Id="rId15" Type="http://schemas.openxmlformats.org/officeDocument/2006/relationships/printerSettings" Target="../printerSettings/printerSettings426.bin"/><Relationship Id="rId23" Type="http://schemas.openxmlformats.org/officeDocument/2006/relationships/printerSettings" Target="../printerSettings/printerSettings434.bin"/><Relationship Id="rId28" Type="http://schemas.openxmlformats.org/officeDocument/2006/relationships/printerSettings" Target="../printerSettings/printerSettings439.bin"/><Relationship Id="rId10" Type="http://schemas.openxmlformats.org/officeDocument/2006/relationships/printerSettings" Target="../printerSettings/printerSettings421.bin"/><Relationship Id="rId19" Type="http://schemas.openxmlformats.org/officeDocument/2006/relationships/printerSettings" Target="../printerSettings/printerSettings430.bin"/><Relationship Id="rId31" Type="http://schemas.openxmlformats.org/officeDocument/2006/relationships/drawing" Target="../drawings/drawing16.xml"/><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 Id="rId22" Type="http://schemas.openxmlformats.org/officeDocument/2006/relationships/printerSettings" Target="../printerSettings/printerSettings433.bin"/><Relationship Id="rId27" Type="http://schemas.openxmlformats.org/officeDocument/2006/relationships/printerSettings" Target="../printerSettings/printerSettings438.bin"/><Relationship Id="rId30" Type="http://schemas.openxmlformats.org/officeDocument/2006/relationships/printerSettings" Target="../printerSettings/printerSettings44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drawing" Target="../drawings/drawing17.xml"/><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drawing" Target="../drawings/drawing18.xml"/><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26" Type="http://schemas.openxmlformats.org/officeDocument/2006/relationships/printerSettings" Target="../printerSettings/printerSettings517.bin"/><Relationship Id="rId3" Type="http://schemas.openxmlformats.org/officeDocument/2006/relationships/printerSettings" Target="../printerSettings/printerSettings494.bin"/><Relationship Id="rId21" Type="http://schemas.openxmlformats.org/officeDocument/2006/relationships/printerSettings" Target="../printerSettings/printerSettings512.bin"/><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5" Type="http://schemas.openxmlformats.org/officeDocument/2006/relationships/printerSettings" Target="../printerSettings/printerSettings516.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29" Type="http://schemas.openxmlformats.org/officeDocument/2006/relationships/vmlDrawing" Target="../drawings/vmlDrawing4.vml"/><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24" Type="http://schemas.openxmlformats.org/officeDocument/2006/relationships/printerSettings" Target="../printerSettings/printerSettings515.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23" Type="http://schemas.openxmlformats.org/officeDocument/2006/relationships/printerSettings" Target="../printerSettings/printerSettings514.bin"/><Relationship Id="rId28" Type="http://schemas.openxmlformats.org/officeDocument/2006/relationships/drawing" Target="../drawings/drawing19.xml"/><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31" Type="http://schemas.openxmlformats.org/officeDocument/2006/relationships/ctrlProp" Target="../ctrlProps/ctrlProp5.xml"/><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 Id="rId22" Type="http://schemas.openxmlformats.org/officeDocument/2006/relationships/printerSettings" Target="../printerSettings/printerSettings513.bin"/><Relationship Id="rId27" Type="http://schemas.openxmlformats.org/officeDocument/2006/relationships/printerSettings" Target="../printerSettings/printerSettings518.bin"/><Relationship Id="rId30"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6.bin"/><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 Type="http://schemas.openxmlformats.org/officeDocument/2006/relationships/printerSettings" Target="../printerSettings/printerSettings521.bin"/><Relationship Id="rId21" Type="http://schemas.openxmlformats.org/officeDocument/2006/relationships/printerSettings" Target="../printerSettings/printerSettings539.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drawing" Target="../drawings/drawing20.xml"/><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5" Type="http://schemas.openxmlformats.org/officeDocument/2006/relationships/drawing" Target="../drawings/drawing21.xml"/><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24" Type="http://schemas.openxmlformats.org/officeDocument/2006/relationships/printerSettings" Target="../printerSettings/printerSettings572.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printerSettings" Target="../printerSettings/printerSettings571.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7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6" Type="http://schemas.openxmlformats.org/officeDocument/2006/relationships/drawing" Target="../drawings/drawing22.xml"/><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5.bin"/><Relationship Id="rId3" Type="http://schemas.openxmlformats.org/officeDocument/2006/relationships/printerSettings" Target="../printerSettings/printerSettings590.bin"/><Relationship Id="rId7" Type="http://schemas.openxmlformats.org/officeDocument/2006/relationships/printerSettings" Target="../printerSettings/printerSettings594.bin"/><Relationship Id="rId2" Type="http://schemas.openxmlformats.org/officeDocument/2006/relationships/printerSettings" Target="../printerSettings/printerSettings589.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5" Type="http://schemas.openxmlformats.org/officeDocument/2006/relationships/printerSettings" Target="../printerSettings/printerSettings592.bin"/><Relationship Id="rId10" Type="http://schemas.openxmlformats.org/officeDocument/2006/relationships/drawing" Target="../drawings/drawing23.xml"/><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04.bin"/><Relationship Id="rId13" Type="http://schemas.openxmlformats.org/officeDocument/2006/relationships/printerSettings" Target="../printerSettings/printerSettings609.bin"/><Relationship Id="rId18" Type="http://schemas.openxmlformats.org/officeDocument/2006/relationships/printerSettings" Target="../printerSettings/printerSettings614.bin"/><Relationship Id="rId26" Type="http://schemas.openxmlformats.org/officeDocument/2006/relationships/printerSettings" Target="../printerSettings/printerSettings622.bin"/><Relationship Id="rId3" Type="http://schemas.openxmlformats.org/officeDocument/2006/relationships/printerSettings" Target="../printerSettings/printerSettings599.bin"/><Relationship Id="rId21" Type="http://schemas.openxmlformats.org/officeDocument/2006/relationships/printerSettings" Target="../printerSettings/printerSettings617.bin"/><Relationship Id="rId7" Type="http://schemas.openxmlformats.org/officeDocument/2006/relationships/printerSettings" Target="../printerSettings/printerSettings603.bin"/><Relationship Id="rId12" Type="http://schemas.openxmlformats.org/officeDocument/2006/relationships/printerSettings" Target="../printerSettings/printerSettings608.bin"/><Relationship Id="rId17" Type="http://schemas.openxmlformats.org/officeDocument/2006/relationships/printerSettings" Target="../printerSettings/printerSettings613.bin"/><Relationship Id="rId25" Type="http://schemas.openxmlformats.org/officeDocument/2006/relationships/printerSettings" Target="../printerSettings/printerSettings621.bin"/><Relationship Id="rId2" Type="http://schemas.openxmlformats.org/officeDocument/2006/relationships/printerSettings" Target="../printerSettings/printerSettings598.bin"/><Relationship Id="rId16" Type="http://schemas.openxmlformats.org/officeDocument/2006/relationships/printerSettings" Target="../printerSettings/printerSettings612.bin"/><Relationship Id="rId20" Type="http://schemas.openxmlformats.org/officeDocument/2006/relationships/printerSettings" Target="../printerSettings/printerSettings616.bin"/><Relationship Id="rId29" Type="http://schemas.openxmlformats.org/officeDocument/2006/relationships/printerSettings" Target="../printerSettings/printerSettings625.bin"/><Relationship Id="rId1" Type="http://schemas.openxmlformats.org/officeDocument/2006/relationships/printerSettings" Target="../printerSettings/printerSettings597.bin"/><Relationship Id="rId6" Type="http://schemas.openxmlformats.org/officeDocument/2006/relationships/printerSettings" Target="../printerSettings/printerSettings602.bin"/><Relationship Id="rId11" Type="http://schemas.openxmlformats.org/officeDocument/2006/relationships/printerSettings" Target="../printerSettings/printerSettings607.bin"/><Relationship Id="rId24" Type="http://schemas.openxmlformats.org/officeDocument/2006/relationships/printerSettings" Target="../printerSettings/printerSettings620.bin"/><Relationship Id="rId5" Type="http://schemas.openxmlformats.org/officeDocument/2006/relationships/printerSettings" Target="../printerSettings/printerSettings601.bin"/><Relationship Id="rId15" Type="http://schemas.openxmlformats.org/officeDocument/2006/relationships/printerSettings" Target="../printerSettings/printerSettings611.bin"/><Relationship Id="rId23" Type="http://schemas.openxmlformats.org/officeDocument/2006/relationships/printerSettings" Target="../printerSettings/printerSettings619.bin"/><Relationship Id="rId28" Type="http://schemas.openxmlformats.org/officeDocument/2006/relationships/printerSettings" Target="../printerSettings/printerSettings624.bin"/><Relationship Id="rId10" Type="http://schemas.openxmlformats.org/officeDocument/2006/relationships/printerSettings" Target="../printerSettings/printerSettings606.bin"/><Relationship Id="rId19" Type="http://schemas.openxmlformats.org/officeDocument/2006/relationships/printerSettings" Target="../printerSettings/printerSettings615.bin"/><Relationship Id="rId31" Type="http://schemas.openxmlformats.org/officeDocument/2006/relationships/drawing" Target="../drawings/drawing24.xml"/><Relationship Id="rId4" Type="http://schemas.openxmlformats.org/officeDocument/2006/relationships/printerSettings" Target="../printerSettings/printerSettings600.bin"/><Relationship Id="rId9" Type="http://schemas.openxmlformats.org/officeDocument/2006/relationships/printerSettings" Target="../printerSettings/printerSettings605.bin"/><Relationship Id="rId14" Type="http://schemas.openxmlformats.org/officeDocument/2006/relationships/printerSettings" Target="../printerSettings/printerSettings610.bin"/><Relationship Id="rId22" Type="http://schemas.openxmlformats.org/officeDocument/2006/relationships/printerSettings" Target="../printerSettings/printerSettings618.bin"/><Relationship Id="rId27" Type="http://schemas.openxmlformats.org/officeDocument/2006/relationships/printerSettings" Target="../printerSettings/printerSettings623.bin"/><Relationship Id="rId30" Type="http://schemas.openxmlformats.org/officeDocument/2006/relationships/printerSettings" Target="../printerSettings/printerSettings62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4.bin"/><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drawing" Target="../drawings/drawing3.xm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drawing" Target="../drawings/drawing4.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18" Type="http://schemas.openxmlformats.org/officeDocument/2006/relationships/printerSettings" Target="../printerSettings/printerSettings147.bin"/><Relationship Id="rId26" Type="http://schemas.openxmlformats.org/officeDocument/2006/relationships/printerSettings" Target="../printerSettings/printerSettings155.bin"/><Relationship Id="rId3" Type="http://schemas.openxmlformats.org/officeDocument/2006/relationships/printerSettings" Target="../printerSettings/printerSettings132.bin"/><Relationship Id="rId21" Type="http://schemas.openxmlformats.org/officeDocument/2006/relationships/printerSettings" Target="../printerSettings/printerSettings150.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17" Type="http://schemas.openxmlformats.org/officeDocument/2006/relationships/printerSettings" Target="../printerSettings/printerSettings146.bin"/><Relationship Id="rId25" Type="http://schemas.openxmlformats.org/officeDocument/2006/relationships/printerSettings" Target="../printerSettings/printerSettings154.bin"/><Relationship Id="rId2" Type="http://schemas.openxmlformats.org/officeDocument/2006/relationships/printerSettings" Target="../printerSettings/printerSettings131.bin"/><Relationship Id="rId16" Type="http://schemas.openxmlformats.org/officeDocument/2006/relationships/printerSettings" Target="../printerSettings/printerSettings145.bin"/><Relationship Id="rId20" Type="http://schemas.openxmlformats.org/officeDocument/2006/relationships/printerSettings" Target="../printerSettings/printerSettings149.bin"/><Relationship Id="rId29" Type="http://schemas.openxmlformats.org/officeDocument/2006/relationships/printerSettings" Target="../printerSettings/printerSettings158.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24" Type="http://schemas.openxmlformats.org/officeDocument/2006/relationships/printerSettings" Target="../printerSettings/printerSettings153.bin"/><Relationship Id="rId5" Type="http://schemas.openxmlformats.org/officeDocument/2006/relationships/printerSettings" Target="../printerSettings/printerSettings134.bin"/><Relationship Id="rId15" Type="http://schemas.openxmlformats.org/officeDocument/2006/relationships/printerSettings" Target="../printerSettings/printerSettings144.bin"/><Relationship Id="rId23" Type="http://schemas.openxmlformats.org/officeDocument/2006/relationships/printerSettings" Target="../printerSettings/printerSettings152.bin"/><Relationship Id="rId28" Type="http://schemas.openxmlformats.org/officeDocument/2006/relationships/printerSettings" Target="../printerSettings/printerSettings157.bin"/><Relationship Id="rId10" Type="http://schemas.openxmlformats.org/officeDocument/2006/relationships/printerSettings" Target="../printerSettings/printerSettings139.bin"/><Relationship Id="rId19" Type="http://schemas.openxmlformats.org/officeDocument/2006/relationships/printerSettings" Target="../printerSettings/printerSettings148.bin"/><Relationship Id="rId31" Type="http://schemas.openxmlformats.org/officeDocument/2006/relationships/drawing" Target="../drawings/drawing5.xml"/><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 Id="rId14" Type="http://schemas.openxmlformats.org/officeDocument/2006/relationships/printerSettings" Target="../printerSettings/printerSettings143.bin"/><Relationship Id="rId22" Type="http://schemas.openxmlformats.org/officeDocument/2006/relationships/printerSettings" Target="../printerSettings/printerSettings151.bin"/><Relationship Id="rId27" Type="http://schemas.openxmlformats.org/officeDocument/2006/relationships/printerSettings" Target="../printerSettings/printerSettings156.bin"/><Relationship Id="rId30" Type="http://schemas.openxmlformats.org/officeDocument/2006/relationships/printerSettings" Target="../printerSettings/printerSettings1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29" Type="http://schemas.openxmlformats.org/officeDocument/2006/relationships/printerSettings" Target="../printerSettings/printerSettings188.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printerSettings" Target="../printerSettings/printerSettings187.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31" Type="http://schemas.openxmlformats.org/officeDocument/2006/relationships/drawing" Target="../drawings/drawing6.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 Id="rId27" Type="http://schemas.openxmlformats.org/officeDocument/2006/relationships/printerSettings" Target="../printerSettings/printerSettings186.bin"/><Relationship Id="rId30"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drawing" Target="../drawings/drawing7.xml"/><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33" Type="http://schemas.openxmlformats.org/officeDocument/2006/relationships/ctrlProp" Target="../ctrlProps/ctrlProp1.xml"/><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vmlDrawing" Target="../drawings/vmlDrawing1.vml"/><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drawing" Target="../drawings/drawing8.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 Id="rId8"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C15" sqref="B15:C15"/>
    </sheetView>
  </sheetViews>
  <sheetFormatPr defaultRowHeight="15.75"/>
  <cols>
    <col min="1" max="1" width="27.5703125" style="17" customWidth="1"/>
    <col min="2" max="2" width="14.85546875" style="17" customWidth="1"/>
    <col min="3" max="7" width="9.140625" style="17"/>
    <col min="8" max="8" width="48" style="17" customWidth="1"/>
    <col min="9" max="16384" width="9.140625" style="64"/>
  </cols>
  <sheetData>
    <row r="1" spans="1:8" ht="94.5" customHeight="1">
      <c r="A1" s="47" t="s">
        <v>304</v>
      </c>
      <c r="B1" s="489" t="s">
        <v>804</v>
      </c>
      <c r="C1" s="490"/>
      <c r="D1" s="490"/>
      <c r="E1" s="490"/>
      <c r="F1" s="490"/>
      <c r="G1" s="490"/>
      <c r="H1" s="490"/>
    </row>
    <row r="2" spans="1:8" ht="30.75" customHeight="1">
      <c r="A2" s="47" t="s">
        <v>174</v>
      </c>
      <c r="B2" s="494" t="s">
        <v>823</v>
      </c>
      <c r="C2" s="494"/>
      <c r="D2" s="494"/>
      <c r="E2" s="494"/>
      <c r="F2" s="494"/>
      <c r="G2" s="494"/>
      <c r="H2" s="494"/>
    </row>
    <row r="3" spans="1:8" ht="51.75" customHeight="1">
      <c r="A3" s="47" t="s">
        <v>303</v>
      </c>
      <c r="B3" s="491" t="s">
        <v>823</v>
      </c>
      <c r="C3" s="492"/>
      <c r="D3" s="492"/>
      <c r="E3" s="492"/>
      <c r="F3" s="492"/>
      <c r="G3" s="492"/>
      <c r="H3" s="492"/>
    </row>
    <row r="4" spans="1:8">
      <c r="B4" s="493"/>
      <c r="C4" s="493"/>
    </row>
    <row r="5" spans="1:8" ht="23.25" customHeight="1">
      <c r="A5" s="47" t="s">
        <v>119</v>
      </c>
      <c r="B5" s="495" t="s">
        <v>824</v>
      </c>
      <c r="C5" s="495"/>
      <c r="D5" s="495"/>
      <c r="E5" s="495"/>
      <c r="F5" s="495"/>
      <c r="G5" s="495"/>
      <c r="H5" s="495"/>
    </row>
    <row r="6" spans="1:8">
      <c r="B6" s="262"/>
      <c r="C6" s="264"/>
    </row>
    <row r="7" spans="1:8" ht="16.5">
      <c r="A7" s="68"/>
      <c r="B7" s="262"/>
      <c r="C7" s="264"/>
    </row>
    <row r="8" spans="1:8">
      <c r="B8" s="262"/>
      <c r="C8" s="264"/>
    </row>
    <row r="9" spans="1:8">
      <c r="B9" s="262"/>
      <c r="C9" s="264"/>
    </row>
    <row r="10" spans="1:8" ht="16.5">
      <c r="B10" s="191" t="s">
        <v>608</v>
      </c>
    </row>
  </sheetData>
  <sheetProtection algorithmName="SHA-512" hashValue="z6S5F3Z1/1JiIGdgtlfYB8Ygb6MNBTZHbVOVrqzAj6o9glSbZph/fUJhIZwEq3X0pLkpU4VZZO5+qYwJcFFYUA==" saltValue="Ofz1aqWZyYVZYOa8gfVTRQ==" spinCount="100000" sheet="1" formatColumns="0" formatRows="0" selectLockedCells="1"/>
  <customSheetViews>
    <customSheetView guid="{FEBF4298-F424-4062-8777-832DAFDB7A61}" state="hidden" showRuler="0">
      <selection activeCell="B6" sqref="B6"/>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 guid="{7706378E-40E2-4583-90AF-E6E1DCB3696C}" state="hidden" showRuler="0">
      <selection activeCell="C7" sqref="C7"/>
      <pageMargins left="0.75" right="0.75" top="1" bottom="1" header="0.5" footer="0.5"/>
      <pageSetup orientation="portrait" r:id="rId29"/>
      <headerFooter alignWithMargins="0"/>
    </customSheetView>
  </customSheetViews>
  <mergeCells count="5">
    <mergeCell ref="B1:H1"/>
    <mergeCell ref="B3:H3"/>
    <mergeCell ref="B4:C4"/>
    <mergeCell ref="B2:H2"/>
    <mergeCell ref="B5:H5"/>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Normal="100" zoomScaleSheetLayoutView="100" workbookViewId="0">
      <selection activeCell="B18" sqref="B18"/>
    </sheetView>
  </sheetViews>
  <sheetFormatPr defaultRowHeight="15.75"/>
  <cols>
    <col min="1" max="1" width="12.140625" style="121" customWidth="1"/>
    <col min="2" max="2" width="28.5703125" style="121" customWidth="1"/>
    <col min="3" max="3" width="36.7109375" style="121" customWidth="1"/>
    <col min="4" max="4" width="15" style="121" customWidth="1"/>
    <col min="5" max="5" width="47.28515625" style="121" customWidth="1"/>
    <col min="6" max="6" width="9.140625" style="121"/>
    <col min="7" max="7" width="0" style="121" hidden="1" customWidth="1"/>
    <col min="8" max="8" width="10.42578125" style="121" hidden="1" customWidth="1"/>
    <col min="9" max="16384" width="9.140625" style="122"/>
  </cols>
  <sheetData>
    <row r="1" spans="1:9" ht="28.5" customHeight="1">
      <c r="A1" s="118" t="str">
        <f>'Attach 3(JV)'!A1</f>
        <v>Specification No. :NR3/NT/W-AIS/DOM/K00/25/11853 (RFx No. 5002004745)</v>
      </c>
      <c r="B1" s="119"/>
      <c r="C1" s="119"/>
      <c r="D1" s="119"/>
      <c r="E1" s="120" t="s">
        <v>514</v>
      </c>
    </row>
    <row r="3" spans="1:9" ht="84.75" customHeight="1">
      <c r="A3" s="500" t="str">
        <f>'Attach 3(JV)'!A3</f>
        <v>Package-A-Construction of 2 Nos. 400 kV line bays at 400 kV Bareilly (POWERGRID) S/S</v>
      </c>
      <c r="B3" s="501"/>
      <c r="C3" s="501"/>
      <c r="D3" s="501"/>
      <c r="E3" s="501"/>
      <c r="F3" s="123"/>
      <c r="G3" s="123"/>
      <c r="H3" s="123"/>
    </row>
    <row r="4" spans="1:9" ht="8.1" customHeight="1">
      <c r="A4" s="124"/>
      <c r="H4" s="125"/>
      <c r="I4" s="126"/>
    </row>
    <row r="5" spans="1:9" ht="44.25" customHeight="1">
      <c r="A5" s="587" t="s">
        <v>515</v>
      </c>
      <c r="B5" s="587"/>
      <c r="C5" s="587"/>
      <c r="D5" s="587"/>
      <c r="E5" s="587"/>
      <c r="F5" s="127"/>
      <c r="H5" s="125"/>
      <c r="I5" s="126"/>
    </row>
    <row r="6" spans="1:9" ht="8.1" customHeight="1">
      <c r="A6" s="128"/>
      <c r="H6" s="125"/>
      <c r="I6" s="126"/>
    </row>
    <row r="7" spans="1:9" ht="20.100000000000001" customHeight="1">
      <c r="A7" s="127"/>
      <c r="B7" s="128"/>
      <c r="C7" s="128"/>
      <c r="D7" s="129" t="str">
        <f>'[12]Attach 3(JV)'!E7</f>
        <v>To:</v>
      </c>
      <c r="H7" s="125"/>
      <c r="I7" s="126"/>
    </row>
    <row r="8" spans="1:9" ht="26.25" customHeight="1">
      <c r="A8" s="588" t="str">
        <f>'[12]Attach 3(QR)'!A8:D8</f>
        <v>Bidder's Name and Address:</v>
      </c>
      <c r="B8" s="588"/>
      <c r="C8" s="588"/>
      <c r="D8" s="130" t="str">
        <f>'[12]Attach 3(JV)'!E8</f>
        <v>Contract Services</v>
      </c>
      <c r="H8" s="125"/>
      <c r="I8" s="126"/>
    </row>
    <row r="9" spans="1:9" ht="26.25" customHeight="1">
      <c r="A9" s="581" t="str">
        <f>'Attach 3(JV)'!A8</f>
        <v/>
      </c>
      <c r="B9" s="581"/>
      <c r="C9" s="229"/>
      <c r="D9" s="130"/>
      <c r="H9" s="125"/>
      <c r="I9" s="126"/>
    </row>
    <row r="10" spans="1:9" ht="33" customHeight="1">
      <c r="A10" s="131" t="s">
        <v>341</v>
      </c>
      <c r="B10" s="589" t="str">
        <f>'Attach 3(JV)'!B9</f>
        <v/>
      </c>
      <c r="C10" s="589"/>
      <c r="D10" s="130" t="str">
        <f>'[12]Attach 3(JV)'!E9</f>
        <v>Power Grid Corporation of India Ltd.,</v>
      </c>
      <c r="F10" s="132"/>
      <c r="H10" s="125"/>
      <c r="I10" s="126"/>
    </row>
    <row r="11" spans="1:9" ht="16.5">
      <c r="A11" s="131" t="s">
        <v>343</v>
      </c>
      <c r="B11" s="544" t="str">
        <f>'Attach 3(JV)'!B10</f>
        <v/>
      </c>
      <c r="C11" s="544"/>
      <c r="D11" s="130" t="s">
        <v>803</v>
      </c>
      <c r="H11" s="125"/>
      <c r="I11" s="126"/>
    </row>
    <row r="12" spans="1:9">
      <c r="B12" s="544" t="str">
        <f>'Attach 3(JV)'!B11</f>
        <v/>
      </c>
      <c r="C12" s="544"/>
      <c r="D12" s="130" t="s">
        <v>802</v>
      </c>
    </row>
    <row r="13" spans="1:9" ht="21" customHeight="1">
      <c r="A13" s="128"/>
      <c r="B13" s="544" t="str">
        <f>'Attach 3(JV)'!B12</f>
        <v/>
      </c>
      <c r="C13" s="544"/>
      <c r="D13" s="130"/>
    </row>
    <row r="14" spans="1:9" ht="20.100000000000001" customHeight="1">
      <c r="A14" s="121" t="s">
        <v>336</v>
      </c>
    </row>
    <row r="15" spans="1:9" ht="63" customHeight="1">
      <c r="A15" s="133">
        <v>1</v>
      </c>
      <c r="B15" s="582" t="s">
        <v>516</v>
      </c>
      <c r="C15" s="582"/>
      <c r="D15" s="582"/>
      <c r="E15" s="582"/>
    </row>
    <row r="16" spans="1:9" ht="32.1" customHeight="1">
      <c r="A16" s="583" t="s">
        <v>339</v>
      </c>
      <c r="B16" s="583" t="s">
        <v>356</v>
      </c>
      <c r="C16" s="583" t="s">
        <v>360</v>
      </c>
      <c r="D16" s="585" t="s">
        <v>517</v>
      </c>
      <c r="E16" s="586"/>
    </row>
    <row r="17" spans="1:8" ht="41.25" customHeight="1">
      <c r="A17" s="584"/>
      <c r="B17" s="584"/>
      <c r="C17" s="584"/>
      <c r="D17" s="134" t="s">
        <v>362</v>
      </c>
      <c r="E17" s="134" t="s">
        <v>518</v>
      </c>
    </row>
    <row r="18" spans="1:8" ht="21.75" customHeight="1">
      <c r="A18" s="135">
        <v>1</v>
      </c>
      <c r="B18" s="136"/>
      <c r="C18" s="136"/>
      <c r="D18" s="136"/>
      <c r="E18" s="136"/>
    </row>
    <row r="19" spans="1:8" ht="21.95" customHeight="1">
      <c r="A19" s="137">
        <v>2</v>
      </c>
      <c r="B19" s="138"/>
      <c r="C19" s="138"/>
      <c r="D19" s="138"/>
      <c r="E19" s="138"/>
    </row>
    <row r="20" spans="1:8" ht="21.95" customHeight="1">
      <c r="A20" s="137">
        <v>3</v>
      </c>
      <c r="B20" s="138"/>
      <c r="C20" s="138"/>
      <c r="D20" s="138"/>
      <c r="E20" s="138"/>
    </row>
    <row r="21" spans="1:8" ht="21.95" customHeight="1">
      <c r="A21" s="137">
        <v>4</v>
      </c>
      <c r="B21" s="138"/>
      <c r="C21" s="138"/>
      <c r="D21" s="138"/>
      <c r="E21" s="138"/>
      <c r="F21" s="139"/>
      <c r="G21" s="139"/>
      <c r="H21" s="233" t="b">
        <v>0</v>
      </c>
    </row>
    <row r="22" spans="1:8" ht="24.75" customHeight="1">
      <c r="A22" s="140">
        <v>5</v>
      </c>
      <c r="B22" s="141"/>
      <c r="C22" s="141"/>
      <c r="D22" s="141"/>
      <c r="E22" s="141"/>
      <c r="F22" s="139"/>
      <c r="G22" s="139"/>
      <c r="H22" s="139"/>
    </row>
    <row r="23" spans="1:8" ht="90.75" customHeight="1">
      <c r="A23" s="142">
        <v>2</v>
      </c>
      <c r="B23" s="577" t="s">
        <v>687</v>
      </c>
      <c r="C23" s="577"/>
      <c r="D23" s="577"/>
      <c r="E23" s="577"/>
      <c r="F23" s="139"/>
      <c r="G23" s="139"/>
      <c r="H23" s="139"/>
    </row>
    <row r="24" spans="1:8" ht="18" customHeight="1">
      <c r="A24" s="143"/>
      <c r="B24" s="144"/>
      <c r="C24" s="144"/>
      <c r="D24" s="144"/>
      <c r="E24" s="144"/>
      <c r="F24" s="145"/>
      <c r="G24" s="145"/>
      <c r="H24" s="146"/>
    </row>
    <row r="25" spans="1:8" ht="54.75" hidden="1" customHeight="1">
      <c r="A25" s="578" t="s">
        <v>76</v>
      </c>
      <c r="B25" s="578"/>
      <c r="C25" s="578"/>
      <c r="D25" s="578"/>
      <c r="E25" s="578"/>
      <c r="F25" s="145"/>
      <c r="G25" s="145"/>
      <c r="H25" s="146"/>
    </row>
    <row r="26" spans="1:8" ht="32.1" hidden="1" customHeight="1">
      <c r="A26" s="574" t="s">
        <v>339</v>
      </c>
      <c r="B26" s="574" t="s">
        <v>356</v>
      </c>
      <c r="C26" s="574" t="s">
        <v>98</v>
      </c>
      <c r="D26" s="579" t="s">
        <v>99</v>
      </c>
      <c r="E26" s="580"/>
    </row>
    <row r="27" spans="1:8" ht="22.5" hidden="1" customHeight="1">
      <c r="A27" s="573"/>
      <c r="B27" s="573"/>
      <c r="C27" s="573"/>
      <c r="D27" s="147" t="s">
        <v>100</v>
      </c>
      <c r="E27" s="147" t="s">
        <v>101</v>
      </c>
    </row>
    <row r="28" spans="1:8" ht="21.95" hidden="1" customHeight="1">
      <c r="A28" s="148">
        <v>1</v>
      </c>
      <c r="B28" s="149"/>
      <c r="C28" s="149"/>
      <c r="D28" s="149"/>
      <c r="E28" s="149"/>
    </row>
    <row r="29" spans="1:8" ht="21.95" hidden="1" customHeight="1">
      <c r="A29" s="148">
        <v>2</v>
      </c>
      <c r="B29" s="149"/>
      <c r="C29" s="149"/>
      <c r="D29" s="149"/>
      <c r="E29" s="149"/>
    </row>
    <row r="30" spans="1:8" ht="37.5" hidden="1" customHeight="1">
      <c r="A30" s="148">
        <v>3</v>
      </c>
      <c r="B30" s="149"/>
      <c r="C30" s="149"/>
      <c r="D30" s="149"/>
      <c r="E30" s="149"/>
    </row>
    <row r="31" spans="1:8" ht="15.95" customHeight="1"/>
    <row r="32" spans="1:8" ht="15.95" customHeight="1">
      <c r="C32" s="150"/>
    </row>
    <row r="33" spans="1:9" ht="15.95" customHeight="1">
      <c r="A33" s="151" t="s">
        <v>5</v>
      </c>
      <c r="B33" s="164" t="str">
        <f>'Attach 3(JV)'!B18</f>
        <v>--</v>
      </c>
      <c r="C33" s="150" t="s">
        <v>3</v>
      </c>
      <c r="D33" s="568" t="str">
        <f>'Attach 3(JV)'!E18</f>
        <v/>
      </c>
      <c r="E33" s="568"/>
    </row>
    <row r="34" spans="1:9" ht="15.95" customHeight="1">
      <c r="A34" s="151" t="s">
        <v>6</v>
      </c>
      <c r="B34" s="165" t="str">
        <f>'Attach 3(JV)'!B19</f>
        <v/>
      </c>
      <c r="C34" s="150" t="s">
        <v>4</v>
      </c>
      <c r="D34" s="568" t="str">
        <f>'Attach 3(JV)'!E19</f>
        <v/>
      </c>
      <c r="E34" s="568"/>
    </row>
    <row r="35" spans="1:9" s="121" customFormat="1" ht="15.75" customHeight="1">
      <c r="A35" s="122"/>
      <c r="B35" s="122"/>
      <c r="C35" s="150"/>
      <c r="D35" s="122"/>
      <c r="E35" s="122"/>
      <c r="I35" s="122"/>
    </row>
    <row r="36" spans="1:9" s="121" customFormat="1" ht="19.5" customHeight="1">
      <c r="A36" s="155" t="str">
        <f>A1</f>
        <v>Specification No. :NR3/NT/W-AIS/DOM/K00/25/11853 (RFx No. 5002004745)</v>
      </c>
      <c r="B36" s="156"/>
      <c r="C36" s="156"/>
      <c r="D36" s="156"/>
      <c r="E36" s="157" t="str">
        <f>E1</f>
        <v>Attachment-5A</v>
      </c>
      <c r="I36" s="122"/>
    </row>
    <row r="37" spans="1:9" s="121" customFormat="1" ht="18" customHeight="1">
      <c r="A37" s="153"/>
      <c r="I37" s="122"/>
    </row>
    <row r="38" spans="1:9" s="121" customFormat="1" ht="30" customHeight="1">
      <c r="A38" s="569" t="s">
        <v>358</v>
      </c>
      <c r="B38" s="569"/>
      <c r="C38" s="569"/>
      <c r="D38" s="569"/>
      <c r="E38" s="569"/>
      <c r="I38" s="122"/>
    </row>
    <row r="39" spans="1:9" s="121" customFormat="1" ht="18" customHeight="1">
      <c r="I39" s="122"/>
    </row>
    <row r="40" spans="1:9" s="121" customFormat="1" ht="36" customHeight="1">
      <c r="A40" s="570" t="s">
        <v>339</v>
      </c>
      <c r="B40" s="572" t="s">
        <v>356</v>
      </c>
      <c r="C40" s="574" t="s">
        <v>360</v>
      </c>
      <c r="D40" s="575" t="s">
        <v>517</v>
      </c>
      <c r="E40" s="576"/>
      <c r="I40" s="122"/>
    </row>
    <row r="41" spans="1:9" s="121" customFormat="1" ht="36" customHeight="1">
      <c r="A41" s="571"/>
      <c r="B41" s="573"/>
      <c r="C41" s="573"/>
      <c r="D41" s="147" t="s">
        <v>362</v>
      </c>
      <c r="E41" s="147" t="s">
        <v>519</v>
      </c>
      <c r="I41" s="122"/>
    </row>
    <row r="42" spans="1:9" s="121" customFormat="1" ht="18" customHeight="1">
      <c r="A42" s="158"/>
      <c r="B42" s="159"/>
      <c r="C42" s="158"/>
      <c r="D42" s="158"/>
      <c r="E42" s="158"/>
      <c r="I42" s="122"/>
    </row>
    <row r="43" spans="1:9" s="121" customFormat="1" ht="18" customHeight="1">
      <c r="A43" s="160"/>
      <c r="B43" s="161"/>
      <c r="C43" s="160"/>
      <c r="D43" s="160"/>
      <c r="E43" s="160"/>
      <c r="I43" s="122"/>
    </row>
    <row r="44" spans="1:9" s="121" customFormat="1" ht="18" customHeight="1">
      <c r="A44" s="160"/>
      <c r="B44" s="161"/>
      <c r="C44" s="160"/>
      <c r="D44" s="160"/>
      <c r="E44" s="160"/>
      <c r="I44" s="122"/>
    </row>
    <row r="45" spans="1:9" s="121" customFormat="1" ht="18" customHeight="1">
      <c r="A45" s="160"/>
      <c r="B45" s="161"/>
      <c r="C45" s="160"/>
      <c r="D45" s="160"/>
      <c r="E45" s="160"/>
      <c r="I45" s="122"/>
    </row>
    <row r="46" spans="1:9" s="121" customFormat="1" ht="18" customHeight="1">
      <c r="A46" s="160"/>
      <c r="B46" s="161"/>
      <c r="C46" s="160"/>
      <c r="D46" s="160"/>
      <c r="E46" s="160"/>
      <c r="I46" s="122"/>
    </row>
    <row r="47" spans="1:9" s="121" customFormat="1" ht="18" customHeight="1">
      <c r="A47" s="160"/>
      <c r="B47" s="161"/>
      <c r="C47" s="160"/>
      <c r="D47" s="160"/>
      <c r="E47" s="160"/>
      <c r="I47" s="122"/>
    </row>
    <row r="48" spans="1:9" s="121" customFormat="1" ht="18" customHeight="1">
      <c r="A48" s="160"/>
      <c r="B48" s="161"/>
      <c r="C48" s="160"/>
      <c r="D48" s="160"/>
      <c r="E48" s="160"/>
      <c r="I48" s="122"/>
    </row>
    <row r="49" spans="1:9" s="121" customFormat="1" ht="18" customHeight="1">
      <c r="A49" s="160"/>
      <c r="B49" s="161"/>
      <c r="C49" s="160"/>
      <c r="D49" s="160"/>
      <c r="E49" s="160"/>
      <c r="I49" s="122"/>
    </row>
    <row r="50" spans="1:9" s="121" customFormat="1" ht="18" customHeight="1">
      <c r="A50" s="160"/>
      <c r="B50" s="161"/>
      <c r="C50" s="160"/>
      <c r="D50" s="160"/>
      <c r="E50" s="160"/>
      <c r="I50" s="122"/>
    </row>
    <row r="51" spans="1:9" s="121" customFormat="1" ht="18" customHeight="1">
      <c r="A51" s="160"/>
      <c r="B51" s="161"/>
      <c r="C51" s="160"/>
      <c r="D51" s="160"/>
      <c r="E51" s="160"/>
      <c r="I51" s="122"/>
    </row>
    <row r="52" spans="1:9" s="121" customFormat="1" ht="18" customHeight="1">
      <c r="A52" s="160"/>
      <c r="B52" s="161"/>
      <c r="C52" s="160"/>
      <c r="D52" s="160"/>
      <c r="E52" s="160"/>
      <c r="I52" s="122"/>
    </row>
    <row r="53" spans="1:9" s="121" customFormat="1" ht="18" customHeight="1">
      <c r="A53" s="160"/>
      <c r="B53" s="161"/>
      <c r="C53" s="160"/>
      <c r="D53" s="160"/>
      <c r="E53" s="160"/>
      <c r="I53" s="122"/>
    </row>
    <row r="54" spans="1:9" s="121" customFormat="1" ht="18" customHeight="1">
      <c r="A54" s="160"/>
      <c r="B54" s="161"/>
      <c r="C54" s="160"/>
      <c r="D54" s="160"/>
      <c r="E54" s="160"/>
      <c r="I54" s="122"/>
    </row>
    <row r="55" spans="1:9" s="121" customFormat="1" ht="18" customHeight="1">
      <c r="A55" s="160"/>
      <c r="B55" s="161"/>
      <c r="C55" s="160"/>
      <c r="D55" s="160"/>
      <c r="E55" s="160"/>
      <c r="I55" s="122"/>
    </row>
    <row r="56" spans="1:9" s="121" customFormat="1" ht="18" customHeight="1">
      <c r="A56" s="160"/>
      <c r="B56" s="161"/>
      <c r="C56" s="160"/>
      <c r="D56" s="160"/>
      <c r="E56" s="160"/>
      <c r="I56" s="122"/>
    </row>
    <row r="57" spans="1:9" s="121" customFormat="1" ht="18" customHeight="1">
      <c r="A57" s="160"/>
      <c r="B57" s="161"/>
      <c r="C57" s="160"/>
      <c r="D57" s="160"/>
      <c r="E57" s="160"/>
      <c r="I57" s="122"/>
    </row>
    <row r="58" spans="1:9" s="121" customFormat="1" ht="18" customHeight="1">
      <c r="A58" s="160"/>
      <c r="B58" s="161"/>
      <c r="C58" s="160"/>
      <c r="D58" s="160"/>
      <c r="E58" s="160"/>
      <c r="I58" s="122"/>
    </row>
    <row r="59" spans="1:9" s="121" customFormat="1" ht="18" customHeight="1">
      <c r="A59" s="160"/>
      <c r="B59" s="161"/>
      <c r="C59" s="160"/>
      <c r="D59" s="160"/>
      <c r="E59" s="160"/>
      <c r="I59" s="122"/>
    </row>
    <row r="60" spans="1:9" s="121" customFormat="1" ht="18" customHeight="1">
      <c r="A60" s="160"/>
      <c r="B60" s="161"/>
      <c r="C60" s="160"/>
      <c r="D60" s="160"/>
      <c r="E60" s="160"/>
      <c r="I60" s="122"/>
    </row>
    <row r="61" spans="1:9" s="121" customFormat="1" ht="18" customHeight="1">
      <c r="A61" s="160"/>
      <c r="B61" s="161"/>
      <c r="C61" s="160"/>
      <c r="D61" s="160"/>
      <c r="E61" s="160"/>
      <c r="I61" s="122"/>
    </row>
    <row r="62" spans="1:9" s="121" customFormat="1" ht="18" customHeight="1">
      <c r="A62" s="160"/>
      <c r="B62" s="161"/>
      <c r="C62" s="160"/>
      <c r="D62" s="160"/>
      <c r="E62" s="160"/>
      <c r="I62" s="122"/>
    </row>
    <row r="63" spans="1:9" s="121" customFormat="1" ht="18" customHeight="1">
      <c r="A63" s="160"/>
      <c r="B63" s="161"/>
      <c r="C63" s="160"/>
      <c r="D63" s="160"/>
      <c r="E63" s="160"/>
      <c r="I63" s="122"/>
    </row>
    <row r="64" spans="1:9" s="121" customFormat="1" ht="18" customHeight="1">
      <c r="A64" s="160"/>
      <c r="B64" s="161"/>
      <c r="C64" s="160"/>
      <c r="D64" s="160"/>
      <c r="E64" s="160"/>
      <c r="I64" s="122"/>
    </row>
    <row r="65" spans="1:9" s="121" customFormat="1" ht="18" customHeight="1">
      <c r="A65" s="160"/>
      <c r="B65" s="161"/>
      <c r="C65" s="160"/>
      <c r="D65" s="160"/>
      <c r="E65" s="160"/>
      <c r="I65" s="122"/>
    </row>
    <row r="66" spans="1:9" s="121" customFormat="1" ht="18" customHeight="1">
      <c r="A66" s="160"/>
      <c r="B66" s="161"/>
      <c r="C66" s="160"/>
      <c r="D66" s="160"/>
      <c r="E66" s="160"/>
      <c r="I66" s="122"/>
    </row>
    <row r="67" spans="1:9" s="121" customFormat="1" ht="18" customHeight="1">
      <c r="A67" s="160"/>
      <c r="B67" s="161"/>
      <c r="C67" s="160"/>
      <c r="D67" s="160"/>
      <c r="E67" s="160"/>
      <c r="I67" s="122"/>
    </row>
    <row r="68" spans="1:9" s="121" customFormat="1" ht="18" customHeight="1">
      <c r="A68" s="162"/>
      <c r="B68" s="163"/>
      <c r="C68" s="162"/>
      <c r="D68" s="162"/>
      <c r="E68" s="162"/>
      <c r="I68" s="122"/>
    </row>
    <row r="69" spans="1:9" s="121" customFormat="1" ht="18" customHeight="1">
      <c r="I69" s="122"/>
    </row>
    <row r="70" spans="1:9" s="121" customFormat="1" ht="24" customHeight="1">
      <c r="C70" s="150"/>
      <c r="I70" s="122"/>
    </row>
    <row r="71" spans="1:9" s="121" customFormat="1" ht="24" customHeight="1">
      <c r="A71" s="151" t="s">
        <v>5</v>
      </c>
      <c r="B71" s="152" t="str">
        <f>B33</f>
        <v>--</v>
      </c>
      <c r="C71" s="150" t="s">
        <v>3</v>
      </c>
      <c r="D71" s="154" t="str">
        <f>D33</f>
        <v/>
      </c>
      <c r="I71" s="122"/>
    </row>
    <row r="72" spans="1:9" s="121" customFormat="1" ht="24" customHeight="1">
      <c r="A72" s="151" t="s">
        <v>6</v>
      </c>
      <c r="B72" s="152" t="str">
        <f>B34</f>
        <v/>
      </c>
      <c r="C72" s="150" t="s">
        <v>4</v>
      </c>
      <c r="D72" s="154" t="str">
        <f>D34</f>
        <v/>
      </c>
      <c r="I72" s="122"/>
    </row>
    <row r="73" spans="1:9" s="121" customFormat="1" ht="24" customHeight="1">
      <c r="A73" s="151"/>
      <c r="B73" s="164"/>
      <c r="C73" s="150"/>
      <c r="D73" s="165"/>
      <c r="I73" s="122"/>
    </row>
    <row r="74" spans="1:9" s="121" customFormat="1" ht="33" customHeight="1">
      <c r="D74" s="150"/>
      <c r="I74" s="122"/>
    </row>
  </sheetData>
  <sheetProtection algorithmName="SHA-512" hashValue="z/PIFeBpjX9zYrrRDjSLnHeK3ByssrGhEUu39C68yraOn8O3aEzL8xEtRJ36IwaNPXoJaRLk3yZ3fKijDcortw==" saltValue="rOqPJszdgBpfQdA2aM4PXg==" spinCount="100000" sheet="1" formatColumns="0" formatRows="0" selectLockedCells="1"/>
  <customSheetViews>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18" priority="3" stopIfTrue="1">
      <formula>$H$21=FALSE</formula>
    </cfRule>
  </conditionalFormatting>
  <conditionalFormatting sqref="A40:E41">
    <cfRule type="expression" dxfId="17" priority="4" stopIfTrue="1">
      <formula>$H$21=FALSE</formula>
    </cfRule>
  </conditionalFormatting>
  <conditionalFormatting sqref="A74:E74">
    <cfRule type="expression" dxfId="16" priority="2" stopIfTrue="1">
      <formula>$H$21="No"</formula>
    </cfRule>
  </conditionalFormatting>
  <conditionalFormatting sqref="F40:IV41">
    <cfRule type="expression" dxfId="15" priority="1" stopIfTrue="1">
      <formula>$H$21=FALSE</formula>
    </cfRule>
  </conditionalFormatting>
  <pageMargins left="0.75" right="0.46" top="0.4" bottom="0.47" header="0.26" footer="0.28999999999999998"/>
  <pageSetup scale="74"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zoomScaleSheetLayoutView="100" workbookViewId="0">
      <selection activeCell="A17" sqref="A17"/>
    </sheetView>
  </sheetViews>
  <sheetFormatPr defaultRowHeight="15.75"/>
  <cols>
    <col min="1" max="1" width="12.140625" style="17" customWidth="1"/>
    <col min="2" max="2" width="25.7109375" style="17" customWidth="1"/>
    <col min="3" max="3" width="11.42578125" style="17" customWidth="1"/>
    <col min="4" max="4" width="19.42578125" style="17" customWidth="1"/>
    <col min="5" max="5" width="56.140625" style="17" customWidth="1"/>
    <col min="6" max="7" width="9.140625" style="17"/>
    <col min="8" max="8" width="0" style="17" hidden="1" customWidth="1"/>
    <col min="9" max="16384" width="9.140625" style="64"/>
  </cols>
  <sheetData>
    <row r="1" spans="1:26" ht="31.5" customHeight="1">
      <c r="A1" s="550" t="str">
        <f>'Attach 3(JV)'!A1</f>
        <v>Specification No. :NR3/NT/W-AIS/DOM/K00/25/11853 (RFx No. 5002004745)</v>
      </c>
      <c r="B1" s="550"/>
      <c r="C1" s="550"/>
      <c r="D1" s="550"/>
      <c r="E1" s="265" t="str">
        <f>"Attachment-6 " &amp; 'Attach 3(JV)'!AT1</f>
        <v xml:space="preserve">Attachment-6 </v>
      </c>
      <c r="Z1" s="309"/>
    </row>
    <row r="2" spans="1:26" ht="3.75" customHeight="1">
      <c r="Z2" s="309"/>
    </row>
    <row r="3" spans="1:26" ht="84.75" customHeight="1">
      <c r="A3" s="540" t="str">
        <f>'Attach 3(JV)'!A3</f>
        <v>Package-A-Construction of 2 Nos. 400 kV line bays at 400 kV Bareilly (POWERGRID) S/S</v>
      </c>
      <c r="B3" s="541"/>
      <c r="C3" s="541"/>
      <c r="D3" s="541"/>
      <c r="E3" s="541"/>
      <c r="F3" s="10"/>
      <c r="G3" s="10"/>
      <c r="H3" s="10"/>
    </row>
    <row r="4" spans="1:26" ht="6.75" customHeight="1">
      <c r="A4" s="266"/>
      <c r="H4" s="125"/>
      <c r="I4" s="126"/>
    </row>
    <row r="5" spans="1:26" ht="20.100000000000001" customHeight="1">
      <c r="A5" s="542" t="s">
        <v>42</v>
      </c>
      <c r="B5" s="542"/>
      <c r="C5" s="542"/>
      <c r="D5" s="542"/>
      <c r="E5" s="542"/>
      <c r="F5" s="47"/>
      <c r="H5" s="125"/>
      <c r="I5" s="126"/>
    </row>
    <row r="6" spans="1:26" ht="10.5" customHeight="1">
      <c r="A6" s="69"/>
      <c r="H6" s="125"/>
      <c r="I6" s="126"/>
    </row>
    <row r="7" spans="1:26" ht="20.100000000000001" customHeight="1">
      <c r="A7" s="47" t="str">
        <f>'Attach 3(JV)'!A7</f>
        <v>Bidder’s Name and Address (Sole Bidder) :</v>
      </c>
      <c r="E7" s="129" t="str">
        <f>'Attach 3(JV)'!E7</f>
        <v>To:</v>
      </c>
      <c r="H7" s="125"/>
      <c r="I7" s="126"/>
    </row>
    <row r="8" spans="1:26" ht="36" customHeight="1">
      <c r="A8" s="546" t="str">
        <f>'Attach 3(JV)'!A8</f>
        <v/>
      </c>
      <c r="B8" s="546"/>
      <c r="C8" s="546"/>
      <c r="D8" s="546"/>
      <c r="E8" s="130" t="str">
        <f>'Attach 3(JV)'!E8</f>
        <v>Contract Services</v>
      </c>
      <c r="H8" s="125"/>
      <c r="I8" s="126"/>
    </row>
    <row r="9" spans="1:26" ht="20.100000000000001" customHeight="1">
      <c r="A9" s="131" t="s">
        <v>341</v>
      </c>
      <c r="B9" s="544" t="str">
        <f>'Attach 3(JV)'!B9</f>
        <v/>
      </c>
      <c r="C9" s="544"/>
      <c r="D9" s="544"/>
      <c r="E9" s="130" t="str">
        <f>'Attach 3(JV)'!E9</f>
        <v>Power Grid Corporation of India Ltd.,</v>
      </c>
      <c r="H9" s="125"/>
      <c r="I9" s="126"/>
    </row>
    <row r="10" spans="1:26" ht="20.100000000000001" customHeight="1">
      <c r="A10" s="131" t="s">
        <v>343</v>
      </c>
      <c r="B10" s="544" t="str">
        <f>'Attach 3(JV)'!B10</f>
        <v/>
      </c>
      <c r="C10" s="544"/>
      <c r="D10" s="544"/>
      <c r="E10" s="130" t="str">
        <f>'Attach 3(JV)'!E10</f>
        <v xml:space="preserve">Northern Region-III Headquarter, 2nd Floor, Plot No. – 2A/INS 02,
</v>
      </c>
      <c r="H10" s="125"/>
      <c r="I10" s="126"/>
    </row>
    <row r="11" spans="1:26" ht="20.100000000000001" customHeight="1">
      <c r="B11" s="544" t="str">
        <f>'Attach 3(JV)'!B11</f>
        <v/>
      </c>
      <c r="C11" s="544"/>
      <c r="D11" s="544"/>
      <c r="E11" s="130" t="str">
        <f>'Attach 3(JV)'!E11</f>
        <v xml:space="preserve">2nd Floor, Plot No. – 2A/INS 02, Avadh Vihar Yojna,Lucknow- 226002 (UP) </v>
      </c>
    </row>
    <row r="12" spans="1:26" ht="17.25" customHeight="1">
      <c r="A12" s="69"/>
      <c r="B12" s="544" t="str">
        <f>'Attach 3(JV)'!B12</f>
        <v/>
      </c>
      <c r="C12" s="544"/>
      <c r="D12" s="544"/>
      <c r="E12" s="130"/>
    </row>
    <row r="13" spans="1:26" ht="21" customHeight="1">
      <c r="A13" s="17" t="s">
        <v>336</v>
      </c>
      <c r="B13" s="310"/>
      <c r="C13" s="310"/>
      <c r="D13" s="310"/>
    </row>
    <row r="14" spans="1:26" ht="45" customHeight="1">
      <c r="A14" s="490" t="s">
        <v>43</v>
      </c>
      <c r="B14" s="490"/>
      <c r="C14" s="490"/>
      <c r="D14" s="490"/>
      <c r="E14" s="490"/>
    </row>
    <row r="15" spans="1:26" ht="12" customHeight="1">
      <c r="A15" s="69"/>
      <c r="B15" s="69"/>
      <c r="C15" s="69"/>
      <c r="D15" s="69"/>
      <c r="E15" s="69"/>
    </row>
    <row r="16" spans="1:26" ht="42" customHeight="1">
      <c r="A16" s="252" t="s">
        <v>339</v>
      </c>
      <c r="B16" s="252" t="s">
        <v>44</v>
      </c>
      <c r="C16" s="594" t="s">
        <v>45</v>
      </c>
      <c r="D16" s="594"/>
      <c r="E16" s="252" t="s">
        <v>46</v>
      </c>
    </row>
    <row r="17" spans="1:8" ht="21" customHeight="1">
      <c r="A17" s="254"/>
      <c r="B17" s="254"/>
      <c r="C17" s="591"/>
      <c r="D17" s="592"/>
      <c r="E17" s="254"/>
    </row>
    <row r="18" spans="1:8" ht="21" customHeight="1">
      <c r="A18" s="254"/>
      <c r="B18" s="254"/>
      <c r="C18" s="591"/>
      <c r="D18" s="592"/>
      <c r="E18" s="254"/>
    </row>
    <row r="19" spans="1:8" ht="21" customHeight="1">
      <c r="A19" s="254"/>
      <c r="B19" s="254"/>
      <c r="C19" s="590"/>
      <c r="D19" s="590"/>
      <c r="E19" s="254"/>
    </row>
    <row r="20" spans="1:8" ht="21" customHeight="1">
      <c r="A20" s="254"/>
      <c r="B20" s="254"/>
      <c r="C20" s="590"/>
      <c r="D20" s="590"/>
      <c r="E20" s="254"/>
      <c r="F20" s="311"/>
      <c r="G20" s="311"/>
      <c r="H20" s="294" t="b">
        <v>0</v>
      </c>
    </row>
    <row r="21" spans="1:8" ht="21" customHeight="1">
      <c r="A21" s="254"/>
      <c r="B21" s="254"/>
      <c r="C21" s="590"/>
      <c r="D21" s="590"/>
      <c r="E21" s="254"/>
      <c r="F21" s="311"/>
      <c r="G21" s="311"/>
      <c r="H21" s="291"/>
    </row>
    <row r="22" spans="1:8" ht="16.5" customHeight="1">
      <c r="D22" s="69"/>
      <c r="E22" s="69"/>
    </row>
    <row r="23" spans="1:8" s="17" customFormat="1" ht="51.75" customHeight="1">
      <c r="A23" s="490" t="s">
        <v>47</v>
      </c>
      <c r="B23" s="490"/>
      <c r="C23" s="490"/>
      <c r="D23" s="490"/>
      <c r="E23" s="490"/>
    </row>
    <row r="24" spans="1:8" s="17" customFormat="1" ht="96.75" customHeight="1">
      <c r="A24" s="490" t="s">
        <v>48</v>
      </c>
      <c r="B24" s="490"/>
      <c r="C24" s="490"/>
      <c r="D24" s="490"/>
      <c r="E24" s="490"/>
    </row>
    <row r="25" spans="1:8" s="17" customFormat="1" ht="24" customHeight="1">
      <c r="A25" s="69"/>
      <c r="B25" s="69"/>
      <c r="C25" s="69"/>
      <c r="D25" s="270"/>
      <c r="E25" s="69"/>
    </row>
    <row r="26" spans="1:8" ht="24" customHeight="1">
      <c r="A26" s="271" t="s">
        <v>5</v>
      </c>
      <c r="B26" s="272" t="str">
        <f>'Attach 3(JV)'!B18</f>
        <v>--</v>
      </c>
      <c r="C26" s="312"/>
      <c r="D26" s="270" t="s">
        <v>3</v>
      </c>
      <c r="E26" s="273" t="str">
        <f>'Attach 3(JV)'!E18</f>
        <v/>
      </c>
    </row>
    <row r="27" spans="1:8" ht="24" customHeight="1">
      <c r="A27" s="271" t="s">
        <v>6</v>
      </c>
      <c r="B27" s="273" t="str">
        <f>'Attach 3(JV)'!B19</f>
        <v/>
      </c>
      <c r="C27" s="312"/>
      <c r="D27" s="270" t="s">
        <v>4</v>
      </c>
      <c r="E27" s="273" t="str">
        <f>'Attach 3(JV)'!E19</f>
        <v/>
      </c>
    </row>
    <row r="28" spans="1:8" ht="24" customHeight="1">
      <c r="D28" s="270"/>
    </row>
    <row r="29" spans="1:8" ht="24" customHeight="1">
      <c r="D29" s="270"/>
    </row>
    <row r="30" spans="1:8" s="274" customFormat="1" ht="32.25" customHeight="1">
      <c r="A30" s="47" t="str">
        <f>A1</f>
        <v>Specification No. :NR3/NT/W-AIS/DOM/K00/25/11853 (RFx No. 5002004745)</v>
      </c>
      <c r="B30" s="47"/>
      <c r="C30" s="47"/>
      <c r="D30" s="47"/>
      <c r="E30" s="313" t="str">
        <f>"Annexure I to" &amp; E1</f>
        <v xml:space="preserve">Annexure I toAttachment-6 </v>
      </c>
      <c r="F30" s="47"/>
      <c r="G30" s="47"/>
      <c r="H30" s="47"/>
    </row>
    <row r="31" spans="1:8" ht="15.75" customHeight="1">
      <c r="A31" s="593"/>
      <c r="B31" s="593"/>
      <c r="C31" s="593"/>
      <c r="D31" s="593"/>
      <c r="E31" s="593"/>
    </row>
    <row r="32" spans="1:8" ht="20.100000000000001" customHeight="1">
      <c r="A32" s="543" t="str">
        <f>A5</f>
        <v>(Alternative, Deviations and Exceptions to the Provisions)</v>
      </c>
      <c r="B32" s="543"/>
      <c r="C32" s="543"/>
      <c r="D32" s="543"/>
      <c r="E32" s="543"/>
    </row>
    <row r="33" spans="1:5" ht="20.100000000000001" customHeight="1">
      <c r="A33" s="543" t="s">
        <v>175</v>
      </c>
      <c r="B33" s="543"/>
      <c r="C33" s="543"/>
      <c r="D33" s="543"/>
      <c r="E33" s="543"/>
    </row>
    <row r="34" spans="1:5" ht="20.100000000000001" customHeight="1"/>
    <row r="35" spans="1:5" ht="42" customHeight="1">
      <c r="A35" s="252" t="s">
        <v>339</v>
      </c>
      <c r="B35" s="252" t="s">
        <v>44</v>
      </c>
      <c r="C35" s="594" t="s">
        <v>45</v>
      </c>
      <c r="D35" s="594"/>
      <c r="E35" s="252" t="s">
        <v>46</v>
      </c>
    </row>
    <row r="36" spans="1:5" ht="39.950000000000003" customHeight="1">
      <c r="A36" s="254"/>
      <c r="B36" s="254"/>
      <c r="C36" s="591"/>
      <c r="D36" s="592"/>
      <c r="E36" s="254"/>
    </row>
    <row r="37" spans="1:5" ht="39.950000000000003" customHeight="1">
      <c r="A37" s="254"/>
      <c r="B37" s="254"/>
      <c r="C37" s="591"/>
      <c r="D37" s="592"/>
      <c r="E37" s="254"/>
    </row>
    <row r="38" spans="1:5" ht="39.950000000000003" customHeight="1">
      <c r="A38" s="254"/>
      <c r="B38" s="254"/>
      <c r="C38" s="591"/>
      <c r="D38" s="592"/>
      <c r="E38" s="254"/>
    </row>
    <row r="39" spans="1:5" ht="39.950000000000003" customHeight="1">
      <c r="A39" s="254"/>
      <c r="B39" s="254"/>
      <c r="C39" s="591"/>
      <c r="D39" s="592"/>
      <c r="E39" s="254"/>
    </row>
    <row r="40" spans="1:5" ht="39.950000000000003" customHeight="1">
      <c r="A40" s="254"/>
      <c r="B40" s="254"/>
      <c r="C40" s="591"/>
      <c r="D40" s="592"/>
      <c r="E40" s="254"/>
    </row>
    <row r="41" spans="1:5" ht="39.950000000000003" customHeight="1">
      <c r="A41" s="254"/>
      <c r="B41" s="254"/>
      <c r="C41" s="591"/>
      <c r="D41" s="592"/>
      <c r="E41" s="254"/>
    </row>
    <row r="42" spans="1:5" ht="39.950000000000003" customHeight="1">
      <c r="A42" s="254"/>
      <c r="B42" s="254"/>
      <c r="C42" s="591"/>
      <c r="D42" s="592"/>
      <c r="E42" s="254"/>
    </row>
    <row r="43" spans="1:5" ht="39.950000000000003" customHeight="1">
      <c r="A43" s="254"/>
      <c r="B43" s="254"/>
      <c r="C43" s="591"/>
      <c r="D43" s="592"/>
      <c r="E43" s="254"/>
    </row>
    <row r="44" spans="1:5" ht="39.950000000000003" customHeight="1">
      <c r="A44" s="254"/>
      <c r="B44" s="254"/>
      <c r="C44" s="591"/>
      <c r="D44" s="592"/>
      <c r="E44" s="254"/>
    </row>
    <row r="45" spans="1:5" ht="39.950000000000003" customHeight="1">
      <c r="A45" s="254"/>
      <c r="B45" s="254"/>
      <c r="C45" s="591"/>
      <c r="D45" s="592"/>
      <c r="E45" s="254"/>
    </row>
    <row r="46" spans="1:5" ht="20.100000000000001" customHeight="1"/>
    <row r="47" spans="1:5" ht="25.5" customHeight="1"/>
    <row r="48" spans="1:5" ht="25.5" customHeight="1">
      <c r="A48" s="64"/>
      <c r="B48" s="64"/>
      <c r="C48" s="64"/>
      <c r="D48" s="270"/>
      <c r="E48" s="64"/>
    </row>
    <row r="49" spans="1:5" ht="25.5" customHeight="1">
      <c r="A49" s="271" t="s">
        <v>5</v>
      </c>
      <c r="B49" s="272" t="str">
        <f>B26</f>
        <v>--</v>
      </c>
      <c r="C49" s="312"/>
      <c r="D49" s="270" t="s">
        <v>3</v>
      </c>
      <c r="E49" s="273" t="str">
        <f>E26</f>
        <v/>
      </c>
    </row>
    <row r="50" spans="1:5" ht="25.5" customHeight="1">
      <c r="A50" s="271" t="s">
        <v>6</v>
      </c>
      <c r="B50" s="306" t="str">
        <f>B27</f>
        <v/>
      </c>
      <c r="C50" s="312"/>
      <c r="D50" s="270" t="s">
        <v>4</v>
      </c>
      <c r="E50" s="273" t="str">
        <f>E27</f>
        <v/>
      </c>
    </row>
    <row r="51" spans="1:5" ht="25.5" customHeight="1">
      <c r="D51" s="270"/>
    </row>
  </sheetData>
  <sheetProtection algorithmName="SHA-512" hashValue="WuO5yfLJa/FtDQ3X+/0UqxYmW7S0CjimLcynggTrbVNdZqhdQAi1+d3AsuuScWChmbTDF4YZE65Z2hbQrS++EQ==" saltValue="Y2tG+0vxlMO/zDQI9SD5ng==" spinCount="100000" sheet="1" formatColumns="0" formatRows="0" selectLockedCells="1"/>
  <customSheetViews>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4" priority="1" stopIfTrue="1">
      <formula>$H$20=FALSE</formula>
    </cfRule>
  </conditionalFormatting>
  <conditionalFormatting sqref="A31:E51">
    <cfRule type="expression" dxfId="13" priority="3" stopIfTrue="1">
      <formula>$H$20=FALSE</formula>
    </cfRule>
  </conditionalFormatting>
  <conditionalFormatting sqref="A52:E52">
    <cfRule type="expression" dxfId="12" priority="2" stopIfTrue="1">
      <formula>$H$20="No"</formula>
    </cfRule>
  </conditionalFormatting>
  <pageMargins left="0.75" right="0.63" top="0.57999999999999996" bottom="0.4" header="0.34" footer="0.2"/>
  <pageSetup scale="81"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17.7109375" style="17" customWidth="1"/>
    <col min="5" max="5" width="57.85546875" style="17" customWidth="1"/>
    <col min="6" max="8" width="9.140625" style="17"/>
    <col min="9" max="16384" width="9.140625" style="64"/>
  </cols>
  <sheetData>
    <row r="1" spans="1:9" ht="33.75" customHeight="1">
      <c r="A1" s="550" t="str">
        <f>'Attach 3(JV)'!A1</f>
        <v>Specification No. :NR3/NT/W-AIS/DOM/K00/25/11853 (RFx No. 5002004745)</v>
      </c>
      <c r="B1" s="550"/>
      <c r="C1" s="550"/>
      <c r="D1" s="550"/>
      <c r="E1" s="314" t="str">
        <f>"Attachment-7 " &amp; 'Attach 3(JV)'!AT1</f>
        <v xml:space="preserve">Attachment-7 </v>
      </c>
    </row>
    <row r="2" spans="1:9">
      <c r="E2" s="315"/>
    </row>
    <row r="3" spans="1:9" ht="92.25" customHeight="1">
      <c r="A3" s="540" t="str">
        <f>'Attach 3(JV)'!A3</f>
        <v>Package-A-Construction of 2 Nos. 400 kV line bays at 400 kV Bareilly (POWERGRID) S/S</v>
      </c>
      <c r="B3" s="541"/>
      <c r="C3" s="541"/>
      <c r="D3" s="541"/>
      <c r="E3" s="541"/>
      <c r="F3" s="10"/>
      <c r="G3" s="10"/>
      <c r="H3" s="10"/>
    </row>
    <row r="4" spans="1:9" ht="20.100000000000001" customHeight="1">
      <c r="A4" s="266"/>
      <c r="H4" s="125"/>
      <c r="I4" s="126"/>
    </row>
    <row r="5" spans="1:9" ht="20.100000000000001" customHeight="1">
      <c r="A5" s="542" t="s">
        <v>178</v>
      </c>
      <c r="B5" s="542"/>
      <c r="C5" s="542"/>
      <c r="D5" s="542"/>
      <c r="E5" s="542"/>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6" t="str">
        <f>'Attach 3(JV)'!A8</f>
        <v/>
      </c>
      <c r="B8" s="546"/>
      <c r="C8" s="546"/>
      <c r="D8" s="546"/>
      <c r="E8" s="268" t="str">
        <f>'Attach 3(JV)'!E8</f>
        <v>Contract Services</v>
      </c>
      <c r="H8" s="125"/>
      <c r="I8" s="126"/>
    </row>
    <row r="9" spans="1:9" ht="20.100000000000001" customHeight="1">
      <c r="A9" s="131" t="s">
        <v>341</v>
      </c>
      <c r="B9" s="544" t="str">
        <f>'Attach 3(JV)'!B9</f>
        <v/>
      </c>
      <c r="C9" s="544"/>
      <c r="D9" s="544"/>
      <c r="E9" s="268" t="str">
        <f>'Attach 3(JV)'!E9</f>
        <v>Power Grid Corporation of India Ltd.,</v>
      </c>
      <c r="H9" s="125"/>
      <c r="I9" s="126"/>
    </row>
    <row r="10" spans="1:9" ht="20.100000000000001" customHeight="1">
      <c r="A10" s="131" t="s">
        <v>343</v>
      </c>
      <c r="B10" s="544" t="str">
        <f>'Attach 3(JV)'!B10</f>
        <v/>
      </c>
      <c r="C10" s="544"/>
      <c r="D10" s="544"/>
      <c r="E10" s="268" t="str">
        <f>'Attach 3(JV)'!E10</f>
        <v xml:space="preserve">Northern Region-III Headquarter, 2nd Floor, Plot No. – 2A/INS 02,
</v>
      </c>
      <c r="H10" s="125"/>
      <c r="I10" s="126"/>
    </row>
    <row r="11" spans="1:9" ht="20.100000000000001" customHeight="1">
      <c r="B11" s="544" t="str">
        <f>'Attach 3(JV)'!B11</f>
        <v/>
      </c>
      <c r="C11" s="544"/>
      <c r="D11" s="544"/>
      <c r="E11" s="268" t="str">
        <f>'Attach 3(JV)'!E11</f>
        <v xml:space="preserve">2nd Floor, Plot No. – 2A/INS 02, Avadh Vihar Yojna,Lucknow- 226002 (UP) </v>
      </c>
    </row>
    <row r="12" spans="1:9" ht="20.100000000000001" customHeight="1"/>
    <row r="13" spans="1:9" ht="20.100000000000001" customHeight="1">
      <c r="A13" s="69"/>
    </row>
    <row r="14" spans="1:9" ht="27.75" customHeight="1">
      <c r="A14" s="543" t="s">
        <v>179</v>
      </c>
      <c r="B14" s="543"/>
      <c r="C14" s="543"/>
      <c r="D14" s="543"/>
      <c r="E14" s="543"/>
    </row>
    <row r="15" spans="1:9" ht="20.100000000000001" customHeight="1">
      <c r="A15" s="69"/>
    </row>
    <row r="16" spans="1:9" ht="33" customHeight="1">
      <c r="A16" s="271" t="s">
        <v>5</v>
      </c>
      <c r="B16" s="272" t="str">
        <f>'Attach 3(JV)'!B18</f>
        <v>--</v>
      </c>
      <c r="C16" s="47"/>
      <c r="D16" s="270" t="s">
        <v>3</v>
      </c>
      <c r="E16" s="273" t="str">
        <f>'Attach 3(JV)'!E18</f>
        <v/>
      </c>
    </row>
    <row r="17" spans="1:5" ht="33" customHeight="1">
      <c r="A17" s="271" t="s">
        <v>6</v>
      </c>
      <c r="B17" s="273" t="str">
        <f>'Attach 3(JV)'!B19</f>
        <v/>
      </c>
      <c r="C17" s="47"/>
      <c r="D17" s="270" t="s">
        <v>4</v>
      </c>
      <c r="E17" s="273" t="str">
        <f>'Attach 3(JV)'!E19</f>
        <v/>
      </c>
    </row>
    <row r="18" spans="1:5" ht="33" customHeight="1">
      <c r="D18" s="270"/>
    </row>
    <row r="19" spans="1:5" ht="20.100000000000001" customHeight="1"/>
    <row r="20" spans="1:5" ht="20.100000000000001" customHeight="1">
      <c r="A20" s="256"/>
    </row>
    <row r="21" spans="1:5" ht="20.100000000000001" customHeight="1"/>
    <row r="22" spans="1:5" ht="20.100000000000001" customHeight="1">
      <c r="A22" s="256"/>
    </row>
    <row r="23" spans="1:5" ht="20.100000000000001" customHeight="1"/>
    <row r="24" spans="1:5" ht="20.100000000000001" customHeight="1">
      <c r="A24" s="256"/>
    </row>
    <row r="25" spans="1:5" ht="20.100000000000001" customHeight="1"/>
    <row r="26" spans="1:5" ht="20.100000000000001" customHeight="1"/>
    <row r="27" spans="1:5" ht="20.100000000000001" customHeight="1"/>
    <row r="28" spans="1:5" ht="20.100000000000001" customHeight="1"/>
  </sheetData>
  <sheetProtection algorithmName="SHA-512" hashValue="9/ieGKS2tCOX46w+Dix1YyKHmu22+V77NDsJdEBQD6N3/ASrTqFRpUpZIyVNXmGKG1NvGZvNKGApwJzNiCh82g==" saltValue="ajhEzGJQZWFXiBMRfxArtg==" spinCount="100000" sheet="1" formatColumns="0" formatRows="0" selectLockedCells="1"/>
  <customSheetViews>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84" orientation="portrait" r:id="rId29"/>
  <headerFooter alignWithMargins="0">
    <oddFooter>&amp;R&amp;"Book Antiqua,Bold"&amp;8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J63"/>
  <sheetViews>
    <sheetView showGridLines="0" tabSelected="1" view="pageBreakPreview" zoomScaleSheetLayoutView="100" workbookViewId="0">
      <selection activeCell="G30" sqref="G30"/>
    </sheetView>
  </sheetViews>
  <sheetFormatPr defaultRowHeight="16.5"/>
  <cols>
    <col min="1" max="1" width="12.140625" style="12" customWidth="1"/>
    <col min="2" max="2" width="20.5703125" style="12" customWidth="1"/>
    <col min="3" max="3" width="11.42578125" style="12" customWidth="1"/>
    <col min="4" max="4" width="24.42578125" style="12" customWidth="1"/>
    <col min="5" max="5" width="26.85546875" style="12" customWidth="1"/>
    <col min="6" max="6" width="25.28515625" style="12" customWidth="1"/>
    <col min="7" max="8" width="27.85546875" style="12" customWidth="1"/>
    <col min="9" max="9" width="22" style="12" customWidth="1"/>
    <col min="10" max="10" width="27.85546875" style="12" customWidth="1"/>
    <col min="11" max="16384" width="9.140625" style="8"/>
  </cols>
  <sheetData>
    <row r="1" spans="1:10" ht="33.75" customHeight="1">
      <c r="A1" s="547" t="str">
        <f>'Attach 3(JV)'!A1</f>
        <v>Specification No. :NR3/NT/W-AIS/DOM/K00/25/11853 (RFx No. 5002004745)</v>
      </c>
      <c r="B1" s="547"/>
      <c r="C1" s="547"/>
      <c r="D1" s="547"/>
      <c r="E1" s="113"/>
      <c r="F1" s="113"/>
      <c r="G1" s="113"/>
      <c r="H1" s="113"/>
      <c r="I1" s="113"/>
      <c r="J1" s="113" t="str">
        <f>"Attachment-9 " &amp; 'Attach 3(JV)'!AW1</f>
        <v xml:space="preserve">Attachment-9 </v>
      </c>
    </row>
    <row r="2" spans="1:10" ht="15" customHeight="1"/>
    <row r="3" spans="1:10" ht="73.5" customHeight="1">
      <c r="A3" s="595" t="str">
        <f>'Attach 3(JV)'!A3</f>
        <v>Package-A-Construction of 2 Nos. 400 kV line bays at 400 kV Bareilly (POWERGRID) S/S</v>
      </c>
      <c r="B3" s="596"/>
      <c r="C3" s="596"/>
      <c r="D3" s="596"/>
      <c r="E3" s="596"/>
      <c r="F3" s="596"/>
      <c r="G3" s="596"/>
      <c r="H3" s="596"/>
      <c r="I3" s="596"/>
      <c r="J3" s="596"/>
    </row>
    <row r="4" spans="1:10" ht="15" customHeight="1">
      <c r="A4" s="11"/>
    </row>
    <row r="5" spans="1:10" ht="20.100000000000001" customHeight="1">
      <c r="A5" s="536" t="s">
        <v>364</v>
      </c>
      <c r="B5" s="536"/>
      <c r="C5" s="536"/>
      <c r="D5" s="536"/>
      <c r="E5" s="536"/>
      <c r="F5" s="536"/>
      <c r="G5" s="536"/>
      <c r="H5" s="536"/>
      <c r="I5" s="536"/>
      <c r="J5" s="536"/>
    </row>
    <row r="6" spans="1:10" ht="12.75" customHeight="1">
      <c r="A6" s="15"/>
    </row>
    <row r="7" spans="1:10" ht="20.100000000000001" customHeight="1">
      <c r="A7" s="16" t="str">
        <f>'Attach 3(JV)'!A7</f>
        <v>Bidder’s Name and Address (Sole Bidder) :</v>
      </c>
      <c r="E7" s="226"/>
      <c r="F7" s="605" t="s">
        <v>340</v>
      </c>
      <c r="G7" s="605"/>
      <c r="H7" s="7"/>
      <c r="I7" s="13"/>
      <c r="J7" s="3"/>
    </row>
    <row r="8" spans="1:10" ht="36" customHeight="1">
      <c r="A8" s="534" t="str">
        <f>'Attach 3(JV)'!A8</f>
        <v/>
      </c>
      <c r="B8" s="534"/>
      <c r="C8" s="534"/>
      <c r="D8" s="534"/>
      <c r="E8" s="3"/>
      <c r="F8" s="605" t="str">
        <f>'Attach 3(JV)'!E8</f>
        <v>Contract Services</v>
      </c>
      <c r="G8" s="605"/>
      <c r="H8" s="7"/>
      <c r="I8" s="13"/>
      <c r="J8" s="3"/>
    </row>
    <row r="9" spans="1:10" ht="20.100000000000001" customHeight="1">
      <c r="A9" s="5" t="s">
        <v>341</v>
      </c>
      <c r="B9" s="538" t="str">
        <f>'Attach 3(JV)'!B9</f>
        <v/>
      </c>
      <c r="C9" s="538"/>
      <c r="D9" s="538"/>
      <c r="E9" s="3"/>
      <c r="F9" s="605" t="str">
        <f>'Attach 3(JV)'!E9</f>
        <v>Power Grid Corporation of India Ltd.,</v>
      </c>
      <c r="G9" s="605"/>
      <c r="H9" s="7"/>
      <c r="I9" s="13"/>
      <c r="J9" s="3"/>
    </row>
    <row r="10" spans="1:10" ht="20.100000000000001" customHeight="1">
      <c r="A10" s="5" t="s">
        <v>343</v>
      </c>
      <c r="B10" s="538" t="str">
        <f>'Attach 3(JV)'!B10</f>
        <v/>
      </c>
      <c r="C10" s="538"/>
      <c r="D10" s="538"/>
      <c r="E10" s="3"/>
      <c r="F10" s="605" t="str">
        <f>'Attach 3(JV)'!E10</f>
        <v xml:space="preserve">Northern Region-III Headquarter, 2nd Floor, Plot No. – 2A/INS 02,
</v>
      </c>
      <c r="G10" s="605"/>
      <c r="H10" s="7"/>
      <c r="I10" s="13"/>
      <c r="J10" s="3"/>
    </row>
    <row r="11" spans="1:10" ht="20.100000000000001" customHeight="1">
      <c r="B11" s="538" t="str">
        <f>'Attach 3(JV)'!B11</f>
        <v/>
      </c>
      <c r="C11" s="538"/>
      <c r="D11" s="538"/>
      <c r="E11" s="3"/>
      <c r="F11" s="605" t="str">
        <f>'Attach 3(JV)'!E11</f>
        <v xml:space="preserve">2nd Floor, Plot No. – 2A/INS 02, Avadh Vihar Yojna,Lucknow- 226002 (UP) </v>
      </c>
      <c r="G11" s="605"/>
      <c r="H11" s="7"/>
      <c r="I11" s="7"/>
      <c r="J11" s="8"/>
    </row>
    <row r="12" spans="1:10" ht="20.100000000000001" customHeight="1">
      <c r="A12" s="15"/>
      <c r="B12" s="538" t="str">
        <f>'Attach 3(JV)'!B12</f>
        <v/>
      </c>
      <c r="C12" s="538"/>
      <c r="D12" s="538"/>
      <c r="E12" s="4"/>
      <c r="F12" s="4"/>
      <c r="G12" s="4"/>
      <c r="H12" s="4"/>
      <c r="I12" s="4"/>
      <c r="J12" s="4"/>
    </row>
    <row r="13" spans="1:10" ht="13.5" customHeight="1">
      <c r="A13" s="15"/>
      <c r="B13" s="44"/>
      <c r="C13" s="44"/>
      <c r="D13" s="44"/>
    </row>
    <row r="14" spans="1:10" ht="20.100000000000001" customHeight="1">
      <c r="A14" s="12" t="s">
        <v>336</v>
      </c>
    </row>
    <row r="15" spans="1:10" ht="15" customHeight="1">
      <c r="A15" s="15"/>
    </row>
    <row r="16" spans="1:10" ht="54.75" customHeight="1">
      <c r="A16" s="604"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Package-A-Construction of 2 Nos. 400 kV line bays at 400 kV Bareilly (POWERGRID) S/S for the period commencing from the effective date of Contract to us :</v>
      </c>
      <c r="B16" s="604"/>
      <c r="C16" s="604"/>
      <c r="D16" s="604"/>
      <c r="E16" s="604"/>
      <c r="F16" s="604"/>
      <c r="G16" s="604"/>
      <c r="H16" s="604"/>
      <c r="I16" s="604"/>
      <c r="J16" s="604"/>
    </row>
    <row r="17" spans="1:10" ht="27" customHeight="1">
      <c r="A17" s="560" t="s">
        <v>339</v>
      </c>
      <c r="B17" s="608" t="s">
        <v>376</v>
      </c>
      <c r="C17" s="609"/>
      <c r="D17" s="610"/>
      <c r="E17" s="608" t="s">
        <v>493</v>
      </c>
      <c r="F17" s="609"/>
      <c r="G17" s="609"/>
      <c r="H17" s="17"/>
      <c r="I17" s="17"/>
      <c r="J17" s="8"/>
    </row>
    <row r="18" spans="1:10" ht="27" customHeight="1">
      <c r="A18" s="561"/>
      <c r="B18" s="611"/>
      <c r="C18" s="612"/>
      <c r="D18" s="613"/>
      <c r="E18" s="611"/>
      <c r="F18" s="612"/>
      <c r="G18" s="612"/>
      <c r="H18" s="17"/>
      <c r="I18" s="17"/>
      <c r="J18" s="8"/>
    </row>
    <row r="19" spans="1:10" ht="108.75" customHeight="1">
      <c r="A19" s="245"/>
      <c r="B19" s="246"/>
      <c r="C19" s="247"/>
      <c r="D19" s="248"/>
      <c r="E19" s="250"/>
      <c r="F19" s="251"/>
      <c r="G19" s="249"/>
      <c r="H19" s="249"/>
      <c r="I19" s="249"/>
      <c r="J19" s="249"/>
    </row>
    <row r="20" spans="1:10" ht="20.100000000000001" customHeight="1">
      <c r="A20" s="598">
        <v>1</v>
      </c>
      <c r="B20" s="602" t="s">
        <v>365</v>
      </c>
      <c r="C20" s="602"/>
      <c r="D20" s="602"/>
      <c r="E20" s="252"/>
      <c r="F20" s="253"/>
      <c r="G20" s="252"/>
      <c r="H20" s="252"/>
      <c r="I20" s="252"/>
      <c r="J20" s="252"/>
    </row>
    <row r="21" spans="1:10" ht="20.100000000000001" customHeight="1">
      <c r="A21" s="598"/>
      <c r="B21" s="601" t="s">
        <v>366</v>
      </c>
      <c r="C21" s="601"/>
      <c r="D21" s="601"/>
      <c r="E21" s="254"/>
      <c r="F21" s="255"/>
      <c r="G21" s="254"/>
      <c r="H21" s="254"/>
      <c r="I21" s="254"/>
      <c r="J21" s="254"/>
    </row>
    <row r="22" spans="1:10" ht="20.100000000000001" customHeight="1">
      <c r="A22" s="598"/>
      <c r="B22" s="599" t="s">
        <v>367</v>
      </c>
      <c r="C22" s="599"/>
      <c r="D22" s="599"/>
      <c r="E22" s="254"/>
      <c r="F22" s="255"/>
      <c r="G22" s="254"/>
      <c r="H22" s="254"/>
      <c r="I22" s="254"/>
      <c r="J22" s="254"/>
    </row>
    <row r="23" spans="1:10" ht="20.100000000000001" customHeight="1">
      <c r="A23" s="598">
        <v>2</v>
      </c>
      <c r="B23" s="602" t="s">
        <v>368</v>
      </c>
      <c r="C23" s="602"/>
      <c r="D23" s="602"/>
      <c r="E23" s="252"/>
      <c r="F23" s="253"/>
      <c r="G23" s="252"/>
      <c r="H23" s="252"/>
      <c r="I23" s="252"/>
      <c r="J23" s="252"/>
    </row>
    <row r="24" spans="1:10" ht="20.100000000000001" customHeight="1">
      <c r="A24" s="598"/>
      <c r="B24" s="601" t="s">
        <v>366</v>
      </c>
      <c r="C24" s="601"/>
      <c r="D24" s="601"/>
      <c r="E24" s="254"/>
      <c r="F24" s="255"/>
      <c r="G24" s="254"/>
      <c r="H24" s="254"/>
      <c r="I24" s="254"/>
      <c r="J24" s="254"/>
    </row>
    <row r="25" spans="1:10" ht="20.100000000000001" customHeight="1">
      <c r="A25" s="598"/>
      <c r="B25" s="599" t="s">
        <v>367</v>
      </c>
      <c r="C25" s="599"/>
      <c r="D25" s="599"/>
      <c r="E25" s="254"/>
      <c r="F25" s="255"/>
      <c r="G25" s="254"/>
      <c r="H25" s="254"/>
      <c r="I25" s="254"/>
      <c r="J25" s="254"/>
    </row>
    <row r="26" spans="1:10" ht="20.100000000000001" customHeight="1">
      <c r="A26" s="598">
        <v>3</v>
      </c>
      <c r="B26" s="602" t="s">
        <v>369</v>
      </c>
      <c r="C26" s="602"/>
      <c r="D26" s="602"/>
      <c r="E26" s="252"/>
      <c r="F26" s="253"/>
      <c r="G26" s="252"/>
      <c r="H26" s="252"/>
      <c r="I26" s="252"/>
      <c r="J26" s="252"/>
    </row>
    <row r="27" spans="1:10" ht="20.100000000000001" customHeight="1">
      <c r="A27" s="598"/>
      <c r="B27" s="601" t="s">
        <v>366</v>
      </c>
      <c r="C27" s="601"/>
      <c r="D27" s="601"/>
      <c r="E27" s="254"/>
      <c r="F27" s="255"/>
      <c r="G27" s="254"/>
      <c r="H27" s="254"/>
      <c r="I27" s="254"/>
      <c r="J27" s="254"/>
    </row>
    <row r="28" spans="1:10" ht="20.100000000000001" customHeight="1">
      <c r="A28" s="598"/>
      <c r="B28" s="599" t="s">
        <v>367</v>
      </c>
      <c r="C28" s="599"/>
      <c r="D28" s="599"/>
      <c r="E28" s="254"/>
      <c r="F28" s="255"/>
      <c r="G28" s="254"/>
      <c r="H28" s="254"/>
      <c r="I28" s="254"/>
      <c r="J28" s="254"/>
    </row>
    <row r="29" spans="1:10" ht="20.100000000000001" customHeight="1">
      <c r="A29" s="598">
        <v>4</v>
      </c>
      <c r="B29" s="602" t="s">
        <v>370</v>
      </c>
      <c r="C29" s="602"/>
      <c r="D29" s="602"/>
      <c r="E29" s="252"/>
      <c r="F29" s="253"/>
      <c r="G29" s="252"/>
      <c r="H29" s="252"/>
      <c r="I29" s="252"/>
      <c r="J29" s="252"/>
    </row>
    <row r="30" spans="1:10" ht="20.100000000000001" customHeight="1">
      <c r="A30" s="598"/>
      <c r="B30" s="601" t="s">
        <v>366</v>
      </c>
      <c r="C30" s="601"/>
      <c r="D30" s="601"/>
      <c r="E30" s="254"/>
      <c r="F30" s="255"/>
      <c r="G30" s="254"/>
      <c r="H30" s="254"/>
      <c r="I30" s="254"/>
      <c r="J30" s="254"/>
    </row>
    <row r="31" spans="1:10" ht="20.100000000000001" customHeight="1">
      <c r="A31" s="598"/>
      <c r="B31" s="599" t="s">
        <v>367</v>
      </c>
      <c r="C31" s="599"/>
      <c r="D31" s="599"/>
      <c r="E31" s="254"/>
      <c r="F31" s="255"/>
      <c r="G31" s="254"/>
      <c r="H31" s="254"/>
      <c r="I31" s="254"/>
      <c r="J31" s="254"/>
    </row>
    <row r="32" spans="1:10" ht="20.100000000000001" customHeight="1">
      <c r="A32" s="598">
        <v>5</v>
      </c>
      <c r="B32" s="602" t="s">
        <v>371</v>
      </c>
      <c r="C32" s="602"/>
      <c r="D32" s="602"/>
      <c r="E32" s="252"/>
      <c r="F32" s="253"/>
      <c r="G32" s="252"/>
      <c r="H32" s="252"/>
      <c r="I32" s="252"/>
      <c r="J32" s="252"/>
    </row>
    <row r="33" spans="1:10" ht="20.100000000000001" customHeight="1">
      <c r="A33" s="598"/>
      <c r="B33" s="601" t="s">
        <v>366</v>
      </c>
      <c r="C33" s="601"/>
      <c r="D33" s="601"/>
      <c r="E33" s="254"/>
      <c r="F33" s="255"/>
      <c r="G33" s="254"/>
      <c r="H33" s="254"/>
      <c r="I33" s="254"/>
      <c r="J33" s="254"/>
    </row>
    <row r="34" spans="1:10" ht="20.100000000000001" customHeight="1">
      <c r="A34" s="598"/>
      <c r="B34" s="599" t="s">
        <v>367</v>
      </c>
      <c r="C34" s="599"/>
      <c r="D34" s="599"/>
      <c r="E34" s="254"/>
      <c r="F34" s="255"/>
      <c r="G34" s="254"/>
      <c r="H34" s="254"/>
      <c r="I34" s="254"/>
      <c r="J34" s="254"/>
    </row>
    <row r="35" spans="1:10" ht="20.100000000000001" customHeight="1">
      <c r="A35" s="25">
        <v>6</v>
      </c>
      <c r="B35" s="600" t="s">
        <v>372</v>
      </c>
      <c r="C35" s="600"/>
      <c r="D35" s="600"/>
      <c r="E35" s="254"/>
      <c r="F35" s="255"/>
      <c r="G35" s="254"/>
      <c r="H35" s="254"/>
      <c r="I35" s="254"/>
      <c r="J35" s="254"/>
    </row>
    <row r="36" spans="1:10" ht="20.100000000000001" customHeight="1">
      <c r="A36" s="598">
        <v>7</v>
      </c>
      <c r="B36" s="602" t="s">
        <v>373</v>
      </c>
      <c r="C36" s="602"/>
      <c r="D36" s="602"/>
      <c r="E36" s="252"/>
      <c r="F36" s="253"/>
      <c r="G36" s="252"/>
      <c r="H36" s="252"/>
      <c r="I36" s="252"/>
      <c r="J36" s="252"/>
    </row>
    <row r="37" spans="1:10" ht="20.100000000000001" customHeight="1">
      <c r="A37" s="598"/>
      <c r="B37" s="601" t="s">
        <v>366</v>
      </c>
      <c r="C37" s="601"/>
      <c r="D37" s="601"/>
      <c r="E37" s="254"/>
      <c r="F37" s="255"/>
      <c r="G37" s="254"/>
      <c r="H37" s="254"/>
      <c r="I37" s="254"/>
      <c r="J37" s="254"/>
    </row>
    <row r="38" spans="1:10" ht="20.100000000000001" customHeight="1">
      <c r="A38" s="598"/>
      <c r="B38" s="599" t="s">
        <v>367</v>
      </c>
      <c r="C38" s="599"/>
      <c r="D38" s="599"/>
      <c r="E38" s="254"/>
      <c r="F38" s="255"/>
      <c r="G38" s="254"/>
      <c r="H38" s="254"/>
      <c r="I38" s="254"/>
      <c r="J38" s="254"/>
    </row>
    <row r="39" spans="1:10" ht="20.100000000000001" customHeight="1">
      <c r="A39" s="598">
        <v>8</v>
      </c>
      <c r="B39" s="602" t="s">
        <v>374</v>
      </c>
      <c r="C39" s="602"/>
      <c r="D39" s="602"/>
      <c r="E39" s="252"/>
      <c r="F39" s="253"/>
      <c r="G39" s="252"/>
      <c r="H39" s="252"/>
      <c r="I39" s="252"/>
      <c r="J39" s="252"/>
    </row>
    <row r="40" spans="1:10" ht="20.100000000000001" customHeight="1">
      <c r="A40" s="598"/>
      <c r="B40" s="601" t="s">
        <v>366</v>
      </c>
      <c r="C40" s="601"/>
      <c r="D40" s="601"/>
      <c r="E40" s="254"/>
      <c r="F40" s="255"/>
      <c r="G40" s="254"/>
      <c r="H40" s="254"/>
      <c r="I40" s="254"/>
      <c r="J40" s="254"/>
    </row>
    <row r="41" spans="1:10" ht="20.100000000000001" customHeight="1">
      <c r="A41" s="598"/>
      <c r="B41" s="599" t="s">
        <v>367</v>
      </c>
      <c r="C41" s="599"/>
      <c r="D41" s="599"/>
      <c r="E41" s="254"/>
      <c r="F41" s="255"/>
      <c r="G41" s="254"/>
      <c r="H41" s="254"/>
      <c r="I41" s="254"/>
      <c r="J41" s="254"/>
    </row>
    <row r="42" spans="1:10" ht="20.100000000000001" customHeight="1">
      <c r="A42" s="598">
        <v>9</v>
      </c>
      <c r="B42" s="602" t="s">
        <v>375</v>
      </c>
      <c r="C42" s="602"/>
      <c r="D42" s="602"/>
      <c r="E42" s="252"/>
      <c r="F42" s="253"/>
      <c r="G42" s="252"/>
      <c r="H42" s="252"/>
      <c r="I42" s="252"/>
      <c r="J42" s="252"/>
    </row>
    <row r="43" spans="1:10" ht="20.100000000000001" customHeight="1">
      <c r="A43" s="598"/>
      <c r="B43" s="601" t="s">
        <v>366</v>
      </c>
      <c r="C43" s="601"/>
      <c r="D43" s="601"/>
      <c r="E43" s="254"/>
      <c r="F43" s="255"/>
      <c r="G43" s="254"/>
      <c r="H43" s="254"/>
      <c r="I43" s="254"/>
      <c r="J43" s="254"/>
    </row>
    <row r="44" spans="1:10" ht="20.100000000000001" customHeight="1">
      <c r="A44" s="598"/>
      <c r="B44" s="599" t="s">
        <v>367</v>
      </c>
      <c r="C44" s="599"/>
      <c r="D44" s="599"/>
      <c r="E44" s="254"/>
      <c r="F44" s="255"/>
      <c r="G44" s="254"/>
      <c r="H44" s="254"/>
      <c r="I44" s="254"/>
      <c r="J44" s="254"/>
    </row>
    <row r="45" spans="1:10" s="231" customFormat="1" ht="18" customHeight="1">
      <c r="A45" s="606" t="str">
        <f>IF(OR(E44&gt;16,F44&gt;16,G44&gt;12,H44&gt;14,I44&gt;10,J44&gt;14),"You are exceeding the completion schedule specified in the bidding documents.", "")</f>
        <v/>
      </c>
      <c r="B45" s="607"/>
      <c r="C45" s="607"/>
      <c r="D45" s="607"/>
      <c r="E45" s="607"/>
      <c r="F45" s="607"/>
      <c r="G45" s="607"/>
      <c r="H45" s="607"/>
      <c r="I45" s="607"/>
      <c r="J45" s="607"/>
    </row>
    <row r="46" spans="1:10" s="231" customFormat="1" ht="18" hidden="1" customHeight="1">
      <c r="A46" s="242" t="str">
        <f>IF(F44&gt;10,"You are exceeding the completion schedule of 10 months as specified in the bidding documents.","")</f>
        <v/>
      </c>
      <c r="B46" s="243"/>
      <c r="C46" s="243"/>
      <c r="D46" s="243"/>
      <c r="E46" s="243"/>
      <c r="F46" s="243"/>
      <c r="G46" s="243"/>
      <c r="H46" s="243"/>
      <c r="I46" s="243"/>
      <c r="J46" s="243"/>
    </row>
    <row r="47" spans="1:10" s="231" customFormat="1" ht="18" hidden="1" customHeight="1">
      <c r="A47" s="242" t="e">
        <f>IF(#REF!&gt;10,"You are exceeding the completion schedule of 10 months as specified in the bidding documents.","")</f>
        <v>#REF!</v>
      </c>
      <c r="B47" s="243"/>
      <c r="C47" s="243"/>
      <c r="D47" s="243"/>
      <c r="E47" s="243"/>
      <c r="F47" s="243"/>
      <c r="G47" s="243"/>
      <c r="H47" s="243"/>
      <c r="I47" s="243"/>
      <c r="J47" s="243"/>
    </row>
    <row r="48" spans="1:10" ht="18" customHeight="1">
      <c r="A48" s="230"/>
      <c r="B48" s="230"/>
      <c r="C48" s="230"/>
      <c r="D48" s="230"/>
      <c r="E48" s="230"/>
      <c r="F48" s="230"/>
      <c r="G48" s="230"/>
      <c r="H48" s="230"/>
      <c r="I48" s="230"/>
      <c r="J48" s="230"/>
    </row>
    <row r="49" spans="1:10" ht="21" customHeight="1">
      <c r="A49" s="19" t="s">
        <v>5</v>
      </c>
      <c r="B49" s="28" t="str">
        <f>'Attach 3(JV)'!B18</f>
        <v>--</v>
      </c>
      <c r="D49" s="20"/>
      <c r="E49" s="20" t="s">
        <v>3</v>
      </c>
      <c r="F49" s="603" t="str">
        <f>'Attach 3(JV)'!E18</f>
        <v/>
      </c>
      <c r="G49" s="603"/>
      <c r="H49" s="7"/>
      <c r="I49" s="7"/>
      <c r="J49" s="8"/>
    </row>
    <row r="50" spans="1:10" ht="22.5" customHeight="1">
      <c r="A50" s="19" t="s">
        <v>6</v>
      </c>
      <c r="B50" s="94" t="str">
        <f>'Attach 3(JV)'!B19</f>
        <v/>
      </c>
      <c r="D50" s="20"/>
      <c r="E50" s="20" t="s">
        <v>4</v>
      </c>
      <c r="F50" s="603" t="str">
        <f>'Attach 3(JV)'!E19</f>
        <v/>
      </c>
      <c r="G50" s="603"/>
      <c r="H50" s="7"/>
      <c r="I50" s="7"/>
      <c r="J50" s="8"/>
    </row>
    <row r="51" spans="1:10" ht="8.25" customHeight="1">
      <c r="D51" s="20"/>
      <c r="E51" s="23"/>
      <c r="F51" s="23"/>
      <c r="G51" s="23"/>
      <c r="H51" s="23"/>
      <c r="I51" s="23"/>
      <c r="J51" s="23"/>
    </row>
    <row r="52" spans="1:10" ht="12" customHeight="1">
      <c r="A52" s="21"/>
    </row>
    <row r="53" spans="1:10" ht="51" customHeight="1">
      <c r="A53" s="26" t="s">
        <v>379</v>
      </c>
      <c r="B53" s="597" t="s">
        <v>378</v>
      </c>
      <c r="C53" s="597"/>
      <c r="D53" s="597"/>
      <c r="E53" s="597"/>
      <c r="F53" s="597"/>
      <c r="G53" s="597"/>
      <c r="H53" s="7"/>
      <c r="I53" s="7"/>
      <c r="J53" s="8"/>
    </row>
    <row r="54" spans="1:10" ht="20.100000000000001" customHeight="1"/>
    <row r="55" spans="1:10" ht="20.100000000000001" customHeight="1">
      <c r="A55" s="21"/>
    </row>
    <row r="56" spans="1:10" ht="20.100000000000001" customHeight="1"/>
    <row r="57" spans="1:10" ht="20.100000000000001" customHeight="1">
      <c r="A57" s="21"/>
    </row>
    <row r="58" spans="1:10" ht="20.100000000000001" customHeight="1"/>
    <row r="59" spans="1:10" ht="20.100000000000001" customHeight="1">
      <c r="A59" s="21"/>
    </row>
    <row r="60" spans="1:10" ht="20.100000000000001" customHeight="1"/>
    <row r="61" spans="1:10" ht="20.100000000000001" customHeight="1"/>
    <row r="62" spans="1:10" ht="20.100000000000001" customHeight="1"/>
    <row r="63" spans="1:10" ht="20.100000000000001" customHeight="1"/>
  </sheetData>
  <sheetProtection algorithmName="SHA-512" hashValue="mbkWr4CYwYJDn6SmuKzlSIv/N2Hj2KQrY4IxGiL6jI56SwdUG0qn2QRGl6wSKq6UaEt/WZQpz0clZ4/2ja1tSA==" saltValue="ndPd4aNpB25SUONICRhwsA==" spinCount="100000" sheet="1" formatColumns="0" formatRows="0" selectLockedCells="1"/>
  <customSheetViews>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8"/>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9"/>
      <headerFooter alignWithMargins="0">
        <oddFooter>&amp;R&amp;"Book Antiqua,Bold"&amp;8 Page &amp;P of &amp;N</oddFooter>
      </headerFooter>
    </customSheetView>
  </customSheetViews>
  <mergeCells count="54">
    <mergeCell ref="A45:J45"/>
    <mergeCell ref="B17:D18"/>
    <mergeCell ref="B40:D40"/>
    <mergeCell ref="A20:A22"/>
    <mergeCell ref="A26:A28"/>
    <mergeCell ref="E17:G18"/>
    <mergeCell ref="B24:D24"/>
    <mergeCell ref="B20:D20"/>
    <mergeCell ref="B27:D27"/>
    <mergeCell ref="B30:D30"/>
    <mergeCell ref="B25:D25"/>
    <mergeCell ref="B22:D22"/>
    <mergeCell ref="B28:D28"/>
    <mergeCell ref="B23:D23"/>
    <mergeCell ref="A16:J16"/>
    <mergeCell ref="F50:G50"/>
    <mergeCell ref="F7:G7"/>
    <mergeCell ref="F8:G8"/>
    <mergeCell ref="F9:G9"/>
    <mergeCell ref="F10:G10"/>
    <mergeCell ref="F11:G11"/>
    <mergeCell ref="A42:A44"/>
    <mergeCell ref="B43:D43"/>
    <mergeCell ref="B29:D29"/>
    <mergeCell ref="B26:D26"/>
    <mergeCell ref="B38:D38"/>
    <mergeCell ref="A29:A31"/>
    <mergeCell ref="B39:D39"/>
    <mergeCell ref="B42:D42"/>
    <mergeCell ref="B37:D37"/>
    <mergeCell ref="B53:G53"/>
    <mergeCell ref="A17:A18"/>
    <mergeCell ref="A36:A38"/>
    <mergeCell ref="B34:D34"/>
    <mergeCell ref="B41:D41"/>
    <mergeCell ref="B35:D35"/>
    <mergeCell ref="B21:D21"/>
    <mergeCell ref="B44:D44"/>
    <mergeCell ref="A39:A41"/>
    <mergeCell ref="B33:D33"/>
    <mergeCell ref="B36:D36"/>
    <mergeCell ref="B32:D32"/>
    <mergeCell ref="B31:D31"/>
    <mergeCell ref="F49:G49"/>
    <mergeCell ref="A32:A34"/>
    <mergeCell ref="A23:A25"/>
    <mergeCell ref="A1:D1"/>
    <mergeCell ref="B9:D9"/>
    <mergeCell ref="B12:D12"/>
    <mergeCell ref="B11:D11"/>
    <mergeCell ref="A8:D8"/>
    <mergeCell ref="B10:D10"/>
    <mergeCell ref="A3:J3"/>
    <mergeCell ref="A5:J5"/>
  </mergeCells>
  <phoneticPr fontId="7" type="noConversion"/>
  <dataValidations count="1">
    <dataValidation type="decimal" allowBlank="1" showInputMessage="1" showErrorMessage="1" error="Enter period in numeric figure only !" sqref="E21:E22 E24:E25 E27:E28 E30:E31 E33:E35 E37:E38 E40:E41 E43:E44" xr:uid="{00000000-0002-0000-0C00-000000000000}">
      <formula1>0</formula1>
      <formula2>100</formula2>
    </dataValidation>
  </dataValidations>
  <pageMargins left="0.45" right="0.38" top="0.57999999999999996" bottom="0.6" header="0.34" footer="0.35"/>
  <pageSetup scale="48" fitToHeight="0"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topLeftCell="A11" zoomScaleSheetLayoutView="100" workbookViewId="0">
      <selection sqref="A1:XFD1048576"/>
    </sheetView>
  </sheetViews>
  <sheetFormatPr defaultRowHeight="15.75"/>
  <cols>
    <col min="1" max="1" width="12.140625" style="1" customWidth="1"/>
    <col min="2" max="2" width="20.5703125" style="1" customWidth="1"/>
    <col min="3" max="3" width="14.7109375" style="1" customWidth="1"/>
    <col min="4" max="4" width="23.85546875" style="1" customWidth="1"/>
    <col min="5" max="5" width="29.42578125" style="1" customWidth="1"/>
    <col min="6" max="6" width="39.5703125" style="1" customWidth="1"/>
    <col min="7" max="8" width="9.140625" style="1" customWidth="1"/>
    <col min="9" max="16384" width="9.140625" style="317"/>
  </cols>
  <sheetData>
    <row r="1" spans="1:9" ht="36.75" customHeight="1">
      <c r="A1" s="550" t="str">
        <f>'Attach 3(JV)'!A1</f>
        <v>Specification No. :NR3/NT/W-AIS/DOM/K00/25/11853 (RFx No. 5002004745)</v>
      </c>
      <c r="B1" s="550"/>
      <c r="C1" s="550"/>
      <c r="D1" s="550"/>
      <c r="E1" s="316"/>
      <c r="F1" s="314" t="str">
        <f>"Attachment-10 " &amp; 'Attach 3(JV)'!AT1</f>
        <v xml:space="preserve">Attachment-10 </v>
      </c>
    </row>
    <row r="3" spans="1:9" ht="69" customHeight="1">
      <c r="A3" s="617" t="str">
        <f>'Attach 3(JV)'!A3</f>
        <v>Package-A-Construction of 2 Nos. 400 kV line bays at 400 kV Bareilly (POWERGRID) S/S</v>
      </c>
      <c r="B3" s="618"/>
      <c r="C3" s="618"/>
      <c r="D3" s="618"/>
      <c r="E3" s="618"/>
      <c r="F3" s="618"/>
      <c r="G3" s="2"/>
      <c r="H3" s="2"/>
    </row>
    <row r="4" spans="1:9" ht="20.100000000000001" customHeight="1">
      <c r="A4" s="318"/>
      <c r="H4" s="319"/>
      <c r="I4" s="126"/>
    </row>
    <row r="5" spans="1:9" ht="20.100000000000001" customHeight="1">
      <c r="A5" s="619" t="s">
        <v>377</v>
      </c>
      <c r="B5" s="619"/>
      <c r="C5" s="619"/>
      <c r="D5" s="619"/>
      <c r="E5" s="619"/>
      <c r="F5" s="619"/>
      <c r="H5" s="319"/>
      <c r="I5" s="126"/>
    </row>
    <row r="6" spans="1:9" ht="20.100000000000001" customHeight="1">
      <c r="A6" s="320"/>
      <c r="H6" s="319"/>
      <c r="I6" s="126"/>
    </row>
    <row r="7" spans="1:9" ht="20.100000000000001" customHeight="1">
      <c r="A7" s="321" t="str">
        <f>'Attach 3(JV)'!A7</f>
        <v>Bidder’s Name and Address (Sole Bidder) :</v>
      </c>
      <c r="E7" s="129" t="str">
        <f>'Attach 3(JV)'!E7</f>
        <v>To:</v>
      </c>
      <c r="H7" s="319"/>
      <c r="I7" s="126"/>
    </row>
    <row r="8" spans="1:9" ht="36" customHeight="1">
      <c r="A8" s="614" t="str">
        <f>'Attach 3(JV)'!A8</f>
        <v/>
      </c>
      <c r="B8" s="614"/>
      <c r="C8" s="614"/>
      <c r="D8" s="614"/>
      <c r="E8" s="130" t="str">
        <f>'Attach 3(JV)'!E8</f>
        <v>Contract Services</v>
      </c>
      <c r="H8" s="319"/>
      <c r="I8" s="126"/>
    </row>
    <row r="9" spans="1:9" ht="20.100000000000001" customHeight="1">
      <c r="A9" s="131" t="s">
        <v>341</v>
      </c>
      <c r="B9" s="544" t="str">
        <f>'Attach 3(JV)'!B9</f>
        <v/>
      </c>
      <c r="C9" s="544"/>
      <c r="D9" s="544"/>
      <c r="E9" s="130" t="str">
        <f>'Attach 3(JV)'!E9</f>
        <v>Power Grid Corporation of India Ltd.,</v>
      </c>
      <c r="H9" s="319"/>
      <c r="I9" s="126"/>
    </row>
    <row r="10" spans="1:9" ht="20.100000000000001" customHeight="1">
      <c r="A10" s="131" t="s">
        <v>343</v>
      </c>
      <c r="B10" s="544" t="str">
        <f>'Attach 3(JV)'!B10</f>
        <v/>
      </c>
      <c r="C10" s="544"/>
      <c r="D10" s="544"/>
      <c r="E10" s="130" t="str">
        <f>'Attach 3(JV)'!E10</f>
        <v xml:space="preserve">Northern Region-III Headquarter, 2nd Floor, Plot No. – 2A/INS 02,
</v>
      </c>
      <c r="H10" s="319"/>
      <c r="I10" s="126"/>
    </row>
    <row r="11" spans="1:9" ht="20.100000000000001" customHeight="1">
      <c r="B11" s="544" t="str">
        <f>'Attach 3(JV)'!B11</f>
        <v/>
      </c>
      <c r="C11" s="544"/>
      <c r="D11" s="544"/>
      <c r="E11" s="130" t="str">
        <f>'Attach 3(JV)'!E11</f>
        <v xml:space="preserve">2nd Floor, Plot No. – 2A/INS 02, Avadh Vihar Yojna,Lucknow- 226002 (UP) </v>
      </c>
    </row>
    <row r="12" spans="1:9" ht="20.100000000000001" customHeight="1">
      <c r="A12" s="320"/>
      <c r="B12" s="544" t="str">
        <f>'Attach 3(JV)'!B12</f>
        <v/>
      </c>
      <c r="C12" s="544"/>
      <c r="D12" s="544"/>
      <c r="E12" s="130"/>
    </row>
    <row r="13" spans="1:9" ht="20.100000000000001" customHeight="1">
      <c r="A13" s="320"/>
      <c r="B13" s="322"/>
      <c r="C13" s="322"/>
      <c r="D13" s="322"/>
      <c r="G13" s="130"/>
    </row>
    <row r="14" spans="1:9" ht="6.75" customHeight="1">
      <c r="A14" s="320"/>
    </row>
    <row r="15" spans="1:9" ht="184.5" customHeight="1">
      <c r="A15" s="615" t="s">
        <v>778</v>
      </c>
      <c r="B15" s="616"/>
      <c r="C15" s="616"/>
      <c r="D15" s="616"/>
      <c r="E15" s="616"/>
      <c r="F15" s="616"/>
    </row>
    <row r="16" spans="1:9" ht="20.100000000000001" customHeight="1">
      <c r="A16" s="323"/>
    </row>
    <row r="17" spans="1:5" ht="33" customHeight="1">
      <c r="A17" s="324" t="s">
        <v>27</v>
      </c>
      <c r="B17" s="325" t="str">
        <f>'Attach 3(JV)'!B18</f>
        <v>--</v>
      </c>
      <c r="C17" s="326"/>
      <c r="D17" s="327" t="s">
        <v>3</v>
      </c>
      <c r="E17" s="328" t="str">
        <f>'Attach 3(JV)'!E18</f>
        <v/>
      </c>
    </row>
    <row r="18" spans="1:5" ht="37.5" customHeight="1">
      <c r="A18" s="324" t="s">
        <v>6</v>
      </c>
      <c r="B18" s="328" t="str">
        <f>'Attach 3(JV)'!B19</f>
        <v/>
      </c>
      <c r="C18" s="326"/>
      <c r="D18" s="327" t="s">
        <v>4</v>
      </c>
      <c r="E18" s="328" t="str">
        <f>'Attach 3(JV)'!E19</f>
        <v/>
      </c>
    </row>
    <row r="19" spans="1:5" ht="20.100000000000001" customHeight="1"/>
    <row r="20" spans="1:5" ht="20.100000000000001" customHeight="1">
      <c r="A20" s="329"/>
    </row>
    <row r="21" spans="1:5" ht="20.100000000000001" customHeight="1"/>
    <row r="22" spans="1:5" ht="20.100000000000001" customHeight="1">
      <c r="A22" s="329"/>
    </row>
    <row r="23" spans="1:5" ht="20.100000000000001" customHeight="1"/>
    <row r="24" spans="1:5" ht="20.100000000000001" customHeight="1"/>
    <row r="25" spans="1:5" ht="20.100000000000001" customHeight="1"/>
    <row r="26" spans="1:5" ht="20.100000000000001" customHeight="1"/>
  </sheetData>
  <sheetProtection algorithmName="SHA-512" hashValue="RoL3n1NMZbGU2LruXNcrC5MQqqyLVDU0HjvU3PMtSF6aywcchyfCtBhsZl3hBZbovldswb3xsMnMvOK8z9yWGA==" saltValue="66uIbLpo90/LYjAHjxvAzw==" spinCount="100000" sheet="1" formatColumns="0" formatRows="0" selectLockedCells="1"/>
  <customSheetViews>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29"/>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0"/>
  <headerFooter alignWithMargins="0">
    <oddFooter>&amp;R&amp;"Book Antiqua,Bold"&amp;8 Page &amp;P of &amp;N</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SheetLayoutView="100" workbookViewId="0">
      <selection activeCell="B18" sqref="B18:C18"/>
    </sheetView>
  </sheetViews>
  <sheetFormatPr defaultRowHeight="15.75"/>
  <cols>
    <col min="1" max="1" width="12.140625" style="17" customWidth="1"/>
    <col min="2" max="2" width="30.7109375" style="17" customWidth="1"/>
    <col min="3" max="3" width="24.7109375" style="17" customWidth="1"/>
    <col min="4" max="4" width="31.28515625" style="17" customWidth="1"/>
    <col min="5" max="5" width="30.140625" style="17" customWidth="1"/>
    <col min="6" max="8" width="9.140625" style="17"/>
    <col min="9" max="16384" width="9.140625" style="64"/>
  </cols>
  <sheetData>
    <row r="1" spans="1:26" ht="29.25" customHeight="1">
      <c r="A1" s="550" t="str">
        <f>'Attach 3(JV)'!A1</f>
        <v>Specification No. :NR3/NT/W-AIS/DOM/K00/25/11853 (RFx No. 5002004745)</v>
      </c>
      <c r="B1" s="550"/>
      <c r="C1" s="550"/>
      <c r="D1" s="552" t="str">
        <f>"Attachment-11 " &amp; 'Attach 3(JV)'!AT1</f>
        <v xml:space="preserve">Attachment-11 </v>
      </c>
      <c r="E1" s="552"/>
    </row>
    <row r="2" spans="1:26" ht="13.5" customHeight="1">
      <c r="Z2" s="309">
        <f>'Attach 3(JV)'!Z2</f>
        <v>0</v>
      </c>
    </row>
    <row r="3" spans="1:26" ht="74.25" customHeight="1">
      <c r="A3" s="617" t="str">
        <f>'Attach 3(QR)'!A3</f>
        <v>Package-A-Construction of 2 Nos. 400 kV line bays at 400 kV Bareilly (POWERGRID) S/S</v>
      </c>
      <c r="B3" s="618"/>
      <c r="C3" s="618"/>
      <c r="D3" s="618"/>
      <c r="E3" s="618"/>
      <c r="F3" s="10"/>
      <c r="G3" s="10"/>
      <c r="H3" s="10"/>
    </row>
    <row r="4" spans="1:26" ht="19.5" customHeight="1">
      <c r="A4" s="266"/>
      <c r="H4" s="125"/>
      <c r="I4" s="126"/>
    </row>
    <row r="5" spans="1:26" ht="21.75" customHeight="1">
      <c r="A5" s="542" t="s">
        <v>380</v>
      </c>
      <c r="B5" s="542"/>
      <c r="C5" s="542"/>
      <c r="D5" s="542"/>
      <c r="E5" s="542"/>
      <c r="F5" s="47"/>
      <c r="H5" s="125"/>
      <c r="I5" s="126"/>
    </row>
    <row r="6" spans="1:26" ht="19.5" customHeight="1">
      <c r="A6" s="69"/>
      <c r="H6" s="125"/>
      <c r="I6" s="126"/>
    </row>
    <row r="7" spans="1:26" ht="19.5" customHeight="1">
      <c r="A7" s="47" t="str">
        <f>'Attach 3(JV)'!A7</f>
        <v>Bidder’s Name and Address (Sole Bidder) :</v>
      </c>
      <c r="B7" s="69"/>
      <c r="C7" s="69"/>
      <c r="D7" s="129" t="str">
        <f>'Attach 3(JV)'!E7</f>
        <v>To:</v>
      </c>
      <c r="H7" s="125"/>
      <c r="I7" s="126"/>
    </row>
    <row r="8" spans="1:26" ht="36" customHeight="1">
      <c r="A8" s="546" t="str">
        <f>'Attach 3(JV)'!A8</f>
        <v/>
      </c>
      <c r="B8" s="546"/>
      <c r="C8" s="546"/>
      <c r="D8" s="130" t="str">
        <f>'Attach 3(JV)'!E8</f>
        <v>Contract Services</v>
      </c>
      <c r="H8" s="125"/>
      <c r="I8" s="126"/>
    </row>
    <row r="9" spans="1:26" ht="19.5" customHeight="1">
      <c r="A9" s="131" t="s">
        <v>341</v>
      </c>
      <c r="B9" s="544" t="str">
        <f>'Attach 3(JV)'!B9</f>
        <v/>
      </c>
      <c r="C9" s="544"/>
      <c r="D9" s="130" t="str">
        <f>'Attach 3(JV)'!E9</f>
        <v>Power Grid Corporation of India Ltd.,</v>
      </c>
      <c r="H9" s="125"/>
      <c r="I9" s="126"/>
    </row>
    <row r="10" spans="1:26" ht="19.5" customHeight="1">
      <c r="A10" s="131" t="s">
        <v>343</v>
      </c>
      <c r="B10" s="544" t="str">
        <f>'Attach 3(JV)'!B10</f>
        <v/>
      </c>
      <c r="C10" s="544"/>
      <c r="D10" s="130" t="str">
        <f>'Attach 3(JV)'!E10</f>
        <v xml:space="preserve">Northern Region-III Headquarter, 2nd Floor, Plot No. – 2A/INS 02,
</v>
      </c>
      <c r="H10" s="125"/>
      <c r="I10" s="126"/>
    </row>
    <row r="11" spans="1:26" ht="19.5" customHeight="1">
      <c r="B11" s="544" t="str">
        <f>'Attach 3(JV)'!B11</f>
        <v/>
      </c>
      <c r="C11" s="544"/>
      <c r="D11" s="130" t="str">
        <f>'Attach 3(JV)'!E11</f>
        <v xml:space="preserve">2nd Floor, Plot No. – 2A/INS 02, Avadh Vihar Yojna,Lucknow- 226002 (UP) </v>
      </c>
    </row>
    <row r="12" spans="1:26" ht="19.5" customHeight="1">
      <c r="A12" s="69"/>
      <c r="B12" s="544" t="str">
        <f>'Attach 3(JV)'!B12</f>
        <v/>
      </c>
      <c r="C12" s="544"/>
      <c r="D12" s="130"/>
    </row>
    <row r="13" spans="1:26" ht="19.5" customHeight="1">
      <c r="A13" s="17" t="s">
        <v>336</v>
      </c>
    </row>
    <row r="14" spans="1:26" ht="9.9499999999999993" customHeight="1">
      <c r="A14" s="69"/>
    </row>
    <row r="15" spans="1:26" ht="184.5" customHeight="1">
      <c r="A15" s="489" t="s">
        <v>498</v>
      </c>
      <c r="B15" s="490"/>
      <c r="C15" s="490"/>
      <c r="D15" s="490"/>
      <c r="E15" s="490"/>
    </row>
    <row r="16" spans="1:26" ht="19.5" customHeight="1">
      <c r="A16" s="69"/>
      <c r="B16" s="69"/>
      <c r="C16" s="69"/>
      <c r="D16" s="69"/>
      <c r="E16" s="69"/>
    </row>
    <row r="17" spans="1:5" s="17" customFormat="1" ht="72" customHeight="1">
      <c r="A17" s="252" t="s">
        <v>339</v>
      </c>
      <c r="B17" s="594" t="s">
        <v>109</v>
      </c>
      <c r="C17" s="594"/>
      <c r="D17" s="252" t="s">
        <v>110</v>
      </c>
      <c r="E17" s="252" t="s">
        <v>499</v>
      </c>
    </row>
    <row r="18" spans="1:5" ht="26.1" customHeight="1">
      <c r="A18" s="25">
        <v>1</v>
      </c>
      <c r="B18" s="620"/>
      <c r="C18" s="620"/>
      <c r="D18" s="330"/>
      <c r="E18" s="330"/>
    </row>
    <row r="19" spans="1:5" ht="26.1" customHeight="1">
      <c r="A19" s="25">
        <v>2</v>
      </c>
      <c r="B19" s="620"/>
      <c r="C19" s="620"/>
      <c r="D19" s="330"/>
      <c r="E19" s="330"/>
    </row>
    <row r="20" spans="1:5" ht="26.1" customHeight="1">
      <c r="A20" s="25">
        <v>3</v>
      </c>
      <c r="B20" s="620"/>
      <c r="C20" s="620"/>
      <c r="D20" s="330"/>
      <c r="E20" s="330"/>
    </row>
    <row r="21" spans="1:5" ht="26.1" customHeight="1">
      <c r="A21" s="25">
        <v>4</v>
      </c>
      <c r="B21" s="620"/>
      <c r="C21" s="620"/>
      <c r="D21" s="330"/>
      <c r="E21" s="330"/>
    </row>
    <row r="22" spans="1:5" ht="26.1" customHeight="1">
      <c r="A22" s="25">
        <v>5</v>
      </c>
      <c r="B22" s="620"/>
      <c r="C22" s="620"/>
      <c r="D22" s="330"/>
      <c r="E22" s="330"/>
    </row>
    <row r="23" spans="1:5" ht="26.1" customHeight="1">
      <c r="A23" s="25">
        <v>6</v>
      </c>
      <c r="B23" s="620"/>
      <c r="C23" s="620"/>
      <c r="D23" s="330"/>
      <c r="E23" s="330"/>
    </row>
    <row r="24" spans="1:5" ht="26.1" customHeight="1">
      <c r="A24" s="69"/>
      <c r="B24" s="69"/>
      <c r="C24" s="69"/>
      <c r="D24" s="69"/>
      <c r="E24" s="69"/>
    </row>
    <row r="25" spans="1:5" ht="84.75" customHeight="1">
      <c r="A25" s="489" t="s">
        <v>500</v>
      </c>
      <c r="B25" s="490"/>
      <c r="C25" s="490"/>
      <c r="D25" s="490"/>
      <c r="E25" s="490"/>
    </row>
    <row r="26" spans="1:5" ht="149.25" customHeight="1">
      <c r="A26" s="489" t="s">
        <v>501</v>
      </c>
      <c r="B26" s="490"/>
      <c r="C26" s="490"/>
      <c r="D26" s="490"/>
      <c r="E26" s="490"/>
    </row>
    <row r="27" spans="1:5" ht="26.1" customHeight="1">
      <c r="A27" s="271" t="s">
        <v>5</v>
      </c>
      <c r="B27" s="272" t="str">
        <f>'Attach 3(JV)'!B18</f>
        <v>--</v>
      </c>
      <c r="D27" s="270" t="s">
        <v>3</v>
      </c>
      <c r="E27" s="273" t="str">
        <f>'Attach 3(JV)'!E18</f>
        <v/>
      </c>
    </row>
    <row r="28" spans="1:5" ht="26.1" customHeight="1">
      <c r="A28" s="271" t="s">
        <v>6</v>
      </c>
      <c r="B28" s="273" t="str">
        <f>'Attach 3(JV)'!B19</f>
        <v/>
      </c>
      <c r="D28" s="270" t="s">
        <v>4</v>
      </c>
      <c r="E28" s="273" t="str">
        <f>'Attach 3(JV)'!E19</f>
        <v/>
      </c>
    </row>
    <row r="29" spans="1:5" ht="230.25" customHeight="1">
      <c r="A29" s="621" t="s">
        <v>790</v>
      </c>
      <c r="B29" s="621"/>
      <c r="C29" s="621"/>
      <c r="D29" s="621"/>
      <c r="E29" s="621"/>
    </row>
  </sheetData>
  <sheetProtection algorithmName="SHA-512" hashValue="f9nE6bayIywnpVz2DX/e6gBc/ZXUAd6gpyde5uspjzmm+HNsBk/xFs/kTWQRY8Ba+tdMNFZvJ/9PahLar5LS5A==" saltValue="CGtNqjU7xqhMjL2r4sOaOw==" spinCount="100000" sheet="1" formatColumns="0" formatRows="0" selectLockedCells="1"/>
  <customSheetViews>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9"/>
  <sheetViews>
    <sheetView showGridLines="0" showZeros="0" view="pageBreakPreview" zoomScaleNormal="80" zoomScaleSheetLayoutView="100" workbookViewId="0">
      <selection activeCell="F112" sqref="F112"/>
    </sheetView>
  </sheetViews>
  <sheetFormatPr defaultColWidth="9.140625" defaultRowHeight="15.75"/>
  <cols>
    <col min="1" max="1" width="8.85546875" style="336" customWidth="1"/>
    <col min="2" max="2" width="26.5703125" style="333" customWidth="1"/>
    <col min="3" max="3" width="11.5703125" style="333" customWidth="1"/>
    <col min="4" max="4" width="17.5703125" style="336" customWidth="1"/>
    <col min="5" max="5" width="42.42578125" style="333" customWidth="1"/>
    <col min="6" max="6" width="20" style="333" customWidth="1"/>
    <col min="7" max="7" width="14.7109375" style="333" hidden="1" customWidth="1"/>
    <col min="8" max="9" width="0" style="333" hidden="1" customWidth="1"/>
    <col min="10" max="16384" width="9.140625" style="333"/>
  </cols>
  <sheetData>
    <row r="1" spans="1:8" ht="52.5" customHeight="1">
      <c r="A1" s="648" t="str">
        <f>'Attach 3(QR)'!A1</f>
        <v>Specification No. :NR3/NT/W-AIS/DOM/K00/25/11853 (RFx No. 5002004745)</v>
      </c>
      <c r="B1" s="648"/>
      <c r="C1" s="648"/>
      <c r="D1" s="648"/>
      <c r="E1" s="332"/>
      <c r="F1" s="375" t="s">
        <v>708</v>
      </c>
    </row>
    <row r="3" spans="1:8" ht="74.25" customHeight="1">
      <c r="A3" s="617" t="str">
        <f>'Attach 11'!A3:E3</f>
        <v>Package-A-Construction of 2 Nos. 400 kV line bays at 400 kV Bareilly (POWERGRID) S/S</v>
      </c>
      <c r="B3" s="618"/>
      <c r="C3" s="618"/>
      <c r="D3" s="618"/>
      <c r="E3" s="618"/>
      <c r="F3" s="618"/>
      <c r="G3" s="334"/>
    </row>
    <row r="4" spans="1:8" ht="1.5" customHeight="1">
      <c r="A4" s="335"/>
      <c r="G4" s="125"/>
      <c r="H4" s="126"/>
    </row>
    <row r="5" spans="1:8" ht="20.100000000000001" customHeight="1">
      <c r="A5" s="625" t="s">
        <v>382</v>
      </c>
      <c r="B5" s="625"/>
      <c r="C5" s="625"/>
      <c r="D5" s="625"/>
      <c r="E5" s="625"/>
      <c r="F5" s="625"/>
      <c r="G5" s="125"/>
      <c r="H5" s="126"/>
    </row>
    <row r="6" spans="1:8" ht="20.100000000000001" customHeight="1">
      <c r="G6" s="125"/>
      <c r="H6" s="126"/>
    </row>
    <row r="7" spans="1:8" ht="20.100000000000001" customHeight="1">
      <c r="A7" s="335" t="str">
        <f>'Attach 11'!A7</f>
        <v>Bidder’s Name and Address (Sole Bidder) :</v>
      </c>
      <c r="E7" s="376" t="str">
        <f>'[13]Attach 3 (JV)'!F5</f>
        <v>To:</v>
      </c>
      <c r="G7" s="125"/>
      <c r="H7" s="126"/>
    </row>
    <row r="8" spans="1:8" ht="36" customHeight="1">
      <c r="A8" s="626">
        <f>'[14]Attach 3(JV)'!A8:D8</f>
        <v>0</v>
      </c>
      <c r="B8" s="626"/>
      <c r="C8" s="626"/>
      <c r="D8" s="626"/>
      <c r="E8" s="377" t="str">
        <f>'[13]Attach 3 (JV)'!F6</f>
        <v>Contract Services</v>
      </c>
      <c r="G8" s="125"/>
      <c r="H8" s="126"/>
    </row>
    <row r="9" spans="1:8" ht="16.5">
      <c r="A9" s="337" t="s">
        <v>341</v>
      </c>
      <c r="B9" s="589" t="str">
        <f>'Attach 11'!B9:C9</f>
        <v/>
      </c>
      <c r="C9" s="589"/>
      <c r="D9" s="589"/>
      <c r="E9" s="377" t="str">
        <f>'[13]Attach 3 (JV)'!F7</f>
        <v>Power Grid Corporation of India Ltd.,</v>
      </c>
      <c r="G9" s="125"/>
      <c r="H9" s="126"/>
    </row>
    <row r="10" spans="1:8" ht="16.5">
      <c r="A10" s="337" t="s">
        <v>343</v>
      </c>
      <c r="B10" s="544" t="str">
        <f>'Attach 11'!B10:C10</f>
        <v/>
      </c>
      <c r="C10" s="544"/>
      <c r="D10" s="544"/>
      <c r="E10" s="377" t="s">
        <v>801</v>
      </c>
      <c r="G10" s="125"/>
      <c r="H10" s="126"/>
    </row>
    <row r="11" spans="1:8">
      <c r="B11" s="544" t="str">
        <f>'Attach 11'!B11:C11</f>
        <v/>
      </c>
      <c r="C11" s="544"/>
      <c r="D11" s="544"/>
      <c r="E11" s="377" t="s">
        <v>802</v>
      </c>
    </row>
    <row r="12" spans="1:8">
      <c r="B12" s="544" t="str">
        <f>'Attach 11'!B12:C12</f>
        <v/>
      </c>
      <c r="C12" s="544"/>
      <c r="D12" s="544"/>
      <c r="E12" s="338"/>
    </row>
    <row r="13" spans="1:8" ht="9.9499999999999993" customHeight="1">
      <c r="B13" s="131"/>
      <c r="C13" s="131"/>
      <c r="D13" s="337"/>
    </row>
    <row r="14" spans="1:8" ht="20.100000000000001" customHeight="1">
      <c r="A14" s="336" t="s">
        <v>336</v>
      </c>
    </row>
    <row r="15" spans="1:8" ht="45.75" customHeight="1">
      <c r="A15" s="627" t="s">
        <v>821</v>
      </c>
      <c r="B15" s="627"/>
      <c r="C15" s="627"/>
      <c r="D15" s="627"/>
      <c r="E15" s="627"/>
      <c r="F15" s="627"/>
    </row>
    <row r="16" spans="1:8" ht="75" customHeight="1">
      <c r="A16" s="340" t="s">
        <v>339</v>
      </c>
      <c r="B16" s="643" t="s">
        <v>613</v>
      </c>
      <c r="C16" s="644"/>
      <c r="D16" s="483" t="s">
        <v>614</v>
      </c>
      <c r="E16" s="340" t="s">
        <v>615</v>
      </c>
      <c r="F16" s="340" t="s">
        <v>709</v>
      </c>
    </row>
    <row r="17" spans="1:6" ht="13.5" customHeight="1">
      <c r="A17" s="341">
        <v>1</v>
      </c>
      <c r="B17" s="652">
        <v>2</v>
      </c>
      <c r="C17" s="652"/>
      <c r="D17" s="342">
        <v>3</v>
      </c>
      <c r="E17" s="341">
        <v>4</v>
      </c>
      <c r="F17" s="341">
        <v>5</v>
      </c>
    </row>
    <row r="18" spans="1:6" ht="32.25" customHeight="1">
      <c r="A18" s="343" t="s">
        <v>616</v>
      </c>
      <c r="B18" s="343"/>
      <c r="C18" s="343"/>
      <c r="E18" s="343"/>
      <c r="F18" s="343"/>
    </row>
    <row r="19" spans="1:6" s="344" customFormat="1" ht="32.25" customHeight="1">
      <c r="A19" s="628" t="s">
        <v>703</v>
      </c>
      <c r="B19" s="629"/>
      <c r="C19" s="629"/>
      <c r="D19" s="629"/>
      <c r="E19" s="629"/>
      <c r="F19" s="630"/>
    </row>
    <row r="20" spans="1:6" s="346" customFormat="1" ht="37.5" hidden="1" customHeight="1">
      <c r="A20" s="345" t="s">
        <v>383</v>
      </c>
      <c r="B20" s="633" t="s">
        <v>714</v>
      </c>
      <c r="C20" s="634"/>
      <c r="D20" s="634"/>
      <c r="E20" s="634"/>
      <c r="F20" s="635"/>
    </row>
    <row r="21" spans="1:6" s="110" customFormat="1" ht="59.25" hidden="1" customHeight="1">
      <c r="A21" s="347" t="s">
        <v>617</v>
      </c>
      <c r="B21" s="631" t="s">
        <v>715</v>
      </c>
      <c r="C21" s="632"/>
      <c r="D21" s="348"/>
      <c r="E21" s="349" t="s">
        <v>771</v>
      </c>
      <c r="F21" s="350"/>
    </row>
    <row r="22" spans="1:6" s="110" customFormat="1" ht="67.150000000000006" hidden="1" customHeight="1">
      <c r="A22" s="347" t="s">
        <v>624</v>
      </c>
      <c r="B22" s="631" t="s">
        <v>716</v>
      </c>
      <c r="C22" s="632"/>
      <c r="D22" s="348"/>
      <c r="E22" s="349" t="s">
        <v>717</v>
      </c>
      <c r="F22" s="350"/>
    </row>
    <row r="23" spans="1:6" s="110" customFormat="1" ht="52.5" hidden="1" customHeight="1">
      <c r="A23" s="347" t="s">
        <v>625</v>
      </c>
      <c r="B23" s="631" t="s">
        <v>718</v>
      </c>
      <c r="C23" s="632"/>
      <c r="D23" s="348"/>
      <c r="E23" s="349" t="s">
        <v>719</v>
      </c>
      <c r="F23" s="350"/>
    </row>
    <row r="24" spans="1:6" s="110" customFormat="1" ht="45.75" hidden="1" customHeight="1">
      <c r="A24" s="347" t="s">
        <v>626</v>
      </c>
      <c r="B24" s="631" t="s">
        <v>720</v>
      </c>
      <c r="C24" s="632"/>
      <c r="D24" s="348"/>
      <c r="E24" s="349" t="s">
        <v>721</v>
      </c>
      <c r="F24" s="350"/>
    </row>
    <row r="25" spans="1:6" s="110" customFormat="1" ht="145.5" hidden="1" customHeight="1">
      <c r="A25" s="351" t="s">
        <v>633</v>
      </c>
      <c r="B25" s="631" t="s">
        <v>722</v>
      </c>
      <c r="C25" s="632"/>
      <c r="D25" s="348"/>
      <c r="E25" s="349" t="s">
        <v>723</v>
      </c>
      <c r="F25" s="350"/>
    </row>
    <row r="26" spans="1:6" s="110" customFormat="1" ht="35.25" hidden="1" customHeight="1">
      <c r="A26" s="638" t="str">
        <f>IF(OR((SUM(D21:D25)&gt;0.85),SUM(D21:D25)&lt;0.85),"ERROR -Sum of all the coefficients including labour is not equal to 0.85","")</f>
        <v>ERROR -Sum of all the coefficients including labour is not equal to 0.85</v>
      </c>
      <c r="B26" s="638"/>
      <c r="C26" s="638"/>
      <c r="D26" s="638"/>
      <c r="E26" s="638"/>
      <c r="F26" s="639"/>
    </row>
    <row r="27" spans="1:6" s="110" customFormat="1" ht="24.75" hidden="1" customHeight="1">
      <c r="A27" s="636" t="s">
        <v>724</v>
      </c>
      <c r="B27" s="636"/>
      <c r="C27" s="636"/>
      <c r="D27" s="636"/>
      <c r="E27" s="636"/>
      <c r="F27" s="637"/>
    </row>
    <row r="28" spans="1:6" s="110" customFormat="1" ht="20.100000000000001" hidden="1" customHeight="1">
      <c r="A28" s="345" t="s">
        <v>387</v>
      </c>
      <c r="B28" s="633" t="s">
        <v>725</v>
      </c>
      <c r="C28" s="634"/>
      <c r="D28" s="634"/>
      <c r="E28" s="634"/>
      <c r="F28" s="635"/>
    </row>
    <row r="29" spans="1:6" s="110" customFormat="1" ht="63" hidden="1">
      <c r="A29" s="347" t="s">
        <v>406</v>
      </c>
      <c r="B29" s="631" t="s">
        <v>726</v>
      </c>
      <c r="C29" s="632"/>
      <c r="D29" s="347">
        <v>0.85</v>
      </c>
      <c r="E29" s="352" t="s">
        <v>727</v>
      </c>
      <c r="F29" s="350"/>
    </row>
    <row r="30" spans="1:6" s="354" customFormat="1" ht="20.100000000000001" customHeight="1">
      <c r="A30" s="353" t="s">
        <v>383</v>
      </c>
      <c r="B30" s="640" t="s">
        <v>729</v>
      </c>
      <c r="C30" s="641"/>
      <c r="D30" s="641"/>
      <c r="E30" s="641"/>
      <c r="F30" s="642"/>
    </row>
    <row r="31" spans="1:6" ht="20.100000000000001" customHeight="1">
      <c r="A31" s="340" t="s">
        <v>406</v>
      </c>
      <c r="B31" s="355" t="s">
        <v>623</v>
      </c>
      <c r="C31" s="643"/>
      <c r="D31" s="644"/>
      <c r="E31" s="356"/>
      <c r="F31" s="356"/>
    </row>
    <row r="32" spans="1:6" ht="20.100000000000001" customHeight="1">
      <c r="A32" s="357" t="s">
        <v>617</v>
      </c>
      <c r="B32" s="358"/>
      <c r="C32" s="359" t="s">
        <v>730</v>
      </c>
      <c r="D32" s="484"/>
      <c r="E32" s="356" t="s">
        <v>706</v>
      </c>
      <c r="F32" s="360"/>
    </row>
    <row r="33" spans="1:6" ht="20.100000000000001" customHeight="1">
      <c r="A33" s="357" t="s">
        <v>624</v>
      </c>
      <c r="B33" s="358"/>
      <c r="C33" s="359" t="s">
        <v>731</v>
      </c>
      <c r="D33" s="484"/>
      <c r="E33" s="356" t="s">
        <v>706</v>
      </c>
      <c r="F33" s="360"/>
    </row>
    <row r="34" spans="1:6" ht="20.100000000000001" customHeight="1">
      <c r="A34" s="357" t="s">
        <v>625</v>
      </c>
      <c r="B34" s="358"/>
      <c r="C34" s="359" t="s">
        <v>732</v>
      </c>
      <c r="D34" s="484"/>
      <c r="E34" s="356" t="s">
        <v>706</v>
      </c>
      <c r="F34" s="360"/>
    </row>
    <row r="35" spans="1:6" ht="20.100000000000001" customHeight="1">
      <c r="A35" s="357" t="s">
        <v>626</v>
      </c>
      <c r="B35" s="358"/>
      <c r="C35" s="359" t="s">
        <v>733</v>
      </c>
      <c r="D35" s="484"/>
      <c r="E35" s="356" t="s">
        <v>706</v>
      </c>
      <c r="F35" s="360"/>
    </row>
    <row r="36" spans="1:6" ht="126">
      <c r="A36" s="357" t="s">
        <v>408</v>
      </c>
      <c r="B36" s="359" t="s">
        <v>734</v>
      </c>
      <c r="C36" s="359" t="s">
        <v>735</v>
      </c>
      <c r="D36" s="484"/>
      <c r="E36" s="359" t="s">
        <v>764</v>
      </c>
      <c r="F36" s="360"/>
    </row>
    <row r="37" spans="1:6" ht="46.5" customHeight="1">
      <c r="A37" s="645" t="s">
        <v>737</v>
      </c>
      <c r="B37" s="646"/>
      <c r="C37" s="646"/>
      <c r="D37" s="646"/>
      <c r="E37" s="646"/>
      <c r="F37" s="647"/>
    </row>
    <row r="38" spans="1:6" s="354" customFormat="1" ht="20.100000000000001" hidden="1" customHeight="1">
      <c r="A38" s="353" t="s">
        <v>387</v>
      </c>
      <c r="B38" s="640" t="s">
        <v>738</v>
      </c>
      <c r="C38" s="641"/>
      <c r="D38" s="641"/>
      <c r="E38" s="641"/>
      <c r="F38" s="642"/>
    </row>
    <row r="39" spans="1:6" ht="20.100000000000001" hidden="1" customHeight="1">
      <c r="A39" s="340" t="s">
        <v>406</v>
      </c>
      <c r="B39" s="355" t="s">
        <v>623</v>
      </c>
      <c r="C39" s="355"/>
      <c r="D39" s="357"/>
      <c r="E39" s="356"/>
      <c r="F39" s="356"/>
    </row>
    <row r="40" spans="1:6" ht="20.100000000000001" hidden="1" customHeight="1">
      <c r="A40" s="357" t="s">
        <v>617</v>
      </c>
      <c r="B40" s="358"/>
      <c r="C40" s="359" t="s">
        <v>730</v>
      </c>
      <c r="D40" s="484"/>
      <c r="E40" s="356" t="s">
        <v>706</v>
      </c>
      <c r="F40" s="360"/>
    </row>
    <row r="41" spans="1:6" ht="20.100000000000001" hidden="1" customHeight="1">
      <c r="A41" s="357" t="s">
        <v>624</v>
      </c>
      <c r="B41" s="358"/>
      <c r="C41" s="359" t="s">
        <v>731</v>
      </c>
      <c r="D41" s="484"/>
      <c r="E41" s="356" t="s">
        <v>706</v>
      </c>
      <c r="F41" s="360"/>
    </row>
    <row r="42" spans="1:6" ht="20.100000000000001" hidden="1" customHeight="1">
      <c r="A42" s="357" t="s">
        <v>625</v>
      </c>
      <c r="B42" s="358"/>
      <c r="C42" s="359" t="s">
        <v>732</v>
      </c>
      <c r="D42" s="484"/>
      <c r="E42" s="356" t="s">
        <v>706</v>
      </c>
      <c r="F42" s="360"/>
    </row>
    <row r="43" spans="1:6" ht="20.100000000000001" hidden="1" customHeight="1">
      <c r="A43" s="357" t="s">
        <v>626</v>
      </c>
      <c r="B43" s="358"/>
      <c r="C43" s="359" t="s">
        <v>733</v>
      </c>
      <c r="D43" s="484"/>
      <c r="E43" s="356" t="s">
        <v>706</v>
      </c>
      <c r="F43" s="360"/>
    </row>
    <row r="44" spans="1:6" ht="35.25" hidden="1" customHeight="1">
      <c r="A44" s="357" t="s">
        <v>408</v>
      </c>
      <c r="B44" s="359" t="s">
        <v>618</v>
      </c>
      <c r="C44" s="359" t="s">
        <v>735</v>
      </c>
      <c r="D44" s="484"/>
      <c r="E44" s="359" t="s">
        <v>736</v>
      </c>
      <c r="F44" s="360"/>
    </row>
    <row r="45" spans="1:6" ht="35.25" hidden="1" customHeight="1">
      <c r="A45" s="645" t="s">
        <v>737</v>
      </c>
      <c r="B45" s="646"/>
      <c r="C45" s="646"/>
      <c r="D45" s="646"/>
      <c r="E45" s="646"/>
      <c r="F45" s="647"/>
    </row>
    <row r="46" spans="1:6" s="354" customFormat="1" ht="35.25" customHeight="1">
      <c r="A46" s="353" t="s">
        <v>387</v>
      </c>
      <c r="B46" s="640" t="s">
        <v>740</v>
      </c>
      <c r="C46" s="641"/>
      <c r="D46" s="641"/>
      <c r="E46" s="641"/>
      <c r="F46" s="642"/>
    </row>
    <row r="47" spans="1:6" ht="20.100000000000001" customHeight="1">
      <c r="A47" s="340" t="s">
        <v>406</v>
      </c>
      <c r="B47" s="355" t="s">
        <v>623</v>
      </c>
      <c r="C47" s="643"/>
      <c r="D47" s="644"/>
      <c r="E47" s="356"/>
      <c r="F47" s="356"/>
    </row>
    <row r="48" spans="1:6" ht="20.100000000000001" customHeight="1">
      <c r="A48" s="357" t="s">
        <v>617</v>
      </c>
      <c r="B48" s="358"/>
      <c r="C48" s="359" t="s">
        <v>730</v>
      </c>
      <c r="D48" s="484"/>
      <c r="E48" s="356" t="s">
        <v>706</v>
      </c>
      <c r="F48" s="360"/>
    </row>
    <row r="49" spans="1:6" ht="20.100000000000001" customHeight="1">
      <c r="A49" s="357" t="s">
        <v>624</v>
      </c>
      <c r="B49" s="358"/>
      <c r="C49" s="359" t="s">
        <v>731</v>
      </c>
      <c r="D49" s="484"/>
      <c r="E49" s="356" t="s">
        <v>706</v>
      </c>
      <c r="F49" s="360"/>
    </row>
    <row r="50" spans="1:6" ht="20.100000000000001" customHeight="1">
      <c r="A50" s="357" t="s">
        <v>625</v>
      </c>
      <c r="B50" s="358"/>
      <c r="C50" s="359" t="s">
        <v>732</v>
      </c>
      <c r="D50" s="484"/>
      <c r="E50" s="356" t="s">
        <v>706</v>
      </c>
      <c r="F50" s="360"/>
    </row>
    <row r="51" spans="1:6" ht="20.100000000000001" customHeight="1">
      <c r="A51" s="357" t="s">
        <v>626</v>
      </c>
      <c r="B51" s="358"/>
      <c r="C51" s="359" t="s">
        <v>733</v>
      </c>
      <c r="D51" s="484"/>
      <c r="E51" s="356" t="s">
        <v>706</v>
      </c>
      <c r="F51" s="360"/>
    </row>
    <row r="52" spans="1:6" ht="126">
      <c r="A52" s="357" t="s">
        <v>408</v>
      </c>
      <c r="B52" s="359" t="s">
        <v>734</v>
      </c>
      <c r="C52" s="359" t="s">
        <v>735</v>
      </c>
      <c r="D52" s="484"/>
      <c r="E52" s="359" t="s">
        <v>764</v>
      </c>
      <c r="F52" s="360"/>
    </row>
    <row r="53" spans="1:6" ht="36" customHeight="1">
      <c r="A53" s="645" t="s">
        <v>737</v>
      </c>
      <c r="B53" s="646"/>
      <c r="C53" s="646"/>
      <c r="D53" s="646"/>
      <c r="E53" s="646"/>
      <c r="F53" s="647"/>
    </row>
    <row r="54" spans="1:6" s="354" customFormat="1" ht="20.100000000000001" customHeight="1">
      <c r="A54" s="353" t="s">
        <v>728</v>
      </c>
      <c r="B54" s="640" t="s">
        <v>742</v>
      </c>
      <c r="C54" s="641"/>
      <c r="D54" s="641"/>
      <c r="E54" s="641"/>
      <c r="F54" s="642"/>
    </row>
    <row r="55" spans="1:6" ht="20.100000000000001" customHeight="1">
      <c r="A55" s="340" t="s">
        <v>406</v>
      </c>
      <c r="B55" s="355" t="s">
        <v>623</v>
      </c>
      <c r="C55" s="643"/>
      <c r="D55" s="644"/>
      <c r="E55" s="356"/>
      <c r="F55" s="356"/>
    </row>
    <row r="56" spans="1:6" ht="20.100000000000001" customHeight="1">
      <c r="A56" s="357" t="s">
        <v>617</v>
      </c>
      <c r="B56" s="358"/>
      <c r="C56" s="359" t="s">
        <v>730</v>
      </c>
      <c r="D56" s="484"/>
      <c r="E56" s="356" t="s">
        <v>706</v>
      </c>
      <c r="F56" s="360"/>
    </row>
    <row r="57" spans="1:6" ht="20.100000000000001" customHeight="1">
      <c r="A57" s="357" t="s">
        <v>624</v>
      </c>
      <c r="B57" s="358"/>
      <c r="C57" s="359" t="s">
        <v>731</v>
      </c>
      <c r="D57" s="484"/>
      <c r="E57" s="356" t="s">
        <v>706</v>
      </c>
      <c r="F57" s="360"/>
    </row>
    <row r="58" spans="1:6" ht="20.100000000000001" customHeight="1">
      <c r="A58" s="357" t="s">
        <v>625</v>
      </c>
      <c r="B58" s="358"/>
      <c r="C58" s="359" t="s">
        <v>732</v>
      </c>
      <c r="D58" s="484"/>
      <c r="E58" s="356" t="s">
        <v>706</v>
      </c>
      <c r="F58" s="360"/>
    </row>
    <row r="59" spans="1:6" ht="20.100000000000001" customHeight="1">
      <c r="A59" s="357" t="s">
        <v>626</v>
      </c>
      <c r="B59" s="358"/>
      <c r="C59" s="359" t="s">
        <v>733</v>
      </c>
      <c r="D59" s="484"/>
      <c r="E59" s="356" t="s">
        <v>706</v>
      </c>
      <c r="F59" s="360"/>
    </row>
    <row r="60" spans="1:6" ht="126">
      <c r="A60" s="357" t="s">
        <v>408</v>
      </c>
      <c r="B60" s="359" t="s">
        <v>734</v>
      </c>
      <c r="C60" s="359" t="s">
        <v>735</v>
      </c>
      <c r="D60" s="484"/>
      <c r="E60" s="359" t="s">
        <v>764</v>
      </c>
      <c r="F60" s="360"/>
    </row>
    <row r="61" spans="1:6" ht="36" customHeight="1">
      <c r="A61" s="645" t="s">
        <v>737</v>
      </c>
      <c r="B61" s="646"/>
      <c r="C61" s="646"/>
      <c r="D61" s="646"/>
      <c r="E61" s="646"/>
      <c r="F61" s="647"/>
    </row>
    <row r="62" spans="1:6" s="354" customFormat="1" ht="20.100000000000001" customHeight="1">
      <c r="A62" s="353" t="s">
        <v>739</v>
      </c>
      <c r="B62" s="640" t="s">
        <v>738</v>
      </c>
      <c r="C62" s="641"/>
      <c r="D62" s="641"/>
      <c r="E62" s="641"/>
      <c r="F62" s="642"/>
    </row>
    <row r="63" spans="1:6" ht="20.100000000000001" customHeight="1">
      <c r="A63" s="340" t="s">
        <v>406</v>
      </c>
      <c r="B63" s="355" t="s">
        <v>623</v>
      </c>
      <c r="C63" s="643"/>
      <c r="D63" s="644"/>
      <c r="E63" s="356"/>
      <c r="F63" s="356"/>
    </row>
    <row r="64" spans="1:6" ht="20.100000000000001" customHeight="1">
      <c r="A64" s="357" t="s">
        <v>617</v>
      </c>
      <c r="B64" s="358"/>
      <c r="C64" s="359" t="s">
        <v>730</v>
      </c>
      <c r="D64" s="484"/>
      <c r="E64" s="356" t="s">
        <v>706</v>
      </c>
      <c r="F64" s="360"/>
    </row>
    <row r="65" spans="1:6" ht="20.100000000000001" customHeight="1">
      <c r="A65" s="357" t="s">
        <v>624</v>
      </c>
      <c r="B65" s="358"/>
      <c r="C65" s="359" t="s">
        <v>731</v>
      </c>
      <c r="D65" s="484"/>
      <c r="E65" s="356" t="s">
        <v>706</v>
      </c>
      <c r="F65" s="360"/>
    </row>
    <row r="66" spans="1:6" ht="20.100000000000001" customHeight="1">
      <c r="A66" s="357" t="s">
        <v>625</v>
      </c>
      <c r="B66" s="358"/>
      <c r="C66" s="359" t="s">
        <v>732</v>
      </c>
      <c r="D66" s="484"/>
      <c r="E66" s="356" t="s">
        <v>706</v>
      </c>
      <c r="F66" s="360"/>
    </row>
    <row r="67" spans="1:6" ht="20.100000000000001" customHeight="1">
      <c r="A67" s="357" t="s">
        <v>626</v>
      </c>
      <c r="B67" s="358"/>
      <c r="C67" s="359" t="s">
        <v>733</v>
      </c>
      <c r="D67" s="484"/>
      <c r="E67" s="356" t="s">
        <v>706</v>
      </c>
      <c r="F67" s="360"/>
    </row>
    <row r="68" spans="1:6" ht="126">
      <c r="A68" s="357" t="s">
        <v>408</v>
      </c>
      <c r="B68" s="359" t="s">
        <v>734</v>
      </c>
      <c r="C68" s="359" t="s">
        <v>735</v>
      </c>
      <c r="D68" s="484"/>
      <c r="E68" s="359" t="s">
        <v>764</v>
      </c>
      <c r="F68" s="360"/>
    </row>
    <row r="69" spans="1:6" ht="36" customHeight="1">
      <c r="A69" s="645" t="s">
        <v>737</v>
      </c>
      <c r="B69" s="646"/>
      <c r="C69" s="646"/>
      <c r="D69" s="646"/>
      <c r="E69" s="646"/>
      <c r="F69" s="647"/>
    </row>
    <row r="70" spans="1:6" s="354" customFormat="1" ht="20.100000000000001" customHeight="1">
      <c r="A70" s="353" t="s">
        <v>741</v>
      </c>
      <c r="B70" s="640" t="s">
        <v>744</v>
      </c>
      <c r="C70" s="641"/>
      <c r="D70" s="641"/>
      <c r="E70" s="641"/>
      <c r="F70" s="642"/>
    </row>
    <row r="71" spans="1:6" ht="20.100000000000001" customHeight="1">
      <c r="A71" s="340" t="s">
        <v>406</v>
      </c>
      <c r="B71" s="355" t="s">
        <v>623</v>
      </c>
      <c r="C71" s="355"/>
      <c r="D71" s="357"/>
      <c r="E71" s="356"/>
      <c r="F71" s="356"/>
    </row>
    <row r="72" spans="1:6" ht="20.100000000000001" customHeight="1">
      <c r="A72" s="357" t="s">
        <v>617</v>
      </c>
      <c r="B72" s="358"/>
      <c r="C72" s="359" t="s">
        <v>730</v>
      </c>
      <c r="D72" s="484"/>
      <c r="E72" s="356" t="s">
        <v>706</v>
      </c>
      <c r="F72" s="360"/>
    </row>
    <row r="73" spans="1:6" ht="20.100000000000001" customHeight="1">
      <c r="A73" s="357" t="s">
        <v>624</v>
      </c>
      <c r="B73" s="358"/>
      <c r="C73" s="359" t="s">
        <v>731</v>
      </c>
      <c r="D73" s="484"/>
      <c r="E73" s="356" t="s">
        <v>706</v>
      </c>
      <c r="F73" s="360"/>
    </row>
    <row r="74" spans="1:6" ht="20.100000000000001" customHeight="1">
      <c r="A74" s="357" t="s">
        <v>625</v>
      </c>
      <c r="B74" s="358"/>
      <c r="C74" s="359" t="s">
        <v>732</v>
      </c>
      <c r="D74" s="484"/>
      <c r="E74" s="356" t="s">
        <v>706</v>
      </c>
      <c r="F74" s="360"/>
    </row>
    <row r="75" spans="1:6" ht="20.100000000000001" customHeight="1">
      <c r="A75" s="357" t="s">
        <v>626</v>
      </c>
      <c r="B75" s="358"/>
      <c r="C75" s="359" t="s">
        <v>733</v>
      </c>
      <c r="D75" s="484"/>
      <c r="E75" s="356" t="s">
        <v>706</v>
      </c>
      <c r="F75" s="360"/>
    </row>
    <row r="76" spans="1:6" ht="141.75">
      <c r="A76" s="357" t="s">
        <v>408</v>
      </c>
      <c r="B76" s="359" t="s">
        <v>745</v>
      </c>
      <c r="C76" s="359" t="s">
        <v>746</v>
      </c>
      <c r="D76" s="484"/>
      <c r="E76" s="378" t="s">
        <v>765</v>
      </c>
      <c r="F76" s="360"/>
    </row>
    <row r="77" spans="1:6" ht="35.25" customHeight="1">
      <c r="A77" s="645" t="s">
        <v>737</v>
      </c>
      <c r="B77" s="646"/>
      <c r="C77" s="646"/>
      <c r="D77" s="646"/>
      <c r="E77" s="646"/>
      <c r="F77" s="647"/>
    </row>
    <row r="78" spans="1:6" s="354" customFormat="1" ht="20.100000000000001" customHeight="1">
      <c r="A78" s="353" t="s">
        <v>819</v>
      </c>
      <c r="B78" s="640" t="s">
        <v>627</v>
      </c>
      <c r="C78" s="641"/>
      <c r="D78" s="641"/>
      <c r="E78" s="641"/>
      <c r="F78" s="642"/>
    </row>
    <row r="79" spans="1:6" ht="20.100000000000001" customHeight="1">
      <c r="A79" s="340" t="s">
        <v>406</v>
      </c>
      <c r="B79" s="355" t="s">
        <v>628</v>
      </c>
      <c r="C79" s="355"/>
      <c r="D79" s="357">
        <v>0.15</v>
      </c>
      <c r="E79" s="356"/>
      <c r="F79" s="356"/>
    </row>
    <row r="80" spans="1:6" ht="20.100000000000001" customHeight="1">
      <c r="A80" s="357" t="s">
        <v>408</v>
      </c>
      <c r="B80" s="359" t="s">
        <v>629</v>
      </c>
      <c r="C80" s="359"/>
      <c r="D80" s="484"/>
      <c r="E80" s="356" t="s">
        <v>706</v>
      </c>
      <c r="F80" s="360"/>
    </row>
    <row r="81" spans="1:6" ht="20.100000000000001" customHeight="1">
      <c r="A81" s="357"/>
      <c r="B81" s="359" t="s">
        <v>630</v>
      </c>
      <c r="C81" s="359"/>
      <c r="D81" s="484"/>
      <c r="E81" s="356" t="s">
        <v>706</v>
      </c>
      <c r="F81" s="360"/>
    </row>
    <row r="82" spans="1:6" ht="20.100000000000001" customHeight="1">
      <c r="A82" s="357"/>
      <c r="B82" s="359" t="s">
        <v>631</v>
      </c>
      <c r="C82" s="359"/>
      <c r="D82" s="484"/>
      <c r="E82" s="356" t="s">
        <v>706</v>
      </c>
      <c r="F82" s="360"/>
    </row>
    <row r="83" spans="1:6">
      <c r="A83" s="357" t="s">
        <v>409</v>
      </c>
      <c r="B83" s="657" t="s">
        <v>632</v>
      </c>
      <c r="C83" s="658"/>
      <c r="D83" s="658"/>
      <c r="E83" s="658"/>
      <c r="F83" s="659"/>
    </row>
    <row r="84" spans="1:6" ht="20.100000000000001" customHeight="1">
      <c r="A84" s="357"/>
      <c r="B84" s="358" t="s">
        <v>617</v>
      </c>
      <c r="C84" s="359"/>
      <c r="D84" s="484"/>
      <c r="E84" s="358"/>
      <c r="F84" s="358"/>
    </row>
    <row r="85" spans="1:6" ht="20.100000000000001" customHeight="1">
      <c r="A85" s="357"/>
      <c r="B85" s="358" t="s">
        <v>624</v>
      </c>
      <c r="C85" s="359"/>
      <c r="D85" s="484"/>
      <c r="E85" s="358"/>
      <c r="F85" s="358"/>
    </row>
    <row r="86" spans="1:6" ht="20.100000000000001" customHeight="1">
      <c r="A86" s="357"/>
      <c r="B86" s="358" t="s">
        <v>625</v>
      </c>
      <c r="C86" s="359"/>
      <c r="D86" s="484"/>
      <c r="E86" s="358"/>
      <c r="F86" s="358"/>
    </row>
    <row r="87" spans="1:6" ht="20.100000000000001" customHeight="1">
      <c r="A87" s="357"/>
      <c r="B87" s="358" t="s">
        <v>626</v>
      </c>
      <c r="C87" s="359"/>
      <c r="D87" s="484"/>
      <c r="E87" s="361"/>
      <c r="F87" s="358"/>
    </row>
    <row r="88" spans="1:6" ht="20.100000000000001" customHeight="1">
      <c r="A88" s="357"/>
      <c r="B88" s="358" t="s">
        <v>633</v>
      </c>
      <c r="C88" s="359"/>
      <c r="D88" s="484"/>
      <c r="E88" s="358"/>
      <c r="F88" s="358"/>
    </row>
    <row r="89" spans="1:6" s="354" customFormat="1" ht="20.100000000000001" hidden="1" customHeight="1">
      <c r="A89" s="353" t="s">
        <v>743</v>
      </c>
      <c r="B89" s="640" t="s">
        <v>747</v>
      </c>
      <c r="C89" s="641"/>
      <c r="D89" s="641"/>
      <c r="E89" s="641"/>
      <c r="F89" s="642"/>
    </row>
    <row r="90" spans="1:6" ht="36.75" hidden="1" customHeight="1">
      <c r="A90" s="340" t="s">
        <v>617</v>
      </c>
      <c r="B90" s="653" t="s">
        <v>748</v>
      </c>
      <c r="C90" s="654"/>
      <c r="D90" s="654"/>
      <c r="E90" s="654"/>
      <c r="F90" s="655"/>
    </row>
    <row r="91" spans="1:6" ht="20.100000000000001" hidden="1" customHeight="1">
      <c r="A91" s="357" t="s">
        <v>406</v>
      </c>
      <c r="B91" s="359" t="s">
        <v>749</v>
      </c>
      <c r="C91" s="359"/>
      <c r="D91" s="357"/>
      <c r="E91" s="359"/>
      <c r="F91" s="356"/>
    </row>
    <row r="92" spans="1:6" ht="99.75" hidden="1" customHeight="1">
      <c r="A92" s="357" t="s">
        <v>617</v>
      </c>
      <c r="B92" s="359" t="s">
        <v>750</v>
      </c>
      <c r="C92" s="359"/>
      <c r="D92" s="362">
        <v>0.57999999999999996</v>
      </c>
      <c r="E92" s="359" t="s">
        <v>751</v>
      </c>
      <c r="F92" s="358"/>
    </row>
    <row r="93" spans="1:6" ht="57.75" hidden="1" customHeight="1">
      <c r="A93" s="357" t="s">
        <v>624</v>
      </c>
      <c r="B93" s="359" t="s">
        <v>752</v>
      </c>
      <c r="C93" s="359"/>
      <c r="D93" s="362">
        <v>0.16</v>
      </c>
      <c r="E93" s="356" t="s">
        <v>706</v>
      </c>
      <c r="F93" s="358"/>
    </row>
    <row r="94" spans="1:6" ht="141.75" hidden="1">
      <c r="A94" s="357" t="s">
        <v>408</v>
      </c>
      <c r="B94" s="359" t="s">
        <v>734</v>
      </c>
      <c r="C94" s="359"/>
      <c r="D94" s="362">
        <v>0.11</v>
      </c>
      <c r="E94" s="359" t="s">
        <v>765</v>
      </c>
      <c r="F94" s="358"/>
    </row>
    <row r="95" spans="1:6" ht="20.100000000000001" customHeight="1">
      <c r="A95" s="357"/>
      <c r="B95" s="359"/>
      <c r="C95" s="359"/>
      <c r="D95" s="357"/>
      <c r="E95" s="363"/>
      <c r="F95" s="356"/>
    </row>
    <row r="96" spans="1:6" s="354" customFormat="1" ht="33" customHeight="1">
      <c r="A96" s="353" t="s">
        <v>820</v>
      </c>
      <c r="B96" s="656" t="s">
        <v>747</v>
      </c>
      <c r="C96" s="656"/>
      <c r="D96" s="656"/>
      <c r="E96" s="656"/>
      <c r="F96" s="656"/>
    </row>
    <row r="97" spans="1:11" s="354" customFormat="1" ht="33" customHeight="1">
      <c r="A97" s="353"/>
      <c r="B97" s="640" t="s">
        <v>816</v>
      </c>
      <c r="C97" s="641"/>
      <c r="D97" s="641"/>
      <c r="E97" s="641"/>
      <c r="F97" s="642"/>
    </row>
    <row r="98" spans="1:11" s="354" customFormat="1" ht="21.75" customHeight="1">
      <c r="A98" s="485" t="s">
        <v>406</v>
      </c>
      <c r="B98" s="486" t="s">
        <v>623</v>
      </c>
      <c r="C98" s="486"/>
      <c r="D98" s="485"/>
      <c r="E98" s="364"/>
      <c r="F98" s="364"/>
      <c r="K98" s="333"/>
    </row>
    <row r="99" spans="1:11" ht="99" customHeight="1">
      <c r="A99" s="487" t="s">
        <v>617</v>
      </c>
      <c r="B99" s="486" t="s">
        <v>817</v>
      </c>
      <c r="C99" s="486"/>
      <c r="D99" s="485">
        <v>0.57999999999999996</v>
      </c>
      <c r="E99" s="365" t="s">
        <v>818</v>
      </c>
      <c r="F99" s="358"/>
    </row>
    <row r="100" spans="1:11" ht="47.25" customHeight="1">
      <c r="A100" s="487" t="s">
        <v>25</v>
      </c>
      <c r="B100" s="486" t="s">
        <v>752</v>
      </c>
      <c r="C100" s="486"/>
      <c r="D100" s="485">
        <v>0.16</v>
      </c>
      <c r="E100" s="365" t="s">
        <v>706</v>
      </c>
      <c r="F100" s="358"/>
    </row>
    <row r="101" spans="1:11" ht="110.25">
      <c r="A101" s="485" t="s">
        <v>408</v>
      </c>
      <c r="B101" s="486" t="s">
        <v>618</v>
      </c>
      <c r="C101" s="486"/>
      <c r="D101" s="488">
        <v>0.11</v>
      </c>
      <c r="E101" s="365" t="s">
        <v>634</v>
      </c>
      <c r="F101" s="358"/>
    </row>
    <row r="102" spans="1:11" ht="37.5" customHeight="1">
      <c r="A102" s="636"/>
      <c r="B102" s="636"/>
      <c r="C102" s="636"/>
      <c r="D102" s="636"/>
      <c r="E102" s="636"/>
      <c r="F102" s="637"/>
    </row>
    <row r="103" spans="1:11" s="344" customFormat="1" ht="20.100000000000001" customHeight="1">
      <c r="A103" s="366" t="s">
        <v>688</v>
      </c>
      <c r="B103" s="628" t="s">
        <v>704</v>
      </c>
      <c r="C103" s="629"/>
      <c r="D103" s="629"/>
      <c r="E103" s="629"/>
      <c r="F103" s="630"/>
    </row>
    <row r="104" spans="1:11" s="368" customFormat="1" ht="30" customHeight="1">
      <c r="A104" s="367" t="s">
        <v>383</v>
      </c>
      <c r="B104" s="649" t="s">
        <v>753</v>
      </c>
      <c r="C104" s="650"/>
      <c r="D104" s="650"/>
      <c r="E104" s="650"/>
      <c r="F104" s="651"/>
    </row>
    <row r="105" spans="1:11" ht="110.25">
      <c r="A105" s="357" t="s">
        <v>617</v>
      </c>
      <c r="B105" s="359" t="s">
        <v>618</v>
      </c>
      <c r="C105" s="359"/>
      <c r="D105" s="369">
        <v>0.8</v>
      </c>
      <c r="E105" s="359" t="s">
        <v>766</v>
      </c>
      <c r="F105" s="358"/>
    </row>
    <row r="106" spans="1:11" s="368" customFormat="1" ht="20.100000000000001" customHeight="1">
      <c r="A106" s="367" t="s">
        <v>387</v>
      </c>
      <c r="B106" s="649" t="s">
        <v>754</v>
      </c>
      <c r="C106" s="650"/>
      <c r="D106" s="650"/>
      <c r="E106" s="650"/>
      <c r="F106" s="651"/>
    </row>
    <row r="107" spans="1:11" ht="144" customHeight="1">
      <c r="A107" s="357" t="s">
        <v>617</v>
      </c>
      <c r="B107" s="359" t="s">
        <v>755</v>
      </c>
      <c r="C107" s="359"/>
      <c r="D107" s="369">
        <v>0.1</v>
      </c>
      <c r="E107" s="365" t="s">
        <v>756</v>
      </c>
      <c r="F107" s="358"/>
    </row>
    <row r="108" spans="1:11" ht="152.25" customHeight="1">
      <c r="A108" s="357" t="s">
        <v>624</v>
      </c>
      <c r="B108" s="359" t="s">
        <v>618</v>
      </c>
      <c r="C108" s="359"/>
      <c r="D108" s="369">
        <v>0.05</v>
      </c>
      <c r="E108" s="359" t="s">
        <v>766</v>
      </c>
      <c r="F108" s="358"/>
    </row>
    <row r="109" spans="1:11" ht="94.5">
      <c r="A109" s="357" t="s">
        <v>625</v>
      </c>
      <c r="B109" s="359" t="s">
        <v>757</v>
      </c>
      <c r="C109" s="359"/>
      <c r="D109" s="369">
        <v>0.65</v>
      </c>
      <c r="E109" s="365" t="s">
        <v>758</v>
      </c>
      <c r="F109" s="358"/>
    </row>
    <row r="110" spans="1:11" s="368" customFormat="1" ht="20.100000000000001" customHeight="1">
      <c r="A110" s="367" t="s">
        <v>728</v>
      </c>
      <c r="B110" s="649" t="s">
        <v>759</v>
      </c>
      <c r="C110" s="650"/>
      <c r="D110" s="650"/>
      <c r="E110" s="650"/>
      <c r="F110" s="651"/>
    </row>
    <row r="111" spans="1:11" ht="176.25" customHeight="1">
      <c r="A111" s="357" t="s">
        <v>617</v>
      </c>
      <c r="B111" s="359" t="s">
        <v>755</v>
      </c>
      <c r="C111" s="359"/>
      <c r="D111" s="369">
        <v>0.2</v>
      </c>
      <c r="E111" s="365" t="s">
        <v>756</v>
      </c>
      <c r="F111" s="358"/>
    </row>
    <row r="112" spans="1:11" ht="153" customHeight="1">
      <c r="A112" s="357" t="s">
        <v>624</v>
      </c>
      <c r="B112" s="359" t="s">
        <v>618</v>
      </c>
      <c r="C112" s="359"/>
      <c r="D112" s="369">
        <v>0.1</v>
      </c>
      <c r="E112" s="365" t="s">
        <v>766</v>
      </c>
      <c r="F112" s="358"/>
    </row>
    <row r="113" spans="1:6" ht="147.75" customHeight="1">
      <c r="A113" s="357" t="s">
        <v>625</v>
      </c>
      <c r="B113" s="359" t="s">
        <v>760</v>
      </c>
      <c r="C113" s="359"/>
      <c r="D113" s="369">
        <v>0.3</v>
      </c>
      <c r="E113" s="365" t="s">
        <v>761</v>
      </c>
      <c r="F113" s="358"/>
    </row>
    <row r="114" spans="1:6" ht="155.25" customHeight="1">
      <c r="A114" s="357" t="s">
        <v>626</v>
      </c>
      <c r="B114" s="359" t="s">
        <v>762</v>
      </c>
      <c r="C114" s="359"/>
      <c r="D114" s="369">
        <v>0.2</v>
      </c>
      <c r="E114" s="365" t="s">
        <v>763</v>
      </c>
      <c r="F114" s="358"/>
    </row>
    <row r="115" spans="1:6" s="121" customFormat="1" ht="225" customHeight="1">
      <c r="A115" s="622" t="s">
        <v>707</v>
      </c>
      <c r="B115" s="623"/>
      <c r="C115" s="623"/>
      <c r="D115" s="623"/>
      <c r="E115" s="623"/>
      <c r="F115" s="624"/>
    </row>
    <row r="116" spans="1:6" ht="20.100000000000001" customHeight="1">
      <c r="A116" s="370"/>
      <c r="B116" s="371"/>
      <c r="C116" s="371"/>
      <c r="D116" s="370"/>
    </row>
    <row r="117" spans="1:6" ht="16.5">
      <c r="A117" s="335" t="s">
        <v>5</v>
      </c>
      <c r="B117" s="372" t="str">
        <f>'Attach 11'!B27</f>
        <v>--</v>
      </c>
      <c r="C117" s="372"/>
      <c r="E117" s="373" t="s">
        <v>3</v>
      </c>
      <c r="F117" s="373" t="str">
        <f>'Attach 11'!E27</f>
        <v/>
      </c>
    </row>
    <row r="118" spans="1:6" ht="16.5">
      <c r="A118" s="335" t="s">
        <v>6</v>
      </c>
      <c r="B118" s="373" t="str">
        <f>'Attach 11'!B28</f>
        <v/>
      </c>
      <c r="C118" s="373"/>
      <c r="E118" s="373" t="s">
        <v>150</v>
      </c>
      <c r="F118" s="374" t="str">
        <f>'Attach 11'!E28</f>
        <v/>
      </c>
    </row>
    <row r="119" spans="1:6" ht="16.5">
      <c r="A119" s="335"/>
      <c r="B119" s="374"/>
      <c r="C119" s="374"/>
      <c r="D119" s="335"/>
      <c r="E119" s="379"/>
      <c r="F119" s="374"/>
    </row>
  </sheetData>
  <sheetProtection algorithmName="SHA-512" hashValue="QjxuErG+uAGslfj0Hi1uT7RpPoZKGQqfCAPgE5N2P1MY6KtAgyfZ/6ilcg5MAsfGBeSEpHAlDv58b4AErSjHUw==" saltValue="I0deSdzP47J/5q4tdEhN1Q==" spinCount="100000" sheet="1" formatColumns="0" formatRows="0" selectLockedCells="1"/>
  <customSheetViews>
    <customSheetView guid="{FEBF4298-F424-4062-8777-832DAFDB7A61}"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3"/>
      <headerFooter alignWithMargins="0">
        <oddFooter>&amp;R&amp;"Book Antiqua,Bold"&amp;8 Page &amp;P of &amp;N</oddFooter>
      </headerFooter>
    </customSheetView>
  </customSheetViews>
  <mergeCells count="50">
    <mergeCell ref="B97:F97"/>
    <mergeCell ref="A1:D1"/>
    <mergeCell ref="B106:F106"/>
    <mergeCell ref="B110:F110"/>
    <mergeCell ref="B16:C16"/>
    <mergeCell ref="B17:C17"/>
    <mergeCell ref="B90:F90"/>
    <mergeCell ref="B96:F96"/>
    <mergeCell ref="A102:F102"/>
    <mergeCell ref="B103:F103"/>
    <mergeCell ref="B104:F104"/>
    <mergeCell ref="B70:F70"/>
    <mergeCell ref="A77:F77"/>
    <mergeCell ref="B78:F78"/>
    <mergeCell ref="B83:F83"/>
    <mergeCell ref="B89:F89"/>
    <mergeCell ref="A69:F69"/>
    <mergeCell ref="A45:F45"/>
    <mergeCell ref="B46:F46"/>
    <mergeCell ref="C47:D47"/>
    <mergeCell ref="A53:F53"/>
    <mergeCell ref="B54:F54"/>
    <mergeCell ref="C31:D31"/>
    <mergeCell ref="A37:F37"/>
    <mergeCell ref="B38:F38"/>
    <mergeCell ref="B62:F62"/>
    <mergeCell ref="C63:D63"/>
    <mergeCell ref="A61:F61"/>
    <mergeCell ref="C55:D55"/>
    <mergeCell ref="B23:C23"/>
    <mergeCell ref="B24:C24"/>
    <mergeCell ref="A26:F26"/>
    <mergeCell ref="B29:C29"/>
    <mergeCell ref="B30:F30"/>
    <mergeCell ref="A115:F115"/>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s>
  <dataValidations disablePrompts="1" xWindow="313" yWindow="689" count="6">
    <dataValidation type="list" allowBlank="1" showInputMessage="1" showErrorMessage="1" sqref="D25" xr:uid="{CFADBEAA-9E1C-4FF2-BA87-22ECA23AA05E}">
      <formula1>"0.14,0.15,0.16,0.17"</formula1>
    </dataValidation>
    <dataValidation type="list" allowBlank="1" showInputMessage="1" showErrorMessage="1" sqref="D24" xr:uid="{A9ACA3EF-D404-4152-826D-3428986306B1}">
      <formula1>"0.05,0.06"</formula1>
    </dataValidation>
    <dataValidation type="list" allowBlank="1" showInputMessage="1" showErrorMessage="1" sqref="D23" xr:uid="{D81DB4CA-0C59-4A33-B618-214BD32D8E42}">
      <formula1>"0.06,0.07,0.08"</formula1>
    </dataValidation>
    <dataValidation type="list" allowBlank="1" showInputMessage="1" showErrorMessage="1" sqref="D22" xr:uid="{D9609E5D-6CC0-439C-8745-A2E5639C7186}">
      <formula1>"0.25,0.26,0.27,0.28,0.29,0.30,0.31"</formula1>
    </dataValidation>
    <dataValidation type="list" allowBlank="1" showInputMessage="1" showErrorMessage="1" sqref="D21" xr:uid="{6494324F-C178-430E-8BFA-D52F68889A93}">
      <formula1>"0.27,0.28,0.29,0.30,0.31,0.32,0.33"</formula1>
    </dataValidation>
    <dataValidation type="list" allowBlank="1" showInputMessage="1" showErrorMessage="1" prompt="Copper(a) /Aluminium(a)" sqref="C99:C100" xr:uid="{09076E34-666C-4E47-9544-A2349B7F3536}">
      <formula1>$K$98:$K$99</formula1>
    </dataValidation>
  </dataValidations>
  <pageMargins left="0.59" right="0.31" top="0.47" bottom="0.48" header="0.28000000000000003" footer="0.23"/>
  <pageSetup paperSize="9" scale="70"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topLeftCell="A7" zoomScaleNormal="100"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34.5703125" style="17" customWidth="1"/>
    <col min="5" max="5" width="54.28515625" style="17" customWidth="1"/>
    <col min="6" max="8" width="9.140625" style="17"/>
    <col min="9" max="16384" width="9.140625" style="64"/>
  </cols>
  <sheetData>
    <row r="1" spans="1:9" ht="16.5">
      <c r="A1" s="302" t="str">
        <f>'Attach 3(JV)'!A1</f>
        <v>Specification No. :NR3/NT/W-AIS/DOM/K00/25/11853 (RFx No. 5002004745)</v>
      </c>
      <c r="B1" s="276"/>
      <c r="C1" s="276"/>
      <c r="D1" s="276"/>
      <c r="E1" s="380" t="str">
        <f>"Attachment-13 " &amp; 'Attach 3(JV)'!AT1</f>
        <v xml:space="preserve">Attachment-13 </v>
      </c>
    </row>
    <row r="3" spans="1:9" ht="81" customHeight="1">
      <c r="A3" s="617" t="str">
        <f>'Attach 3(JV)'!A3</f>
        <v>Package-A-Construction of 2 Nos. 400 kV line bays at 400 kV Bareilly (POWERGRID) S/S</v>
      </c>
      <c r="B3" s="618"/>
      <c r="C3" s="618"/>
      <c r="D3" s="618"/>
      <c r="E3" s="618"/>
      <c r="F3" s="10"/>
      <c r="G3" s="10"/>
      <c r="H3" s="10"/>
    </row>
    <row r="4" spans="1:9" ht="20.100000000000001" customHeight="1">
      <c r="A4" s="266"/>
      <c r="H4" s="125"/>
      <c r="I4" s="126"/>
    </row>
    <row r="5" spans="1:9" ht="20.100000000000001" customHeight="1">
      <c r="A5" s="542" t="s">
        <v>0</v>
      </c>
      <c r="B5" s="542"/>
      <c r="C5" s="542"/>
      <c r="D5" s="542"/>
      <c r="E5" s="542"/>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6" t="str">
        <f>'Attach 3(JV)'!A8</f>
        <v/>
      </c>
      <c r="B8" s="546"/>
      <c r="C8" s="546"/>
      <c r="D8" s="546"/>
      <c r="E8" s="130" t="str">
        <f>'Attach 3(JV)'!E8</f>
        <v>Contract Services</v>
      </c>
      <c r="H8" s="125"/>
      <c r="I8" s="126"/>
    </row>
    <row r="9" spans="1:9" ht="20.100000000000001" customHeight="1">
      <c r="A9" s="131" t="s">
        <v>341</v>
      </c>
      <c r="B9" s="544" t="str">
        <f>'Attach 3(JV)'!B9</f>
        <v/>
      </c>
      <c r="C9" s="544"/>
      <c r="D9" s="544"/>
      <c r="E9" s="130" t="str">
        <f>'Attach 3(JV)'!E9</f>
        <v>Power Grid Corporation of India Ltd.,</v>
      </c>
      <c r="H9" s="125"/>
      <c r="I9" s="126"/>
    </row>
    <row r="10" spans="1:9" ht="20.100000000000001" customHeight="1">
      <c r="A10" s="131" t="s">
        <v>343</v>
      </c>
      <c r="B10" s="544" t="str">
        <f>'Attach 3(JV)'!B10</f>
        <v/>
      </c>
      <c r="C10" s="544"/>
      <c r="D10" s="544"/>
      <c r="E10" s="130" t="str">
        <f>'Attach 3(JV)'!E10</f>
        <v xml:space="preserve">Northern Region-III Headquarter, 2nd Floor, Plot No. – 2A/INS 02,
</v>
      </c>
      <c r="H10" s="125"/>
      <c r="I10" s="126"/>
    </row>
    <row r="11" spans="1:9" ht="20.100000000000001" customHeight="1">
      <c r="B11" s="544" t="str">
        <f>'Attach 3(JV)'!B11</f>
        <v/>
      </c>
      <c r="C11" s="544"/>
      <c r="D11" s="544"/>
      <c r="E11" s="130" t="str">
        <f>'Attach 3(JV)'!E11</f>
        <v xml:space="preserve">2nd Floor, Plot No. – 2A/INS 02, Avadh Vihar Yojna,Lucknow- 226002 (UP) </v>
      </c>
      <c r="G11" s="17" t="s">
        <v>458</v>
      </c>
    </row>
    <row r="12" spans="1:9" ht="20.100000000000001" customHeight="1">
      <c r="A12" s="69"/>
      <c r="B12" s="544" t="str">
        <f>'Attach 3(JV)'!B12</f>
        <v/>
      </c>
      <c r="C12" s="544"/>
      <c r="D12" s="544"/>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490" t="s">
        <v>791</v>
      </c>
      <c r="B16" s="490"/>
      <c r="C16" s="490"/>
      <c r="D16" s="490"/>
      <c r="E16" s="490"/>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9HsWhNKY/JqQd99zgv3POHNgCGLVKbxc8yp/n/v8Lwz8U1nr7LUHtnunMknWdDIfWqDTgYamP681RtVy2hWQ6Q==" saltValue="LMRgS3EdFmaXwXt3Rpxwxw==" spinCount="100000" sheet="1" formatColumns="0" formatRows="0" selectLockedCells="1"/>
  <customSheetViews>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76"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zoomScaleSheetLayoutView="100" workbookViewId="0">
      <selection activeCell="E20" sqref="E20"/>
    </sheetView>
  </sheetViews>
  <sheetFormatPr defaultRowHeight="15.75"/>
  <cols>
    <col min="1" max="1" width="12.140625" style="17" customWidth="1"/>
    <col min="2" max="2" width="20.5703125" style="17" customWidth="1"/>
    <col min="3" max="3" width="11.42578125" style="17" customWidth="1"/>
    <col min="4" max="4" width="42.85546875" style="17" customWidth="1"/>
    <col min="5" max="5" width="53.28515625" style="17" customWidth="1"/>
    <col min="6" max="8" width="9.140625" style="17"/>
    <col min="9" max="16384" width="9.140625" style="64"/>
  </cols>
  <sheetData>
    <row r="1" spans="1:9" ht="16.5">
      <c r="A1" s="550" t="str">
        <f>'Attach 3(JV)'!A1</f>
        <v>Specification No. :NR3/NT/W-AIS/DOM/K00/25/11853 (RFx No. 5002004745)</v>
      </c>
      <c r="B1" s="550"/>
      <c r="C1" s="550"/>
      <c r="D1" s="550"/>
      <c r="E1" s="265" t="str">
        <f>"Attachment-14 " &amp; 'Attach 3(JV)'!AT1</f>
        <v xml:space="preserve">Attachment-14 </v>
      </c>
    </row>
    <row r="3" spans="1:9" ht="79.5" customHeight="1">
      <c r="A3" s="617" t="str">
        <f>'Attach 3(JV)'!A3</f>
        <v>Package-A-Construction of 2 Nos. 400 kV line bays at 400 kV Bareilly (POWERGRID) S/S</v>
      </c>
      <c r="B3" s="618"/>
      <c r="C3" s="618"/>
      <c r="D3" s="618"/>
      <c r="E3" s="618"/>
      <c r="F3" s="10"/>
      <c r="G3" s="10"/>
      <c r="H3" s="10"/>
    </row>
    <row r="4" spans="1:9" ht="20.100000000000001" customHeight="1">
      <c r="A4" s="266"/>
      <c r="H4" s="125"/>
      <c r="I4" s="126"/>
    </row>
    <row r="5" spans="1:9" ht="20.100000000000001" customHeight="1">
      <c r="A5" s="542" t="s">
        <v>399</v>
      </c>
      <c r="B5" s="542"/>
      <c r="C5" s="542"/>
      <c r="D5" s="542"/>
      <c r="E5" s="542"/>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6" t="str">
        <f>'Attach 3(JV)'!A8</f>
        <v/>
      </c>
      <c r="B8" s="546"/>
      <c r="C8" s="546"/>
      <c r="D8" s="546"/>
      <c r="E8" s="130" t="str">
        <f>'Attach 3(JV)'!E8</f>
        <v>Contract Services</v>
      </c>
      <c r="H8" s="125"/>
      <c r="I8" s="126"/>
    </row>
    <row r="9" spans="1:9" ht="20.100000000000001" customHeight="1">
      <c r="A9" s="131" t="s">
        <v>341</v>
      </c>
      <c r="B9" s="544" t="str">
        <f>'Attach 3(JV)'!B9</f>
        <v/>
      </c>
      <c r="C9" s="544"/>
      <c r="D9" s="544"/>
      <c r="E9" s="130" t="str">
        <f>'Attach 3(JV)'!E9</f>
        <v>Power Grid Corporation of India Ltd.,</v>
      </c>
      <c r="H9" s="125"/>
      <c r="I9" s="126"/>
    </row>
    <row r="10" spans="1:9" ht="20.100000000000001" customHeight="1">
      <c r="A10" s="131" t="s">
        <v>343</v>
      </c>
      <c r="B10" s="544" t="str">
        <f>'Attach 3(JV)'!B10</f>
        <v/>
      </c>
      <c r="C10" s="544"/>
      <c r="D10" s="544"/>
      <c r="E10" s="130" t="str">
        <f>'Attach 3(JV)'!E10</f>
        <v xml:space="preserve">Northern Region-III Headquarter, 2nd Floor, Plot No. – 2A/INS 02,
</v>
      </c>
      <c r="H10" s="125"/>
      <c r="I10" s="126"/>
    </row>
    <row r="11" spans="1:9" ht="20.100000000000001" customHeight="1">
      <c r="B11" s="544" t="str">
        <f>'Attach 3(JV)'!B11</f>
        <v/>
      </c>
      <c r="C11" s="544"/>
      <c r="D11" s="544"/>
      <c r="E11" s="130" t="str">
        <f>'Attach 3(JV)'!E11</f>
        <v xml:space="preserve">2nd Floor, Plot No. – 2A/INS 02, Avadh Vihar Yojna,Lucknow- 226002 (UP) </v>
      </c>
    </row>
    <row r="12" spans="1:9" ht="20.100000000000001" customHeight="1">
      <c r="A12" s="69"/>
      <c r="B12" s="544" t="str">
        <f>'Attach 3(JV)'!B12</f>
        <v/>
      </c>
      <c r="C12" s="544"/>
      <c r="D12" s="544"/>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660" t="s">
        <v>456</v>
      </c>
      <c r="B16" s="660"/>
      <c r="C16" s="660"/>
      <c r="D16" s="660"/>
      <c r="E16" s="660"/>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V5OzWuJPVmAajF0yA2dkmlCTavSyPbfAaL7gw75H3oALlqykR5vVknuBelzy1NjnUMk7hRjf8sStpkXtMrfDJw==" saltValue="nT6femGo9iHecMsx6LoQ7g==" spinCount="100000" sheet="1" formatColumns="0" formatRows="0" selectLockedCells="1"/>
  <customSheetViews>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72"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173" zoomScaleNormal="100" zoomScaleSheetLayoutView="100" workbookViewId="0">
      <selection sqref="A1:XFD1048576"/>
    </sheetView>
  </sheetViews>
  <sheetFormatPr defaultRowHeight="79.5" customHeight="1"/>
  <cols>
    <col min="1" max="1" width="10" style="8" customWidth="1"/>
    <col min="2" max="2" width="10.7109375" style="8" customWidth="1"/>
    <col min="3" max="3" width="10.85546875" style="8" customWidth="1"/>
    <col min="4" max="4" width="16.85546875" style="8" customWidth="1"/>
    <col min="5" max="5" width="20" style="8" customWidth="1"/>
    <col min="6" max="8" width="10.7109375" style="8" customWidth="1"/>
    <col min="9" max="9" width="8.140625" style="8" customWidth="1"/>
    <col min="10" max="16384" width="9.140625" style="8"/>
  </cols>
  <sheetData>
    <row r="1" spans="1:9" s="108" customFormat="1" ht="79.5" customHeight="1">
      <c r="A1" s="661" t="s">
        <v>470</v>
      </c>
      <c r="B1" s="662"/>
      <c r="C1" s="662"/>
      <c r="D1" s="662"/>
      <c r="E1" s="662"/>
      <c r="F1" s="662"/>
      <c r="G1" s="662"/>
      <c r="H1" s="662"/>
      <c r="I1" s="663"/>
    </row>
    <row r="2" spans="1:9" s="108" customFormat="1" ht="79.5" customHeight="1">
      <c r="A2" s="105" t="s">
        <v>471</v>
      </c>
      <c r="B2" s="664" t="s">
        <v>472</v>
      </c>
      <c r="C2" s="664"/>
      <c r="D2" s="664"/>
      <c r="E2" s="664"/>
      <c r="F2" s="664"/>
      <c r="G2" s="664"/>
      <c r="H2" s="664"/>
      <c r="I2" s="665"/>
    </row>
    <row r="3" spans="1:9" s="108" customFormat="1" ht="79.5" customHeight="1">
      <c r="A3" s="105" t="s">
        <v>473</v>
      </c>
      <c r="B3" s="664" t="s">
        <v>474</v>
      </c>
      <c r="C3" s="664"/>
      <c r="D3" s="664"/>
      <c r="E3" s="664"/>
      <c r="F3" s="664"/>
      <c r="G3" s="664"/>
      <c r="H3" s="664"/>
      <c r="I3" s="665"/>
    </row>
    <row r="4" spans="1:9" s="108" customFormat="1" ht="79.5" customHeight="1">
      <c r="A4" s="105" t="s">
        <v>475</v>
      </c>
      <c r="B4" s="664" t="s">
        <v>476</v>
      </c>
      <c r="C4" s="664"/>
      <c r="D4" s="664"/>
      <c r="E4" s="664"/>
      <c r="F4" s="664"/>
      <c r="G4" s="664"/>
      <c r="H4" s="664"/>
      <c r="I4" s="665"/>
    </row>
    <row r="5" spans="1:9" s="108" customFormat="1" ht="79.5" customHeight="1">
      <c r="A5" s="105" t="s">
        <v>477</v>
      </c>
      <c r="B5" s="664" t="s">
        <v>478</v>
      </c>
      <c r="C5" s="664"/>
      <c r="D5" s="664"/>
      <c r="E5" s="664"/>
      <c r="F5" s="664"/>
      <c r="G5" s="664"/>
      <c r="H5" s="664"/>
      <c r="I5" s="665"/>
    </row>
    <row r="6" spans="1:9" s="108" customFormat="1" ht="79.5" customHeight="1">
      <c r="A6" s="106" t="s">
        <v>479</v>
      </c>
      <c r="B6" s="666" t="s">
        <v>595</v>
      </c>
      <c r="C6" s="666"/>
      <c r="D6" s="666"/>
      <c r="E6" s="666"/>
      <c r="F6" s="666"/>
      <c r="G6" s="666"/>
      <c r="H6" s="666"/>
      <c r="I6" s="667"/>
    </row>
    <row r="7" spans="1:9" s="108" customFormat="1" ht="79.5" customHeight="1">
      <c r="A7" s="107"/>
      <c r="C7" s="107"/>
      <c r="D7" s="107"/>
      <c r="E7" s="107"/>
      <c r="F7" s="107"/>
      <c r="G7" s="107"/>
      <c r="H7" s="107"/>
      <c r="I7" s="107"/>
    </row>
    <row r="28" spans="1:10" ht="79.5" customHeight="1">
      <c r="A28" s="27"/>
      <c r="B28" s="27"/>
      <c r="C28" s="27"/>
      <c r="D28" s="27"/>
      <c r="E28" s="27"/>
      <c r="F28" s="27"/>
      <c r="G28" s="27"/>
      <c r="H28" s="27"/>
      <c r="I28" s="27"/>
      <c r="J28" s="27"/>
    </row>
    <row r="29" spans="1:10" ht="79.5" customHeight="1">
      <c r="A29" s="27"/>
      <c r="B29" s="27"/>
      <c r="C29" s="27"/>
      <c r="D29" s="27"/>
      <c r="E29" s="27"/>
      <c r="F29" s="27"/>
      <c r="G29" s="27"/>
      <c r="H29" s="27"/>
      <c r="I29" s="27"/>
      <c r="J29" s="27"/>
    </row>
    <row r="30" spans="1:10" ht="79.5" customHeight="1">
      <c r="A30" s="27"/>
      <c r="B30" s="27"/>
      <c r="C30" s="27"/>
      <c r="D30" s="27"/>
      <c r="E30" s="27"/>
      <c r="F30" s="27"/>
      <c r="G30" s="27"/>
      <c r="H30" s="27"/>
      <c r="I30" s="27"/>
      <c r="J30" s="27"/>
    </row>
    <row r="31" spans="1:10" ht="79.5" customHeight="1">
      <c r="A31" s="676" t="s">
        <v>390</v>
      </c>
      <c r="B31" s="676"/>
      <c r="C31" s="676"/>
      <c r="D31" s="676"/>
      <c r="E31" s="676"/>
      <c r="F31" s="676"/>
      <c r="G31" s="676"/>
      <c r="H31" s="676"/>
      <c r="I31" s="676"/>
      <c r="J31" s="27"/>
    </row>
    <row r="32" spans="1:10" ht="79.5" customHeight="1">
      <c r="A32" s="671" t="s">
        <v>391</v>
      </c>
      <c r="B32" s="671"/>
      <c r="C32" s="671"/>
      <c r="D32" s="671"/>
      <c r="E32" s="671"/>
      <c r="F32" s="671"/>
      <c r="G32" s="671"/>
      <c r="H32" s="671"/>
      <c r="I32" s="671"/>
      <c r="J32" s="27"/>
    </row>
    <row r="33" spans="1:10" ht="79.5" customHeight="1">
      <c r="A33" s="677" t="s">
        <v>392</v>
      </c>
      <c r="B33" s="677"/>
      <c r="C33" s="677"/>
      <c r="D33" s="677"/>
      <c r="E33" s="677"/>
      <c r="F33" s="677"/>
      <c r="G33" s="677"/>
      <c r="H33" s="677"/>
      <c r="I33" s="677"/>
      <c r="J33" s="27"/>
    </row>
    <row r="34" spans="1:10" ht="79.5" customHeight="1">
      <c r="A34" s="678" t="s">
        <v>606</v>
      </c>
      <c r="B34" s="678"/>
      <c r="C34" s="678"/>
      <c r="D34" s="678"/>
      <c r="E34" s="678"/>
      <c r="F34" s="678"/>
      <c r="G34" s="678"/>
      <c r="H34" s="678"/>
      <c r="I34" s="678"/>
      <c r="J34" s="27"/>
    </row>
    <row r="35" spans="1:10" ht="79.5" customHeight="1">
      <c r="A35" s="672" t="s">
        <v>523</v>
      </c>
      <c r="B35" s="672"/>
      <c r="C35" s="672"/>
      <c r="D35" s="672"/>
      <c r="E35" s="672"/>
      <c r="F35" s="672"/>
      <c r="G35" s="672"/>
      <c r="H35" s="672"/>
      <c r="I35" s="672"/>
      <c r="J35" s="27"/>
    </row>
    <row r="36" spans="1:10" ht="79.5" customHeight="1">
      <c r="A36" s="671" t="s">
        <v>393</v>
      </c>
      <c r="B36" s="671"/>
      <c r="C36" s="671"/>
      <c r="D36" s="671"/>
      <c r="E36" s="671"/>
      <c r="F36" s="671"/>
      <c r="G36" s="671"/>
      <c r="H36" s="671"/>
      <c r="I36" s="671"/>
      <c r="J36" s="27"/>
    </row>
    <row r="37" spans="1:10" ht="79.5" customHeight="1">
      <c r="A37" s="671">
        <f>'Names of Bidder'!D10</f>
        <v>0</v>
      </c>
      <c r="B37" s="671"/>
      <c r="C37" s="671"/>
      <c r="D37" s="671"/>
      <c r="E37" s="671"/>
      <c r="F37" s="671"/>
      <c r="G37" s="671"/>
      <c r="H37" s="671"/>
      <c r="I37" s="671"/>
      <c r="J37" s="27"/>
    </row>
    <row r="38" spans="1:10" ht="79.5" customHeight="1">
      <c r="A38" s="668" t="str">
        <f>" having its Registered Office at " &amp; 'Names of Bidder'!D11 &amp; " " &amp; 'Names of Bidder'!D12 &amp; " " &amp; 'Names of Bidder'!D13</f>
        <v xml:space="preserve"> having its Registered Office at   </v>
      </c>
      <c r="B38" s="668"/>
      <c r="C38" s="668"/>
      <c r="D38" s="668"/>
      <c r="E38" s="668"/>
      <c r="F38" s="668"/>
      <c r="G38" s="668"/>
      <c r="H38" s="668"/>
      <c r="I38" s="668"/>
      <c r="J38" s="27"/>
    </row>
    <row r="39" spans="1:10" ht="79.5" customHeight="1">
      <c r="A39" s="671" t="str">
        <f>IF('Names of Bidder'!D6 = "Sole Bidder", " ", " and ")</f>
        <v xml:space="preserve"> </v>
      </c>
      <c r="B39" s="671"/>
      <c r="C39" s="671"/>
      <c r="D39" s="671"/>
      <c r="E39" s="671"/>
      <c r="F39" s="671"/>
      <c r="G39" s="671"/>
      <c r="H39" s="671"/>
      <c r="I39" s="671"/>
      <c r="J39" s="27"/>
    </row>
    <row r="40" spans="1:10" ht="79.5" customHeight="1">
      <c r="A40" s="668" t="str">
        <f>IF('Names of Bidder'!D6= "Sole Bidder", "", IF('Names of Bidder'!D7=1,'Names of Bidder'!D15,IF('Names of Bidder'!D7=2,'Names of Bidder'!D15&amp;" &amp; "&amp;'Names of Bidder'!D20,"")))</f>
        <v/>
      </c>
      <c r="B40" s="668"/>
      <c r="C40" s="668"/>
      <c r="D40" s="668"/>
      <c r="E40" s="668"/>
      <c r="F40" s="668"/>
      <c r="G40" s="668"/>
      <c r="H40" s="668"/>
      <c r="I40" s="668"/>
      <c r="J40" s="27"/>
    </row>
    <row r="41" spans="1:10" ht="79.5" customHeight="1">
      <c r="A41" s="668"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668"/>
      <c r="C41" s="668"/>
      <c r="D41" s="668"/>
      <c r="E41" s="668"/>
      <c r="F41" s="668"/>
      <c r="G41" s="668"/>
      <c r="H41" s="668"/>
      <c r="I41" s="668"/>
      <c r="J41" s="27"/>
    </row>
    <row r="42" spans="1:10" ht="79.5" customHeight="1">
      <c r="A42" s="671" t="s">
        <v>394</v>
      </c>
      <c r="B42" s="671"/>
      <c r="C42" s="671"/>
      <c r="D42" s="671"/>
      <c r="E42" s="671"/>
      <c r="F42" s="671"/>
      <c r="G42" s="671"/>
      <c r="H42" s="671"/>
      <c r="I42" s="671"/>
      <c r="J42" s="27"/>
    </row>
    <row r="43" spans="1:10" ht="79.5" customHeight="1">
      <c r="A43" s="672" t="s">
        <v>395</v>
      </c>
      <c r="B43" s="672"/>
      <c r="C43" s="672"/>
      <c r="D43" s="672"/>
      <c r="E43" s="672"/>
      <c r="F43" s="672"/>
      <c r="G43" s="672"/>
      <c r="H43" s="672"/>
      <c r="I43" s="672"/>
      <c r="J43" s="27"/>
    </row>
    <row r="44" spans="1:10" ht="79.5" customHeight="1">
      <c r="A44" s="672" t="s">
        <v>396</v>
      </c>
      <c r="B44" s="672"/>
      <c r="C44" s="672"/>
      <c r="D44" s="672"/>
      <c r="E44" s="672"/>
      <c r="F44" s="672"/>
      <c r="G44" s="672"/>
      <c r="H44" s="672"/>
      <c r="I44" s="672"/>
      <c r="J44" s="27"/>
    </row>
    <row r="45" spans="1:10" ht="79.5" customHeight="1">
      <c r="A45" s="674" t="str">
        <f>"POWERGRID intends to award, under laid-down organisational procedures, contract(s) for " &amp; Basic!B1</f>
        <v>POWERGRID intends to award, under laid-down organisational procedures, contract(s) for Package-A-Construction of 2 Nos. 400 kV line bays at 400 kV Bareilly (POWERGRID) S/S</v>
      </c>
      <c r="B45" s="674"/>
      <c r="C45" s="674"/>
      <c r="D45" s="674"/>
      <c r="E45" s="674"/>
      <c r="F45" s="674"/>
      <c r="G45" s="674"/>
      <c r="H45" s="674"/>
      <c r="I45" s="674"/>
      <c r="J45" s="27"/>
    </row>
    <row r="46" spans="1:10" ht="79.5" customHeight="1">
      <c r="A46" s="79"/>
      <c r="B46" s="81"/>
      <c r="C46" s="81"/>
      <c r="D46" s="81"/>
      <c r="E46" s="81"/>
      <c r="F46" s="79"/>
      <c r="G46" s="81"/>
      <c r="H46" s="81"/>
      <c r="I46" s="81"/>
      <c r="J46" s="27"/>
    </row>
    <row r="47" spans="1:10" ht="79.5" customHeight="1">
      <c r="A47" s="548" t="s">
        <v>397</v>
      </c>
      <c r="B47" s="548"/>
      <c r="C47" s="548"/>
      <c r="D47" s="548"/>
      <c r="E47" s="673" t="s">
        <v>397</v>
      </c>
      <c r="F47" s="673"/>
      <c r="G47" s="673"/>
      <c r="H47" s="673"/>
      <c r="I47" s="673"/>
      <c r="J47" s="27"/>
    </row>
    <row r="48" spans="1:10" ht="79.5" customHeight="1">
      <c r="A48" s="669" t="s">
        <v>480</v>
      </c>
      <c r="B48" s="669"/>
      <c r="C48" s="669"/>
      <c r="D48" s="669"/>
      <c r="E48" s="670" t="s">
        <v>696</v>
      </c>
      <c r="F48" s="670"/>
      <c r="G48" s="670"/>
      <c r="H48" s="670"/>
      <c r="I48" s="670"/>
      <c r="J48" s="27"/>
    </row>
    <row r="49" spans="1:10" ht="79.5" customHeight="1">
      <c r="A49" s="82" t="s">
        <v>399</v>
      </c>
      <c r="B49" s="82"/>
      <c r="C49" s="82"/>
      <c r="D49" s="82"/>
      <c r="E49" s="82"/>
      <c r="F49" s="82"/>
      <c r="G49" s="82"/>
      <c r="H49" s="82"/>
      <c r="I49" s="83" t="s">
        <v>400</v>
      </c>
      <c r="J49" s="27"/>
    </row>
    <row r="50" spans="1:10" ht="79.5" customHeight="1">
      <c r="A50" s="674" t="str">
        <f>Basic!B1 &amp; " Package and Specification Number " &amp;  Basic!B3 &amp; " POWERGRID values full compliance with all relevant laws of the land, rules,  regulations, economic use of resources, and of fairness /  transparency in its relations with its Bidders/ Contractors."</f>
        <v>Package-A-Construction of 2 Nos. 400 kV line bays at 400 kV Bareilly (POWERGRID) S/S Package and Specification Number NR3/NT/W-AIS/DOM/K00/25/11853 (RFx No. 5002004745) POWERGRID values full compliance with all relevant laws of the land, rules,  regulations, economic use of resources, and of fairness /  transparency in its relations with its Bidders/ Contractors.</v>
      </c>
      <c r="B50" s="674"/>
      <c r="C50" s="674"/>
      <c r="D50" s="674"/>
      <c r="E50" s="674"/>
      <c r="F50" s="674"/>
      <c r="G50" s="674"/>
      <c r="H50" s="674"/>
      <c r="I50" s="674"/>
    </row>
    <row r="51" spans="1:10" ht="79.5" customHeight="1">
      <c r="A51" s="84"/>
      <c r="B51" s="64"/>
      <c r="C51" s="64"/>
      <c r="D51" s="64"/>
      <c r="E51" s="64"/>
      <c r="F51" s="64"/>
      <c r="G51" s="64"/>
      <c r="H51" s="64"/>
      <c r="I51" s="64"/>
    </row>
    <row r="52" spans="1:10" ht="79.5" customHeight="1">
      <c r="A52" s="674" t="s">
        <v>401</v>
      </c>
      <c r="B52" s="674"/>
      <c r="C52" s="674"/>
      <c r="D52" s="674"/>
      <c r="E52" s="674"/>
      <c r="F52" s="674"/>
      <c r="G52" s="674"/>
      <c r="H52" s="674"/>
      <c r="I52" s="674"/>
    </row>
    <row r="53" spans="1:10" ht="79.5" customHeight="1">
      <c r="A53" s="85"/>
      <c r="B53" s="64"/>
      <c r="C53" s="64"/>
      <c r="D53" s="64"/>
      <c r="E53" s="64"/>
      <c r="F53" s="64"/>
      <c r="G53" s="64"/>
      <c r="H53" s="64"/>
      <c r="I53" s="64"/>
    </row>
    <row r="54" spans="1:10" ht="79.5" customHeight="1">
      <c r="A54" s="679" t="s">
        <v>402</v>
      </c>
      <c r="B54" s="679"/>
      <c r="C54" s="679"/>
      <c r="D54" s="679"/>
      <c r="E54" s="679"/>
      <c r="F54" s="679"/>
      <c r="G54" s="679"/>
      <c r="H54" s="679"/>
      <c r="I54" s="679"/>
    </row>
    <row r="55" spans="1:10" ht="79.5" customHeight="1">
      <c r="A55" s="85"/>
      <c r="B55" s="64"/>
      <c r="C55" s="64"/>
      <c r="D55" s="64"/>
      <c r="E55" s="64"/>
      <c r="F55" s="64"/>
      <c r="G55" s="64"/>
      <c r="H55" s="64"/>
      <c r="I55" s="64"/>
    </row>
    <row r="56" spans="1:10" ht="79.5" customHeight="1">
      <c r="A56" s="675" t="s">
        <v>403</v>
      </c>
      <c r="B56" s="675"/>
      <c r="C56" s="675"/>
      <c r="D56" s="675"/>
      <c r="E56" s="675"/>
      <c r="F56" s="675"/>
      <c r="G56" s="675"/>
      <c r="H56" s="675"/>
      <c r="I56" s="675"/>
    </row>
    <row r="57" spans="1:10" ht="79.5" customHeight="1">
      <c r="A57" s="86"/>
      <c r="B57" s="64"/>
      <c r="C57" s="64"/>
      <c r="D57" s="64"/>
      <c r="E57" s="64"/>
      <c r="F57" s="64"/>
      <c r="G57" s="64"/>
      <c r="H57" s="64"/>
      <c r="I57" s="64"/>
    </row>
    <row r="58" spans="1:10" ht="79.5" customHeight="1">
      <c r="A58" s="87" t="s">
        <v>404</v>
      </c>
      <c r="B58" s="548" t="s">
        <v>405</v>
      </c>
      <c r="C58" s="548"/>
      <c r="D58" s="548"/>
      <c r="E58" s="548"/>
      <c r="F58" s="548"/>
      <c r="G58" s="548"/>
      <c r="H58" s="548"/>
      <c r="I58" s="548"/>
    </row>
    <row r="59" spans="1:10" ht="79.5" customHeight="1">
      <c r="A59" s="85"/>
      <c r="B59" s="64"/>
      <c r="C59" s="64"/>
      <c r="D59" s="64"/>
      <c r="E59" s="64"/>
      <c r="F59" s="64"/>
      <c r="G59" s="64"/>
      <c r="H59" s="64"/>
      <c r="I59" s="64"/>
    </row>
    <row r="60" spans="1:10" ht="79.5" customHeight="1">
      <c r="A60" s="64"/>
      <c r="B60" s="87" t="s">
        <v>406</v>
      </c>
      <c r="C60" s="548" t="s">
        <v>407</v>
      </c>
      <c r="D60" s="548"/>
      <c r="E60" s="548"/>
      <c r="F60" s="548"/>
      <c r="G60" s="548"/>
      <c r="H60" s="548"/>
      <c r="I60" s="548"/>
    </row>
    <row r="61" spans="1:10" ht="79.5" customHeight="1">
      <c r="A61" s="64"/>
      <c r="B61" s="87"/>
      <c r="C61" s="79"/>
      <c r="D61" s="79"/>
      <c r="E61" s="79"/>
      <c r="F61" s="79"/>
      <c r="G61" s="79"/>
      <c r="H61" s="79"/>
      <c r="I61" s="79"/>
    </row>
    <row r="62" spans="1:10" ht="79.5" customHeight="1">
      <c r="A62" s="64"/>
      <c r="B62" s="87" t="s">
        <v>408</v>
      </c>
      <c r="C62" s="548" t="s">
        <v>647</v>
      </c>
      <c r="D62" s="548"/>
      <c r="E62" s="548"/>
      <c r="F62" s="548"/>
      <c r="G62" s="548"/>
      <c r="H62" s="548"/>
      <c r="I62" s="548"/>
    </row>
    <row r="63" spans="1:10" ht="79.5" customHeight="1">
      <c r="A63" s="64"/>
      <c r="B63" s="87"/>
      <c r="C63" s="79"/>
      <c r="D63" s="79"/>
      <c r="E63" s="79"/>
      <c r="F63" s="79"/>
      <c r="G63" s="79"/>
      <c r="H63" s="79"/>
      <c r="I63" s="79"/>
    </row>
    <row r="64" spans="1:10" ht="79.5" customHeight="1">
      <c r="A64" s="64"/>
      <c r="B64" s="87" t="s">
        <v>409</v>
      </c>
      <c r="C64" s="548" t="s">
        <v>648</v>
      </c>
      <c r="D64" s="548"/>
      <c r="E64" s="548"/>
      <c r="F64" s="548"/>
      <c r="G64" s="548"/>
      <c r="H64" s="548"/>
      <c r="I64" s="548"/>
    </row>
    <row r="65" spans="1:10" ht="79.5" customHeight="1">
      <c r="A65" s="64"/>
      <c r="B65" s="87"/>
      <c r="C65" s="79"/>
      <c r="D65" s="79"/>
      <c r="E65" s="79"/>
      <c r="F65" s="79"/>
      <c r="G65" s="79"/>
      <c r="H65" s="79"/>
      <c r="I65" s="79"/>
    </row>
    <row r="66" spans="1:10" ht="79.5" customHeight="1">
      <c r="A66" s="87" t="s">
        <v>410</v>
      </c>
      <c r="B66" s="548" t="s">
        <v>649</v>
      </c>
      <c r="C66" s="548"/>
      <c r="D66" s="548"/>
      <c r="E66" s="548"/>
      <c r="F66" s="548"/>
      <c r="G66" s="548"/>
      <c r="H66" s="548"/>
      <c r="I66" s="548"/>
    </row>
    <row r="67" spans="1:10" ht="79.5" customHeight="1">
      <c r="A67" s="64"/>
      <c r="B67" s="87"/>
      <c r="C67" s="79"/>
      <c r="D67" s="79"/>
      <c r="E67" s="79"/>
      <c r="F67" s="79"/>
      <c r="G67" s="79"/>
      <c r="H67" s="79"/>
      <c r="I67" s="79"/>
    </row>
    <row r="68" spans="1:10" ht="79.5" customHeight="1">
      <c r="A68" s="675" t="s">
        <v>411</v>
      </c>
      <c r="B68" s="675"/>
      <c r="C68" s="675"/>
      <c r="D68" s="675"/>
      <c r="E68" s="675"/>
      <c r="F68" s="675"/>
      <c r="G68" s="675"/>
      <c r="H68" s="675"/>
      <c r="I68" s="675"/>
    </row>
    <row r="69" spans="1:10" ht="79.5" customHeight="1">
      <c r="A69" s="64"/>
      <c r="B69" s="87"/>
      <c r="C69" s="79"/>
      <c r="D69" s="79"/>
      <c r="E69" s="79"/>
      <c r="F69" s="79"/>
      <c r="G69" s="79"/>
      <c r="H69" s="79"/>
      <c r="I69" s="79"/>
    </row>
    <row r="70" spans="1:10" ht="79.5" customHeight="1">
      <c r="A70" s="87" t="s">
        <v>404</v>
      </c>
      <c r="B70" s="548" t="s">
        <v>650</v>
      </c>
      <c r="C70" s="548"/>
      <c r="D70" s="548"/>
      <c r="E70" s="548"/>
      <c r="F70" s="548"/>
      <c r="G70" s="548"/>
      <c r="H70" s="548"/>
      <c r="I70" s="548"/>
    </row>
    <row r="71" spans="1:10" ht="79.5" customHeight="1">
      <c r="A71" s="79"/>
      <c r="B71" s="82"/>
      <c r="C71" s="82"/>
      <c r="D71" s="82"/>
      <c r="E71" s="82"/>
      <c r="F71" s="79"/>
      <c r="G71" s="82"/>
      <c r="H71" s="82"/>
      <c r="I71" s="82"/>
      <c r="J71" s="27"/>
    </row>
    <row r="72" spans="1:10" ht="79.5" customHeight="1">
      <c r="A72" s="548" t="s">
        <v>397</v>
      </c>
      <c r="B72" s="548"/>
      <c r="C72" s="548"/>
      <c r="D72" s="548"/>
      <c r="E72" s="673" t="s">
        <v>397</v>
      </c>
      <c r="F72" s="673"/>
      <c r="G72" s="673"/>
      <c r="H72" s="673"/>
      <c r="I72" s="673"/>
      <c r="J72" s="27"/>
    </row>
    <row r="73" spans="1:10" ht="79.5" customHeight="1">
      <c r="A73" s="669" t="s">
        <v>398</v>
      </c>
      <c r="B73" s="669"/>
      <c r="C73" s="669"/>
      <c r="D73" s="669"/>
      <c r="E73" s="670" t="s">
        <v>696</v>
      </c>
      <c r="F73" s="670"/>
      <c r="G73" s="670"/>
      <c r="H73" s="670"/>
      <c r="I73" s="670"/>
      <c r="J73" s="27"/>
    </row>
    <row r="74" spans="1:10" ht="79.5" customHeight="1">
      <c r="A74" s="82" t="s">
        <v>399</v>
      </c>
      <c r="B74" s="82"/>
      <c r="C74" s="82"/>
      <c r="D74" s="82"/>
      <c r="E74" s="82"/>
      <c r="F74" s="82"/>
      <c r="G74" s="82"/>
      <c r="H74" s="82"/>
      <c r="I74" s="83" t="s">
        <v>412</v>
      </c>
      <c r="J74" s="27"/>
    </row>
    <row r="75" spans="1:10" ht="79.5" customHeight="1">
      <c r="A75" s="64"/>
      <c r="B75" s="87" t="s">
        <v>413</v>
      </c>
      <c r="C75" s="548" t="s">
        <v>651</v>
      </c>
      <c r="D75" s="548"/>
      <c r="E75" s="548"/>
      <c r="F75" s="548"/>
      <c r="G75" s="548"/>
      <c r="H75" s="548"/>
      <c r="I75" s="548"/>
    </row>
    <row r="76" spans="1:10" ht="79.5" customHeight="1">
      <c r="A76" s="64"/>
      <c r="B76" s="45"/>
      <c r="C76" s="85"/>
      <c r="D76" s="85"/>
      <c r="E76" s="85"/>
      <c r="F76" s="85"/>
      <c r="G76" s="85"/>
      <c r="H76" s="85"/>
      <c r="I76" s="85"/>
    </row>
    <row r="77" spans="1:10" ht="79.5" customHeight="1">
      <c r="A77" s="64"/>
      <c r="B77" s="87" t="s">
        <v>408</v>
      </c>
      <c r="C77" s="548" t="s">
        <v>652</v>
      </c>
      <c r="D77" s="548"/>
      <c r="E77" s="548"/>
      <c r="F77" s="548"/>
      <c r="G77" s="548"/>
      <c r="H77" s="548"/>
      <c r="I77" s="548"/>
    </row>
    <row r="78" spans="1:10" ht="79.5" customHeight="1">
      <c r="A78" s="64"/>
      <c r="B78" s="87"/>
      <c r="C78" s="88"/>
      <c r="D78" s="88"/>
      <c r="E78" s="88"/>
      <c r="F78" s="88"/>
      <c r="G78" s="88"/>
      <c r="H78" s="88"/>
      <c r="I78" s="88"/>
    </row>
    <row r="79" spans="1:10" ht="79.5" customHeight="1">
      <c r="A79" s="64"/>
      <c r="B79" s="87" t="s">
        <v>409</v>
      </c>
      <c r="C79" s="548" t="s">
        <v>653</v>
      </c>
      <c r="D79" s="548"/>
      <c r="E79" s="548"/>
      <c r="F79" s="548"/>
      <c r="G79" s="548"/>
      <c r="H79" s="548"/>
      <c r="I79" s="548"/>
    </row>
    <row r="80" spans="1:10" ht="79.5" customHeight="1">
      <c r="A80" s="64"/>
      <c r="B80" s="87"/>
      <c r="C80" s="88"/>
      <c r="D80" s="88"/>
      <c r="E80" s="88"/>
      <c r="F80" s="88"/>
      <c r="G80" s="88"/>
      <c r="H80" s="88"/>
      <c r="I80" s="88"/>
    </row>
    <row r="81" spans="1:10" ht="79.5" customHeight="1">
      <c r="A81" s="64"/>
      <c r="B81" s="87" t="s">
        <v>414</v>
      </c>
      <c r="C81" s="548" t="s">
        <v>415</v>
      </c>
      <c r="D81" s="548"/>
      <c r="E81" s="548"/>
      <c r="F81" s="548"/>
      <c r="G81" s="548"/>
      <c r="H81" s="548"/>
      <c r="I81" s="548"/>
    </row>
    <row r="82" spans="1:10" ht="79.5" customHeight="1">
      <c r="A82" s="64"/>
      <c r="B82" s="87"/>
      <c r="C82" s="88"/>
      <c r="D82" s="88"/>
      <c r="E82" s="88"/>
      <c r="F82" s="88"/>
      <c r="G82" s="88"/>
      <c r="H82" s="88"/>
      <c r="I82" s="88"/>
    </row>
    <row r="83" spans="1:10" ht="79.5" customHeight="1">
      <c r="A83" s="64"/>
      <c r="B83" s="87" t="s">
        <v>416</v>
      </c>
      <c r="C83" s="548" t="s">
        <v>654</v>
      </c>
      <c r="D83" s="548"/>
      <c r="E83" s="548"/>
      <c r="F83" s="548"/>
      <c r="G83" s="548"/>
      <c r="H83" s="548"/>
      <c r="I83" s="548"/>
    </row>
    <row r="84" spans="1:10" ht="79.5" customHeight="1">
      <c r="A84" s="64"/>
      <c r="B84" s="87"/>
      <c r="C84" s="88"/>
      <c r="D84" s="88"/>
      <c r="E84" s="88"/>
      <c r="F84" s="88"/>
      <c r="G84" s="88"/>
      <c r="H84" s="88"/>
      <c r="I84" s="88"/>
    </row>
    <row r="85" spans="1:10" ht="79.5" customHeight="1">
      <c r="A85" s="64"/>
      <c r="B85" s="87" t="s">
        <v>417</v>
      </c>
      <c r="C85" s="548" t="s">
        <v>655</v>
      </c>
      <c r="D85" s="548"/>
      <c r="E85" s="548"/>
      <c r="F85" s="548"/>
      <c r="G85" s="548"/>
      <c r="H85" s="548"/>
      <c r="I85" s="548"/>
    </row>
    <row r="86" spans="1:10" ht="79.5" customHeight="1">
      <c r="A86" s="64"/>
      <c r="B86" s="87" t="s">
        <v>656</v>
      </c>
      <c r="C86" s="548" t="s">
        <v>657</v>
      </c>
      <c r="D86" s="548"/>
      <c r="E86" s="548"/>
      <c r="F86" s="548"/>
      <c r="G86" s="548"/>
      <c r="H86" s="548"/>
      <c r="I86" s="548"/>
    </row>
    <row r="87" spans="1:10" ht="79.5" customHeight="1">
      <c r="A87" s="64"/>
      <c r="B87" s="88"/>
      <c r="C87" s="88"/>
      <c r="D87" s="88"/>
      <c r="E87" s="88"/>
      <c r="F87" s="88"/>
      <c r="G87" s="88"/>
      <c r="H87" s="88"/>
      <c r="I87" s="88"/>
    </row>
    <row r="88" spans="1:10" ht="79.5" customHeight="1">
      <c r="A88" s="87" t="s">
        <v>410</v>
      </c>
      <c r="B88" s="548" t="s">
        <v>418</v>
      </c>
      <c r="C88" s="548"/>
      <c r="D88" s="548"/>
      <c r="E88" s="548"/>
      <c r="F88" s="548"/>
      <c r="G88" s="548"/>
      <c r="H88" s="548"/>
      <c r="I88" s="548"/>
    </row>
    <row r="89" spans="1:10" ht="79.5" customHeight="1">
      <c r="A89" s="79"/>
      <c r="B89" s="82"/>
      <c r="C89" s="82"/>
      <c r="D89" s="82"/>
      <c r="E89" s="82"/>
      <c r="F89" s="79"/>
      <c r="G89" s="82"/>
      <c r="H89" s="82"/>
      <c r="I89" s="82"/>
      <c r="J89" s="27"/>
    </row>
    <row r="90" spans="1:10" ht="79.5" customHeight="1">
      <c r="A90" s="548" t="s">
        <v>397</v>
      </c>
      <c r="B90" s="548"/>
      <c r="C90" s="548"/>
      <c r="D90" s="548"/>
      <c r="E90" s="673" t="s">
        <v>397</v>
      </c>
      <c r="F90" s="673"/>
      <c r="G90" s="673"/>
      <c r="H90" s="673"/>
      <c r="I90" s="673"/>
      <c r="J90" s="27"/>
    </row>
    <row r="91" spans="1:10" ht="79.5" customHeight="1">
      <c r="A91" s="669" t="s">
        <v>398</v>
      </c>
      <c r="B91" s="669"/>
      <c r="C91" s="669"/>
      <c r="D91" s="669"/>
      <c r="E91" s="670" t="s">
        <v>696</v>
      </c>
      <c r="F91" s="670"/>
      <c r="G91" s="670"/>
      <c r="H91" s="670"/>
      <c r="I91" s="670"/>
      <c r="J91" s="27"/>
    </row>
    <row r="92" spans="1:10" ht="79.5" customHeight="1">
      <c r="A92" s="82" t="s">
        <v>399</v>
      </c>
      <c r="B92" s="82"/>
      <c r="C92" s="82"/>
      <c r="D92" s="82"/>
      <c r="E92" s="82"/>
      <c r="F92" s="82"/>
      <c r="G92" s="82"/>
      <c r="H92" s="82"/>
      <c r="I92" s="83" t="s">
        <v>419</v>
      </c>
      <c r="J92" s="27"/>
    </row>
    <row r="93" spans="1:10" ht="79.5" customHeight="1">
      <c r="A93" s="82"/>
      <c r="B93" s="82"/>
      <c r="C93" s="82"/>
      <c r="D93" s="82"/>
      <c r="E93" s="82"/>
      <c r="F93" s="82"/>
      <c r="G93" s="82"/>
      <c r="H93" s="82"/>
      <c r="I93" s="83"/>
      <c r="J93" s="27"/>
    </row>
    <row r="94" spans="1:10" ht="79.5" customHeight="1">
      <c r="A94" s="675" t="s">
        <v>420</v>
      </c>
      <c r="B94" s="675"/>
      <c r="C94" s="675"/>
      <c r="D94" s="675"/>
      <c r="E94" s="675"/>
      <c r="F94" s="675"/>
      <c r="G94" s="675"/>
      <c r="H94" s="675"/>
      <c r="I94" s="675"/>
    </row>
    <row r="95" spans="1:10" ht="79.5" customHeight="1">
      <c r="A95" s="64"/>
      <c r="B95" s="88"/>
      <c r="C95" s="88"/>
      <c r="D95" s="88"/>
      <c r="E95" s="88"/>
      <c r="F95" s="88"/>
      <c r="G95" s="88"/>
      <c r="H95" s="88"/>
      <c r="I95" s="88"/>
    </row>
    <row r="96" spans="1:10" ht="79.5" customHeight="1">
      <c r="A96" s="87" t="s">
        <v>404</v>
      </c>
      <c r="B96" s="548" t="s">
        <v>658</v>
      </c>
      <c r="C96" s="548"/>
      <c r="D96" s="548"/>
      <c r="E96" s="548"/>
      <c r="F96" s="548"/>
      <c r="G96" s="548"/>
      <c r="H96" s="548"/>
      <c r="I96" s="548"/>
    </row>
    <row r="97" spans="1:10" ht="79.5" customHeight="1">
      <c r="A97" s="64"/>
      <c r="B97" s="88"/>
      <c r="C97" s="88"/>
      <c r="D97" s="88"/>
      <c r="E97" s="88"/>
      <c r="F97" s="88"/>
      <c r="G97" s="88"/>
      <c r="H97" s="88"/>
      <c r="I97" s="88"/>
    </row>
    <row r="98" spans="1:10" ht="79.5" customHeight="1">
      <c r="A98" s="87" t="s">
        <v>410</v>
      </c>
      <c r="B98" s="548" t="s">
        <v>659</v>
      </c>
      <c r="C98" s="548"/>
      <c r="D98" s="548"/>
      <c r="E98" s="548"/>
      <c r="F98" s="548"/>
      <c r="G98" s="548"/>
      <c r="H98" s="548"/>
      <c r="I98" s="548"/>
    </row>
    <row r="99" spans="1:10" ht="79.5" customHeight="1">
      <c r="A99" s="64"/>
      <c r="B99" s="88"/>
      <c r="C99" s="88"/>
      <c r="D99" s="88"/>
      <c r="E99" s="88"/>
      <c r="F99" s="88"/>
      <c r="G99" s="88"/>
      <c r="H99" s="88"/>
      <c r="I99" s="88"/>
    </row>
    <row r="100" spans="1:10" ht="79.5" customHeight="1">
      <c r="A100" s="87" t="s">
        <v>421</v>
      </c>
      <c r="B100" s="548" t="s">
        <v>660</v>
      </c>
      <c r="C100" s="548"/>
      <c r="D100" s="548"/>
      <c r="E100" s="548"/>
      <c r="F100" s="548"/>
      <c r="G100" s="548"/>
      <c r="H100" s="548"/>
      <c r="I100" s="548"/>
    </row>
    <row r="101" spans="1:10" ht="79.5" customHeight="1">
      <c r="A101" s="85"/>
      <c r="B101" s="64"/>
      <c r="C101" s="64"/>
      <c r="D101" s="64"/>
      <c r="E101" s="64"/>
      <c r="F101" s="64"/>
      <c r="G101" s="64"/>
      <c r="H101" s="64"/>
      <c r="I101" s="64"/>
    </row>
    <row r="102" spans="1:10" ht="79.5" customHeight="1">
      <c r="A102" s="675" t="s">
        <v>422</v>
      </c>
      <c r="B102" s="675"/>
      <c r="C102" s="675"/>
      <c r="D102" s="675"/>
      <c r="E102" s="675"/>
      <c r="F102" s="675"/>
      <c r="G102" s="675"/>
      <c r="H102" s="675"/>
      <c r="I102" s="675"/>
    </row>
    <row r="103" spans="1:10" ht="79.5" customHeight="1">
      <c r="A103" s="64"/>
      <c r="B103" s="88"/>
      <c r="C103" s="88"/>
      <c r="D103" s="88"/>
      <c r="E103" s="88"/>
      <c r="F103" s="88"/>
      <c r="G103" s="88"/>
      <c r="H103" s="88"/>
      <c r="I103" s="88"/>
    </row>
    <row r="104" spans="1:10" ht="79.5" customHeight="1">
      <c r="A104" s="87" t="s">
        <v>404</v>
      </c>
      <c r="B104" s="674" t="s">
        <v>661</v>
      </c>
      <c r="C104" s="674"/>
      <c r="D104" s="674"/>
      <c r="E104" s="674"/>
      <c r="F104" s="674"/>
      <c r="G104" s="674"/>
      <c r="H104" s="674"/>
      <c r="I104" s="674"/>
    </row>
    <row r="105" spans="1:10" ht="79.5" customHeight="1">
      <c r="A105" s="64"/>
      <c r="B105" s="88"/>
      <c r="C105" s="88"/>
      <c r="D105" s="88"/>
      <c r="E105" s="88"/>
      <c r="F105" s="88"/>
      <c r="G105" s="88"/>
      <c r="H105" s="88"/>
      <c r="I105" s="88"/>
    </row>
    <row r="106" spans="1:10" ht="79.5" customHeight="1">
      <c r="A106" s="87" t="s">
        <v>410</v>
      </c>
      <c r="B106" s="674" t="s">
        <v>662</v>
      </c>
      <c r="C106" s="674"/>
      <c r="D106" s="674"/>
      <c r="E106" s="674"/>
      <c r="F106" s="674"/>
      <c r="G106" s="674"/>
      <c r="H106" s="674"/>
      <c r="I106" s="674"/>
    </row>
    <row r="107" spans="1:10" ht="79.5" customHeight="1">
      <c r="A107" s="64"/>
      <c r="B107" s="88"/>
      <c r="C107" s="88"/>
      <c r="D107" s="88"/>
      <c r="E107" s="88"/>
      <c r="F107" s="88"/>
      <c r="G107" s="88"/>
      <c r="H107" s="88"/>
      <c r="I107" s="88"/>
    </row>
    <row r="108" spans="1:10" ht="79.5" customHeight="1">
      <c r="A108" s="675" t="s">
        <v>423</v>
      </c>
      <c r="B108" s="675"/>
      <c r="C108" s="675"/>
      <c r="D108" s="675"/>
      <c r="E108" s="675"/>
      <c r="F108" s="675"/>
      <c r="G108" s="675"/>
      <c r="H108" s="675"/>
      <c r="I108" s="675"/>
    </row>
    <row r="109" spans="1:10" ht="79.5" customHeight="1">
      <c r="A109" s="86"/>
      <c r="B109" s="64"/>
      <c r="C109" s="64"/>
      <c r="D109" s="64"/>
      <c r="E109" s="64"/>
      <c r="F109" s="64"/>
      <c r="G109" s="64"/>
      <c r="H109" s="64"/>
      <c r="I109" s="64"/>
    </row>
    <row r="110" spans="1:10" ht="79.5" customHeight="1">
      <c r="A110" s="87" t="s">
        <v>404</v>
      </c>
      <c r="B110" s="674" t="s">
        <v>663</v>
      </c>
      <c r="C110" s="674"/>
      <c r="D110" s="674"/>
      <c r="E110" s="674"/>
      <c r="F110" s="674"/>
      <c r="G110" s="674"/>
      <c r="H110" s="674"/>
      <c r="I110" s="674"/>
    </row>
    <row r="111" spans="1:10" ht="79.5" customHeight="1">
      <c r="A111" s="87"/>
      <c r="B111" s="80"/>
      <c r="C111" s="80"/>
      <c r="D111" s="80"/>
      <c r="E111" s="80"/>
      <c r="F111" s="80"/>
      <c r="G111" s="80"/>
      <c r="H111" s="80"/>
      <c r="I111" s="80"/>
    </row>
    <row r="112" spans="1:10" ht="79.5" customHeight="1">
      <c r="A112" s="64"/>
      <c r="B112" s="64"/>
      <c r="C112" s="64"/>
      <c r="D112" s="64"/>
      <c r="E112" s="64"/>
      <c r="F112" s="64"/>
      <c r="G112" s="64"/>
      <c r="H112" s="64"/>
      <c r="I112" s="64"/>
      <c r="J112" s="27"/>
    </row>
    <row r="113" spans="1:10" ht="79.5" customHeight="1">
      <c r="A113" s="548" t="s">
        <v>397</v>
      </c>
      <c r="B113" s="548"/>
      <c r="C113" s="548"/>
      <c r="D113" s="548"/>
      <c r="E113" s="673" t="s">
        <v>397</v>
      </c>
      <c r="F113" s="673"/>
      <c r="G113" s="673"/>
      <c r="H113" s="673"/>
      <c r="I113" s="673"/>
      <c r="J113" s="27"/>
    </row>
    <row r="114" spans="1:10" ht="79.5" customHeight="1">
      <c r="A114" s="669" t="s">
        <v>398</v>
      </c>
      <c r="B114" s="669"/>
      <c r="C114" s="669"/>
      <c r="D114" s="669"/>
      <c r="E114" s="670" t="s">
        <v>696</v>
      </c>
      <c r="F114" s="670"/>
      <c r="G114" s="670"/>
      <c r="H114" s="670"/>
      <c r="I114" s="670"/>
      <c r="J114" s="27"/>
    </row>
    <row r="115" spans="1:10" ht="79.5" customHeight="1">
      <c r="A115" s="82" t="s">
        <v>399</v>
      </c>
      <c r="B115" s="82"/>
      <c r="C115" s="82"/>
      <c r="D115" s="82"/>
      <c r="E115" s="82"/>
      <c r="F115" s="82"/>
      <c r="G115" s="82"/>
      <c r="H115" s="82"/>
      <c r="I115" s="83" t="s">
        <v>424</v>
      </c>
      <c r="J115" s="27"/>
    </row>
    <row r="116" spans="1:10" ht="79.5" customHeight="1">
      <c r="A116" s="85"/>
      <c r="B116" s="64"/>
      <c r="C116" s="64"/>
      <c r="D116" s="64"/>
      <c r="E116" s="64"/>
      <c r="F116" s="64"/>
      <c r="G116" s="64"/>
      <c r="H116" s="64"/>
      <c r="I116" s="64"/>
    </row>
    <row r="117" spans="1:10" ht="79.5" customHeight="1">
      <c r="A117" s="87" t="s">
        <v>410</v>
      </c>
      <c r="B117" s="674" t="s">
        <v>664</v>
      </c>
      <c r="C117" s="674"/>
      <c r="D117" s="674"/>
      <c r="E117" s="674"/>
      <c r="F117" s="674"/>
      <c r="G117" s="674"/>
      <c r="H117" s="674"/>
      <c r="I117" s="674"/>
    </row>
    <row r="118" spans="1:10" ht="79.5" customHeight="1">
      <c r="A118" s="85"/>
      <c r="B118" s="64"/>
      <c r="C118" s="64"/>
      <c r="D118" s="64"/>
      <c r="E118" s="64"/>
      <c r="F118" s="64"/>
      <c r="G118" s="64"/>
      <c r="H118" s="64"/>
      <c r="I118" s="64"/>
    </row>
    <row r="119" spans="1:10" ht="79.5" customHeight="1">
      <c r="A119" s="675" t="s">
        <v>425</v>
      </c>
      <c r="B119" s="675"/>
      <c r="C119" s="675"/>
      <c r="D119" s="675"/>
      <c r="E119" s="675"/>
      <c r="F119" s="675"/>
      <c r="G119" s="675"/>
      <c r="H119" s="675"/>
      <c r="I119" s="675"/>
    </row>
    <row r="120" spans="1:10" ht="79.5" customHeight="1">
      <c r="A120" s="85"/>
      <c r="B120" s="64"/>
      <c r="C120" s="64"/>
      <c r="D120" s="64"/>
      <c r="E120" s="64"/>
      <c r="F120" s="64"/>
      <c r="G120" s="64"/>
      <c r="H120" s="64"/>
      <c r="I120" s="64"/>
    </row>
    <row r="121" spans="1:10" ht="79.5" customHeight="1">
      <c r="A121" s="87" t="s">
        <v>404</v>
      </c>
      <c r="B121" s="674" t="s">
        <v>426</v>
      </c>
      <c r="C121" s="674"/>
      <c r="D121" s="674"/>
      <c r="E121" s="674"/>
      <c r="F121" s="674"/>
      <c r="G121" s="674"/>
      <c r="H121" s="674"/>
      <c r="I121" s="674"/>
    </row>
    <row r="122" spans="1:10" ht="79.5" customHeight="1">
      <c r="A122" s="64"/>
      <c r="B122" s="88"/>
      <c r="C122" s="88"/>
      <c r="D122" s="88"/>
      <c r="E122" s="88"/>
      <c r="F122" s="88"/>
      <c r="G122" s="88"/>
      <c r="H122" s="88"/>
      <c r="I122" s="88"/>
    </row>
    <row r="123" spans="1:10" ht="79.5" customHeight="1">
      <c r="A123" s="87" t="s">
        <v>410</v>
      </c>
      <c r="B123" s="679" t="s">
        <v>427</v>
      </c>
      <c r="C123" s="679"/>
      <c r="D123" s="679"/>
      <c r="E123" s="679"/>
      <c r="F123" s="679"/>
      <c r="G123" s="679"/>
      <c r="H123" s="679"/>
      <c r="I123" s="679"/>
    </row>
    <row r="124" spans="1:10" ht="79.5" customHeight="1">
      <c r="A124" s="85"/>
      <c r="B124" s="64"/>
      <c r="C124" s="64"/>
      <c r="D124" s="64"/>
      <c r="E124" s="64"/>
      <c r="F124" s="64"/>
      <c r="G124" s="64"/>
      <c r="H124" s="64"/>
      <c r="I124" s="64"/>
    </row>
    <row r="125" spans="1:10" ht="79.5" customHeight="1">
      <c r="A125" s="675" t="s">
        <v>428</v>
      </c>
      <c r="B125" s="675"/>
      <c r="C125" s="675"/>
      <c r="D125" s="675"/>
      <c r="E125" s="675"/>
      <c r="F125" s="675"/>
      <c r="G125" s="675"/>
      <c r="H125" s="675"/>
      <c r="I125" s="675"/>
    </row>
    <row r="126" spans="1:10" ht="79.5" customHeight="1">
      <c r="A126" s="85"/>
      <c r="B126" s="64"/>
      <c r="C126" s="64"/>
      <c r="D126" s="64"/>
      <c r="E126" s="64"/>
      <c r="F126" s="64"/>
      <c r="G126" s="64"/>
      <c r="H126" s="64"/>
      <c r="I126" s="64"/>
    </row>
    <row r="127" spans="1:10" ht="79.5" customHeight="1">
      <c r="A127" s="674" t="s">
        <v>665</v>
      </c>
      <c r="B127" s="674"/>
      <c r="C127" s="674"/>
      <c r="D127" s="674"/>
      <c r="E127" s="674"/>
      <c r="F127" s="674"/>
      <c r="G127" s="674"/>
      <c r="H127" s="674"/>
      <c r="I127" s="674"/>
    </row>
    <row r="128" spans="1:10" ht="79.5" customHeight="1">
      <c r="A128" s="85"/>
      <c r="B128" s="64"/>
      <c r="C128" s="64"/>
      <c r="D128" s="64"/>
      <c r="E128" s="64"/>
      <c r="F128" s="64"/>
      <c r="G128" s="64"/>
      <c r="H128" s="64"/>
      <c r="I128" s="64"/>
    </row>
    <row r="129" spans="1:10" ht="79.5" customHeight="1">
      <c r="A129" s="675" t="s">
        <v>429</v>
      </c>
      <c r="B129" s="675"/>
      <c r="C129" s="675"/>
      <c r="D129" s="675"/>
      <c r="E129" s="675"/>
      <c r="F129" s="675"/>
      <c r="G129" s="675"/>
      <c r="H129" s="675"/>
      <c r="I129" s="675"/>
    </row>
    <row r="130" spans="1:10" ht="79.5" customHeight="1">
      <c r="A130" s="86"/>
      <c r="B130" s="64"/>
      <c r="C130" s="64"/>
      <c r="D130" s="64"/>
      <c r="E130" s="64"/>
      <c r="F130" s="64"/>
      <c r="G130" s="64"/>
      <c r="H130" s="64"/>
      <c r="I130" s="64"/>
    </row>
    <row r="131" spans="1:10" ht="79.5" customHeight="1">
      <c r="A131" s="87" t="s">
        <v>404</v>
      </c>
      <c r="B131" s="674" t="s">
        <v>666</v>
      </c>
      <c r="C131" s="674"/>
      <c r="D131" s="674"/>
      <c r="E131" s="674"/>
      <c r="F131" s="674"/>
      <c r="G131" s="674"/>
      <c r="H131" s="674"/>
      <c r="I131" s="674"/>
    </row>
    <row r="132" spans="1:10" ht="79.5" customHeight="1">
      <c r="A132" s="64"/>
      <c r="B132" s="88"/>
      <c r="C132" s="88"/>
      <c r="D132" s="88"/>
      <c r="E132" s="88"/>
      <c r="F132" s="88"/>
      <c r="G132" s="88"/>
      <c r="H132" s="88"/>
      <c r="I132" s="88"/>
    </row>
    <row r="133" spans="1:10" ht="79.5" customHeight="1">
      <c r="A133" s="87" t="s">
        <v>410</v>
      </c>
      <c r="B133" s="674" t="s">
        <v>667</v>
      </c>
      <c r="C133" s="674"/>
      <c r="D133" s="674"/>
      <c r="E133" s="674"/>
      <c r="F133" s="674"/>
      <c r="G133" s="674"/>
      <c r="H133" s="674"/>
      <c r="I133" s="674"/>
    </row>
    <row r="134" spans="1:10" ht="79.5" customHeight="1">
      <c r="A134" s="87"/>
      <c r="B134" s="80"/>
      <c r="C134" s="80"/>
      <c r="D134" s="80"/>
      <c r="E134" s="80"/>
      <c r="F134" s="80"/>
      <c r="G134" s="80"/>
      <c r="H134" s="80"/>
      <c r="I134" s="80"/>
    </row>
    <row r="135" spans="1:10" ht="79.5" customHeight="1">
      <c r="A135" s="87"/>
      <c r="B135" s="80"/>
      <c r="C135" s="80"/>
      <c r="D135" s="80"/>
      <c r="E135" s="80"/>
      <c r="F135" s="80"/>
      <c r="G135" s="80"/>
      <c r="H135" s="80"/>
      <c r="I135" s="80"/>
    </row>
    <row r="136" spans="1:10" ht="79.5" customHeight="1">
      <c r="A136" s="548" t="s">
        <v>397</v>
      </c>
      <c r="B136" s="548"/>
      <c r="C136" s="548"/>
      <c r="D136" s="548"/>
      <c r="E136" s="673" t="s">
        <v>397</v>
      </c>
      <c r="F136" s="673"/>
      <c r="G136" s="673"/>
      <c r="H136" s="673"/>
      <c r="I136" s="673"/>
      <c r="J136" s="27"/>
    </row>
    <row r="137" spans="1:10" ht="79.5" customHeight="1">
      <c r="A137" s="669" t="s">
        <v>398</v>
      </c>
      <c r="B137" s="669"/>
      <c r="C137" s="669"/>
      <c r="D137" s="669"/>
      <c r="E137" s="670" t="s">
        <v>696</v>
      </c>
      <c r="F137" s="670"/>
      <c r="G137" s="670"/>
      <c r="H137" s="670"/>
      <c r="I137" s="670"/>
      <c r="J137" s="27"/>
    </row>
    <row r="138" spans="1:10" ht="79.5" customHeight="1">
      <c r="A138" s="82" t="s">
        <v>399</v>
      </c>
      <c r="B138" s="82"/>
      <c r="C138" s="82"/>
      <c r="D138" s="82"/>
      <c r="E138" s="82"/>
      <c r="F138" s="82"/>
      <c r="G138" s="82"/>
      <c r="H138" s="82"/>
      <c r="I138" s="83" t="s">
        <v>430</v>
      </c>
      <c r="J138" s="27"/>
    </row>
    <row r="139" spans="1:10" ht="79.5" customHeight="1">
      <c r="A139" s="82"/>
      <c r="B139" s="82"/>
      <c r="C139" s="82"/>
      <c r="D139" s="82"/>
      <c r="E139" s="82"/>
      <c r="F139" s="82"/>
      <c r="G139" s="82"/>
      <c r="H139" s="82"/>
      <c r="I139" s="83"/>
      <c r="J139" s="27"/>
    </row>
    <row r="140" spans="1:10" ht="79.5" customHeight="1">
      <c r="A140" s="82"/>
      <c r="B140" s="82"/>
      <c r="C140" s="82"/>
      <c r="D140" s="82"/>
      <c r="E140" s="82"/>
      <c r="F140" s="82"/>
      <c r="G140" s="82"/>
      <c r="H140" s="82"/>
      <c r="I140" s="83"/>
      <c r="J140" s="27"/>
    </row>
    <row r="141" spans="1:10" ht="79.5" customHeight="1">
      <c r="A141" s="87" t="s">
        <v>421</v>
      </c>
      <c r="B141" s="674" t="s">
        <v>668</v>
      </c>
      <c r="C141" s="674"/>
      <c r="D141" s="674"/>
      <c r="E141" s="674"/>
      <c r="F141" s="674"/>
      <c r="G141" s="674"/>
      <c r="H141" s="674"/>
      <c r="I141" s="674"/>
    </row>
    <row r="142" spans="1:10" ht="79.5" customHeight="1">
      <c r="A142" s="87"/>
      <c r="B142" s="674"/>
      <c r="C142" s="674"/>
      <c r="D142" s="674"/>
      <c r="E142" s="674"/>
      <c r="F142" s="674"/>
      <c r="G142" s="674"/>
      <c r="H142" s="674"/>
      <c r="I142" s="674"/>
    </row>
    <row r="143" spans="1:10" ht="79.5" customHeight="1">
      <c r="A143" s="87" t="s">
        <v>431</v>
      </c>
      <c r="B143" s="674" t="s">
        <v>669</v>
      </c>
      <c r="C143" s="674"/>
      <c r="D143" s="674"/>
      <c r="E143" s="674"/>
      <c r="F143" s="674"/>
      <c r="G143" s="674"/>
      <c r="H143" s="674"/>
      <c r="I143" s="674"/>
    </row>
    <row r="144" spans="1:10" ht="79.5" customHeight="1">
      <c r="A144" s="87"/>
      <c r="B144" s="674"/>
      <c r="C144" s="674"/>
      <c r="D144" s="674"/>
      <c r="E144" s="674"/>
      <c r="F144" s="674"/>
      <c r="G144" s="674"/>
      <c r="H144" s="674"/>
      <c r="I144" s="674"/>
    </row>
    <row r="145" spans="1:10" ht="79.5" customHeight="1">
      <c r="A145" s="87" t="s">
        <v>432</v>
      </c>
      <c r="B145" s="674" t="s">
        <v>670</v>
      </c>
      <c r="C145" s="674"/>
      <c r="D145" s="674"/>
      <c r="E145" s="674"/>
      <c r="F145" s="674"/>
      <c r="G145" s="674"/>
      <c r="H145" s="674"/>
      <c r="I145" s="674"/>
    </row>
    <row r="146" spans="1:10" ht="79.5" customHeight="1">
      <c r="A146" s="87"/>
      <c r="B146" s="674"/>
      <c r="C146" s="674"/>
      <c r="D146" s="674"/>
      <c r="E146" s="674"/>
      <c r="F146" s="674"/>
      <c r="G146" s="674"/>
      <c r="H146" s="674"/>
      <c r="I146" s="674"/>
    </row>
    <row r="147" spans="1:10" ht="79.5" customHeight="1">
      <c r="A147" s="87" t="s">
        <v>433</v>
      </c>
      <c r="B147" s="674" t="s">
        <v>671</v>
      </c>
      <c r="C147" s="674"/>
      <c r="D147" s="674"/>
      <c r="E147" s="674"/>
      <c r="F147" s="674"/>
      <c r="G147" s="674"/>
      <c r="H147" s="674"/>
      <c r="I147" s="674"/>
    </row>
    <row r="148" spans="1:10" ht="79.5" customHeight="1">
      <c r="A148" s="87"/>
      <c r="B148" s="674"/>
      <c r="C148" s="674"/>
      <c r="D148" s="674"/>
      <c r="E148" s="674"/>
      <c r="F148" s="674"/>
      <c r="G148" s="674"/>
      <c r="H148" s="674"/>
      <c r="I148" s="674"/>
    </row>
    <row r="149" spans="1:10" ht="79.5" customHeight="1">
      <c r="A149" s="87" t="s">
        <v>434</v>
      </c>
      <c r="B149" s="674" t="s">
        <v>435</v>
      </c>
      <c r="C149" s="674"/>
      <c r="D149" s="674"/>
      <c r="E149" s="674"/>
      <c r="F149" s="674"/>
      <c r="G149" s="674"/>
      <c r="H149" s="674"/>
      <c r="I149" s="674"/>
    </row>
    <row r="150" spans="1:10" ht="79.5" customHeight="1">
      <c r="A150" s="87"/>
      <c r="B150" s="674"/>
      <c r="C150" s="674"/>
      <c r="D150" s="674"/>
      <c r="E150" s="674"/>
      <c r="F150" s="674"/>
      <c r="G150" s="674"/>
      <c r="H150" s="674"/>
      <c r="I150" s="674"/>
    </row>
    <row r="151" spans="1:10" ht="79.5" customHeight="1">
      <c r="A151" s="87" t="s">
        <v>436</v>
      </c>
      <c r="B151" s="674" t="s">
        <v>672</v>
      </c>
      <c r="C151" s="674"/>
      <c r="D151" s="674"/>
      <c r="E151" s="674"/>
      <c r="F151" s="674"/>
      <c r="G151" s="674"/>
      <c r="H151" s="674"/>
      <c r="I151" s="674"/>
    </row>
    <row r="152" spans="1:10" ht="79.5" customHeight="1">
      <c r="A152" s="87"/>
      <c r="B152" s="80"/>
      <c r="C152" s="80"/>
      <c r="D152" s="80"/>
      <c r="E152" s="80"/>
      <c r="F152" s="80"/>
      <c r="G152" s="80"/>
      <c r="H152" s="80"/>
      <c r="I152" s="80"/>
    </row>
    <row r="153" spans="1:10" ht="79.5" customHeight="1">
      <c r="A153" s="87"/>
      <c r="B153" s="80"/>
      <c r="C153" s="80"/>
      <c r="D153" s="80"/>
      <c r="E153" s="80"/>
      <c r="F153" s="80"/>
      <c r="G153" s="80"/>
      <c r="H153" s="80"/>
      <c r="I153" s="80"/>
    </row>
    <row r="154" spans="1:10" ht="79.5" customHeight="1">
      <c r="A154" s="548" t="s">
        <v>397</v>
      </c>
      <c r="B154" s="548"/>
      <c r="C154" s="548"/>
      <c r="D154" s="548"/>
      <c r="E154" s="673" t="s">
        <v>397</v>
      </c>
      <c r="F154" s="673"/>
      <c r="G154" s="673"/>
      <c r="H154" s="673"/>
      <c r="I154" s="673"/>
      <c r="J154" s="27"/>
    </row>
    <row r="155" spans="1:10" ht="79.5" customHeight="1">
      <c r="A155" s="669" t="s">
        <v>398</v>
      </c>
      <c r="B155" s="669"/>
      <c r="C155" s="669"/>
      <c r="D155" s="669"/>
      <c r="E155" s="670" t="s">
        <v>696</v>
      </c>
      <c r="F155" s="670"/>
      <c r="G155" s="670"/>
      <c r="H155" s="670"/>
      <c r="I155" s="670"/>
      <c r="J155" s="27"/>
    </row>
    <row r="156" spans="1:10" ht="79.5" customHeight="1">
      <c r="A156" s="82" t="s">
        <v>399</v>
      </c>
      <c r="B156" s="82"/>
      <c r="C156" s="82"/>
      <c r="D156" s="82"/>
      <c r="E156" s="82"/>
      <c r="F156" s="82"/>
      <c r="G156" s="82"/>
      <c r="H156" s="82"/>
      <c r="I156" s="83" t="s">
        <v>437</v>
      </c>
      <c r="J156" s="27"/>
    </row>
    <row r="157" spans="1:10" ht="79.5" customHeight="1">
      <c r="A157" s="82"/>
      <c r="B157" s="82"/>
      <c r="C157" s="82"/>
      <c r="D157" s="82"/>
      <c r="E157" s="82"/>
      <c r="F157" s="82"/>
      <c r="G157" s="82"/>
      <c r="H157" s="82"/>
      <c r="I157" s="83"/>
      <c r="J157" s="27"/>
    </row>
    <row r="158" spans="1:10" ht="79.5" customHeight="1">
      <c r="A158" s="87" t="s">
        <v>438</v>
      </c>
      <c r="B158" s="674" t="s">
        <v>674</v>
      </c>
      <c r="C158" s="674"/>
      <c r="D158" s="674"/>
      <c r="E158" s="674"/>
      <c r="F158" s="674"/>
      <c r="G158" s="674"/>
      <c r="H158" s="674"/>
      <c r="I158" s="674"/>
      <c r="J158" s="27"/>
    </row>
    <row r="159" spans="1:10" ht="79.5" customHeight="1">
      <c r="A159" s="87" t="s">
        <v>673</v>
      </c>
      <c r="B159" s="674" t="s">
        <v>439</v>
      </c>
      <c r="C159" s="674"/>
      <c r="D159" s="674"/>
      <c r="E159" s="674"/>
      <c r="F159" s="674"/>
      <c r="G159" s="674"/>
      <c r="H159" s="674"/>
      <c r="I159" s="674"/>
    </row>
    <row r="160" spans="1:10" ht="79.5" customHeight="1">
      <c r="A160" s="87"/>
      <c r="B160" s="64"/>
      <c r="C160" s="64"/>
      <c r="D160" s="64"/>
      <c r="E160" s="64"/>
      <c r="F160" s="64"/>
      <c r="G160" s="64"/>
      <c r="H160" s="64"/>
      <c r="I160" s="64"/>
    </row>
    <row r="161" spans="1:9" ht="79.5" customHeight="1">
      <c r="A161" s="87" t="s">
        <v>440</v>
      </c>
      <c r="B161" s="674" t="s">
        <v>441</v>
      </c>
      <c r="C161" s="674"/>
      <c r="D161" s="674"/>
      <c r="E161" s="674"/>
      <c r="F161" s="674"/>
      <c r="G161" s="674"/>
      <c r="H161" s="674"/>
      <c r="I161" s="674"/>
    </row>
    <row r="162" spans="1:9" ht="79.5" customHeight="1">
      <c r="A162" s="85"/>
      <c r="B162" s="64"/>
      <c r="C162" s="64"/>
      <c r="D162" s="64"/>
      <c r="E162" s="64"/>
      <c r="F162" s="64"/>
      <c r="G162" s="64"/>
      <c r="H162" s="64"/>
      <c r="I162" s="64"/>
    </row>
    <row r="163" spans="1:9" ht="79.5" customHeight="1">
      <c r="A163" s="675" t="s">
        <v>442</v>
      </c>
      <c r="B163" s="675"/>
      <c r="C163" s="675"/>
      <c r="D163" s="675"/>
      <c r="E163" s="675"/>
      <c r="F163" s="675"/>
      <c r="G163" s="675"/>
      <c r="H163" s="675"/>
      <c r="I163" s="675"/>
    </row>
    <row r="164" spans="1:9" ht="79.5" customHeight="1">
      <c r="A164" s="85"/>
      <c r="B164" s="64"/>
      <c r="C164" s="64"/>
      <c r="D164" s="64"/>
      <c r="E164" s="64"/>
      <c r="F164" s="64"/>
      <c r="G164" s="64"/>
      <c r="H164" s="64"/>
      <c r="I164" s="64"/>
    </row>
    <row r="165" spans="1:9" ht="79.5" customHeight="1">
      <c r="A165" s="674" t="s">
        <v>443</v>
      </c>
      <c r="B165" s="674"/>
      <c r="C165" s="674"/>
      <c r="D165" s="674"/>
      <c r="E165" s="674"/>
      <c r="F165" s="674"/>
      <c r="G165" s="674"/>
      <c r="H165" s="674"/>
      <c r="I165" s="674"/>
    </row>
    <row r="166" spans="1:9" ht="79.5" customHeight="1">
      <c r="A166" s="86"/>
      <c r="B166" s="64"/>
      <c r="C166" s="64"/>
      <c r="D166" s="64"/>
      <c r="E166" s="64"/>
      <c r="F166" s="64"/>
      <c r="G166" s="64"/>
      <c r="H166" s="64"/>
      <c r="I166" s="64"/>
    </row>
    <row r="167" spans="1:9" ht="79.5" customHeight="1">
      <c r="A167" s="675" t="s">
        <v>444</v>
      </c>
      <c r="B167" s="675"/>
      <c r="C167" s="675"/>
      <c r="D167" s="675"/>
      <c r="E167" s="675"/>
      <c r="F167" s="675"/>
      <c r="G167" s="675"/>
      <c r="H167" s="675"/>
      <c r="I167" s="675"/>
    </row>
    <row r="168" spans="1:9" ht="79.5" customHeight="1">
      <c r="A168" s="85"/>
      <c r="B168" s="64"/>
      <c r="C168" s="64"/>
      <c r="D168" s="64"/>
      <c r="E168" s="64"/>
      <c r="F168" s="64"/>
      <c r="G168" s="64"/>
      <c r="H168" s="64"/>
      <c r="I168" s="64"/>
    </row>
    <row r="169" spans="1:9" ht="79.5" customHeight="1">
      <c r="A169" s="87" t="s">
        <v>404</v>
      </c>
      <c r="B169" s="674" t="s">
        <v>779</v>
      </c>
      <c r="C169" s="674"/>
      <c r="D169" s="674"/>
      <c r="E169" s="674"/>
      <c r="F169" s="674"/>
      <c r="G169" s="674"/>
      <c r="H169" s="674"/>
      <c r="I169" s="674"/>
    </row>
    <row r="170" spans="1:9" ht="79.5" customHeight="1">
      <c r="A170" s="45"/>
      <c r="B170" s="64"/>
      <c r="C170" s="64"/>
      <c r="D170" s="64"/>
      <c r="E170" s="64"/>
      <c r="F170" s="64"/>
      <c r="G170" s="64"/>
      <c r="H170" s="64"/>
      <c r="I170" s="64"/>
    </row>
    <row r="171" spans="1:9" ht="79.5" customHeight="1">
      <c r="A171" s="87" t="s">
        <v>410</v>
      </c>
      <c r="B171" s="674" t="s">
        <v>675</v>
      </c>
      <c r="C171" s="674"/>
      <c r="D171" s="674"/>
      <c r="E171" s="674"/>
      <c r="F171" s="674"/>
      <c r="G171" s="674"/>
      <c r="H171" s="674"/>
      <c r="I171" s="674"/>
    </row>
    <row r="172" spans="1:9" ht="79.5" customHeight="1">
      <c r="A172" s="45"/>
      <c r="B172" s="64"/>
      <c r="C172" s="64"/>
      <c r="D172" s="64"/>
      <c r="E172" s="64"/>
      <c r="F172" s="64"/>
      <c r="G172" s="64"/>
      <c r="H172" s="64"/>
      <c r="I172" s="64"/>
    </row>
    <row r="173" spans="1:9" ht="79.5" customHeight="1">
      <c r="A173" s="87" t="s">
        <v>421</v>
      </c>
      <c r="B173" s="674" t="s">
        <v>445</v>
      </c>
      <c r="C173" s="674"/>
      <c r="D173" s="674"/>
      <c r="E173" s="674"/>
      <c r="F173" s="674"/>
      <c r="G173" s="674"/>
      <c r="H173" s="674"/>
      <c r="I173" s="674"/>
    </row>
    <row r="174" spans="1:9" ht="79.5" customHeight="1">
      <c r="A174" s="87"/>
      <c r="B174" s="64"/>
      <c r="C174" s="64"/>
      <c r="D174" s="64"/>
      <c r="E174" s="64"/>
      <c r="F174" s="64"/>
      <c r="G174" s="64"/>
      <c r="H174" s="64"/>
      <c r="I174" s="64"/>
    </row>
    <row r="175" spans="1:9" ht="79.5" customHeight="1">
      <c r="A175" s="87" t="s">
        <v>431</v>
      </c>
      <c r="B175" s="674" t="s">
        <v>446</v>
      </c>
      <c r="C175" s="674"/>
      <c r="D175" s="674"/>
      <c r="E175" s="674"/>
      <c r="F175" s="674"/>
      <c r="G175" s="674"/>
      <c r="H175" s="674"/>
      <c r="I175" s="674"/>
    </row>
    <row r="176" spans="1:9" ht="79.5" customHeight="1">
      <c r="A176" s="87"/>
      <c r="B176" s="64"/>
      <c r="C176" s="64"/>
      <c r="D176" s="64"/>
      <c r="E176" s="64"/>
      <c r="F176" s="64"/>
      <c r="G176" s="64"/>
      <c r="H176" s="64"/>
      <c r="I176" s="64"/>
    </row>
    <row r="177" spans="1:10" ht="79.5" customHeight="1">
      <c r="A177" s="87" t="s">
        <v>432</v>
      </c>
      <c r="B177" s="680" t="s">
        <v>676</v>
      </c>
      <c r="C177" s="680"/>
      <c r="D177" s="680"/>
      <c r="E177" s="680"/>
      <c r="F177" s="680"/>
      <c r="G177" s="680"/>
      <c r="H177" s="680"/>
      <c r="I177" s="680"/>
    </row>
    <row r="178" spans="1:10" ht="79.5" customHeight="1">
      <c r="A178" s="87" t="s">
        <v>433</v>
      </c>
      <c r="B178" s="674" t="s">
        <v>780</v>
      </c>
      <c r="C178" s="674"/>
      <c r="D178" s="674"/>
      <c r="E178" s="674"/>
      <c r="F178" s="674"/>
      <c r="G178" s="674"/>
      <c r="H178" s="674"/>
      <c r="I178" s="674"/>
    </row>
    <row r="179" spans="1:10" ht="79.5" customHeight="1">
      <c r="A179" s="87"/>
      <c r="B179" s="64"/>
      <c r="C179" s="64"/>
      <c r="D179" s="64"/>
      <c r="E179" s="64"/>
      <c r="F179" s="64"/>
      <c r="G179" s="64"/>
      <c r="H179" s="64"/>
      <c r="I179" s="64"/>
    </row>
    <row r="180" spans="1:10" ht="79.5" customHeight="1">
      <c r="A180" s="87" t="s">
        <v>447</v>
      </c>
      <c r="B180" s="674" t="s">
        <v>448</v>
      </c>
      <c r="C180" s="674"/>
      <c r="D180" s="674"/>
      <c r="E180" s="674"/>
      <c r="F180" s="674"/>
      <c r="G180" s="674"/>
      <c r="H180" s="674"/>
      <c r="I180" s="674"/>
    </row>
    <row r="181" spans="1:10" ht="79.5" customHeight="1">
      <c r="A181" s="87"/>
      <c r="B181" s="80"/>
      <c r="C181" s="80"/>
      <c r="D181" s="80"/>
      <c r="E181" s="80"/>
      <c r="F181" s="80"/>
      <c r="G181" s="80"/>
      <c r="H181" s="80"/>
      <c r="I181" s="80"/>
    </row>
    <row r="182" spans="1:10" ht="79.5" customHeight="1">
      <c r="A182" s="87"/>
      <c r="B182" s="80"/>
      <c r="C182" s="80"/>
      <c r="D182" s="80"/>
      <c r="E182" s="80"/>
      <c r="F182" s="80"/>
      <c r="G182" s="80"/>
      <c r="H182" s="80"/>
      <c r="I182" s="80"/>
    </row>
    <row r="183" spans="1:10" ht="79.5" customHeight="1">
      <c r="A183" s="548" t="s">
        <v>397</v>
      </c>
      <c r="B183" s="548"/>
      <c r="C183" s="548"/>
      <c r="D183" s="548"/>
      <c r="E183" s="673" t="s">
        <v>397</v>
      </c>
      <c r="F183" s="673"/>
      <c r="G183" s="673"/>
      <c r="H183" s="673"/>
      <c r="I183" s="673"/>
      <c r="J183" s="27"/>
    </row>
    <row r="184" spans="1:10" ht="79.5" customHeight="1">
      <c r="A184" s="669" t="s">
        <v>398</v>
      </c>
      <c r="B184" s="669"/>
      <c r="C184" s="669"/>
      <c r="D184" s="669"/>
      <c r="E184" s="670" t="s">
        <v>696</v>
      </c>
      <c r="F184" s="670"/>
      <c r="G184" s="670"/>
      <c r="H184" s="670"/>
      <c r="I184" s="670"/>
      <c r="J184" s="27"/>
    </row>
    <row r="185" spans="1:10" ht="79.5" customHeight="1">
      <c r="A185" s="82" t="s">
        <v>399</v>
      </c>
      <c r="B185" s="82"/>
      <c r="C185" s="82"/>
      <c r="D185" s="82"/>
      <c r="E185" s="82"/>
      <c r="F185" s="82"/>
      <c r="G185" s="82"/>
      <c r="H185" s="82"/>
      <c r="I185" s="83" t="s">
        <v>449</v>
      </c>
      <c r="J185" s="27"/>
    </row>
    <row r="186" spans="1:10" ht="79.5" customHeight="1">
      <c r="A186" s="82"/>
      <c r="B186" s="82"/>
      <c r="C186" s="82"/>
      <c r="D186" s="82"/>
      <c r="E186" s="82"/>
      <c r="F186" s="82"/>
      <c r="G186" s="82"/>
      <c r="H186" s="82"/>
      <c r="I186" s="83"/>
      <c r="J186" s="27"/>
    </row>
    <row r="187" spans="1:10" ht="79.5" customHeight="1">
      <c r="A187" s="87" t="s">
        <v>434</v>
      </c>
      <c r="B187" s="674" t="s">
        <v>450</v>
      </c>
      <c r="C187" s="674"/>
      <c r="D187" s="674"/>
      <c r="E187" s="674"/>
      <c r="F187" s="674"/>
      <c r="G187" s="674"/>
      <c r="H187" s="674"/>
      <c r="I187" s="674"/>
    </row>
    <row r="188" spans="1:10" ht="79.5" customHeight="1">
      <c r="A188" s="85"/>
      <c r="B188" s="64"/>
      <c r="C188" s="64"/>
      <c r="D188" s="64"/>
      <c r="E188" s="64"/>
      <c r="F188" s="64"/>
      <c r="G188" s="64"/>
      <c r="H188" s="64"/>
      <c r="I188" s="64"/>
    </row>
    <row r="189" spans="1:10" ht="79.5" customHeight="1">
      <c r="A189" s="64"/>
      <c r="B189" s="79"/>
      <c r="C189" s="64"/>
      <c r="D189" s="64"/>
      <c r="E189" s="64"/>
      <c r="F189" s="79"/>
      <c r="G189" s="64"/>
      <c r="H189" s="64"/>
      <c r="I189" s="64"/>
    </row>
    <row r="190" spans="1:10" ht="79.5" customHeight="1">
      <c r="A190" s="64"/>
      <c r="B190" s="89" t="s">
        <v>451</v>
      </c>
      <c r="C190" s="89"/>
      <c r="D190" s="89"/>
      <c r="E190" s="89"/>
      <c r="F190" s="89" t="s">
        <v>451</v>
      </c>
      <c r="G190" s="89"/>
      <c r="H190" s="89"/>
      <c r="I190" s="89"/>
    </row>
    <row r="191" spans="1:10" ht="79.5" customHeight="1">
      <c r="A191" s="64"/>
      <c r="B191" s="553" t="s">
        <v>398</v>
      </c>
      <c r="C191" s="553"/>
      <c r="D191" s="553"/>
      <c r="E191" s="553"/>
      <c r="F191" s="553" t="s">
        <v>696</v>
      </c>
      <c r="G191" s="553"/>
      <c r="H191" s="553"/>
      <c r="I191" s="553"/>
    </row>
    <row r="192" spans="1:10" ht="79.5" customHeight="1">
      <c r="A192" s="64"/>
      <c r="B192" s="90"/>
      <c r="C192" s="85"/>
      <c r="D192" s="85"/>
      <c r="E192" s="85"/>
      <c r="F192" s="91"/>
      <c r="G192" s="91"/>
      <c r="H192" s="91"/>
      <c r="I192" s="91"/>
    </row>
    <row r="193" spans="1:9" ht="79.5" customHeight="1">
      <c r="A193" s="64"/>
      <c r="B193" s="548" t="s">
        <v>452</v>
      </c>
      <c r="C193" s="548"/>
      <c r="D193" s="548"/>
      <c r="E193" s="548"/>
      <c r="F193" s="548" t="s">
        <v>452</v>
      </c>
      <c r="G193" s="548"/>
      <c r="H193" s="548"/>
      <c r="I193" s="548"/>
    </row>
    <row r="194" spans="1:9" ht="79.5" customHeight="1">
      <c r="A194" s="64"/>
      <c r="B194" s="79"/>
      <c r="C194" s="85"/>
      <c r="D194" s="85"/>
      <c r="E194" s="85"/>
      <c r="F194" s="79"/>
      <c r="G194" s="85"/>
      <c r="H194" s="85"/>
      <c r="I194" s="85"/>
    </row>
    <row r="195" spans="1:9" ht="79.5" customHeight="1">
      <c r="A195" s="64"/>
      <c r="B195" s="79"/>
      <c r="C195" s="85"/>
      <c r="D195" s="85"/>
      <c r="E195" s="85"/>
      <c r="F195" s="79"/>
      <c r="G195" s="85"/>
      <c r="H195" s="85"/>
      <c r="I195" s="85"/>
    </row>
    <row r="196" spans="1:9" ht="79.5" customHeight="1">
      <c r="A196" s="64"/>
      <c r="B196" s="82" t="s">
        <v>453</v>
      </c>
      <c r="C196" s="92"/>
      <c r="D196" s="82"/>
      <c r="E196" s="82"/>
      <c r="F196" s="681" t="s">
        <v>453</v>
      </c>
      <c r="G196" s="682"/>
      <c r="H196" s="682"/>
      <c r="I196" s="682"/>
    </row>
    <row r="197" spans="1:9" ht="79.5" customHeight="1">
      <c r="A197" s="64"/>
      <c r="B197" s="82" t="s">
        <v>4</v>
      </c>
      <c r="C197" s="92"/>
      <c r="D197" s="82"/>
      <c r="E197" s="82"/>
      <c r="F197" s="681" t="s">
        <v>4</v>
      </c>
      <c r="G197" s="682"/>
      <c r="H197" s="682"/>
      <c r="I197" s="682"/>
    </row>
    <row r="198" spans="1:9" ht="79.5" customHeight="1">
      <c r="A198" s="64"/>
      <c r="B198" s="89"/>
      <c r="C198" s="85"/>
      <c r="D198" s="85"/>
      <c r="E198" s="85"/>
      <c r="F198" s="89"/>
      <c r="G198" s="85"/>
      <c r="H198" s="85"/>
      <c r="I198" s="85"/>
    </row>
    <row r="199" spans="1:9" ht="79.5" customHeight="1">
      <c r="A199" s="64"/>
      <c r="B199" s="548" t="s">
        <v>454</v>
      </c>
      <c r="C199" s="548"/>
      <c r="D199" s="548"/>
      <c r="E199" s="548"/>
      <c r="F199" s="548" t="s">
        <v>454</v>
      </c>
      <c r="G199" s="548"/>
      <c r="H199" s="548"/>
      <c r="I199" s="548"/>
    </row>
    <row r="200" spans="1:9" ht="79.5" customHeight="1">
      <c r="A200" s="64"/>
      <c r="B200" s="82" t="s">
        <v>453</v>
      </c>
      <c r="C200" s="82"/>
      <c r="D200" s="82"/>
      <c r="E200" s="82"/>
      <c r="F200" s="82" t="s">
        <v>453</v>
      </c>
      <c r="G200" s="89"/>
      <c r="H200" s="89"/>
      <c r="I200" s="89"/>
    </row>
    <row r="201" spans="1:9" ht="79.5" customHeight="1">
      <c r="A201" s="64"/>
      <c r="B201" s="82" t="s">
        <v>4</v>
      </c>
      <c r="C201" s="82"/>
      <c r="D201" s="82"/>
      <c r="E201" s="82"/>
      <c r="F201" s="82" t="s">
        <v>4</v>
      </c>
      <c r="G201" s="64"/>
      <c r="H201" s="64"/>
      <c r="I201" s="64"/>
    </row>
    <row r="202" spans="1:9" ht="79.5" customHeight="1">
      <c r="A202" s="64"/>
      <c r="B202" s="64"/>
      <c r="C202" s="64"/>
      <c r="D202" s="64"/>
      <c r="E202" s="64"/>
      <c r="F202" s="64"/>
      <c r="G202" s="64"/>
      <c r="H202" s="64"/>
      <c r="I202" s="64"/>
    </row>
    <row r="203" spans="1:9" ht="79.5" customHeight="1">
      <c r="A203" s="64"/>
      <c r="B203" s="548" t="s">
        <v>594</v>
      </c>
      <c r="C203" s="548"/>
      <c r="D203" s="548"/>
      <c r="E203" s="548"/>
      <c r="F203" s="548" t="s">
        <v>594</v>
      </c>
      <c r="G203" s="548"/>
      <c r="H203" s="548"/>
      <c r="I203" s="548"/>
    </row>
    <row r="204" spans="1:9" ht="79.5" customHeight="1">
      <c r="A204" s="64"/>
      <c r="B204" s="82" t="s">
        <v>453</v>
      </c>
      <c r="C204" s="82"/>
      <c r="D204" s="82"/>
      <c r="E204" s="82"/>
      <c r="F204" s="82" t="s">
        <v>453</v>
      </c>
      <c r="G204" s="89"/>
      <c r="H204" s="89"/>
      <c r="I204" s="89"/>
    </row>
    <row r="205" spans="1:9" ht="79.5" customHeight="1">
      <c r="A205" s="64"/>
      <c r="B205" s="82" t="s">
        <v>4</v>
      </c>
      <c r="C205" s="82"/>
      <c r="D205" s="82"/>
      <c r="E205" s="82"/>
      <c r="F205" s="82" t="s">
        <v>4</v>
      </c>
      <c r="G205" s="64"/>
      <c r="H205" s="64"/>
      <c r="I205" s="64"/>
    </row>
    <row r="206" spans="1:9" ht="79.5" customHeight="1">
      <c r="A206" s="64"/>
      <c r="B206" s="82"/>
      <c r="C206" s="82"/>
      <c r="D206" s="82"/>
      <c r="E206" s="82"/>
      <c r="F206" s="82"/>
      <c r="G206" s="64"/>
      <c r="H206" s="64"/>
      <c r="I206" s="64"/>
    </row>
    <row r="207" spans="1:9" ht="79.5" customHeight="1">
      <c r="A207" s="64"/>
      <c r="B207" s="82"/>
      <c r="C207" s="82"/>
      <c r="D207" s="82"/>
      <c r="E207" s="82"/>
      <c r="F207" s="82"/>
      <c r="G207" s="64"/>
      <c r="H207" s="64"/>
      <c r="I207" s="64"/>
    </row>
    <row r="208" spans="1:9" ht="79.5" customHeight="1">
      <c r="A208" s="64"/>
      <c r="B208" s="82"/>
      <c r="C208" s="82"/>
      <c r="D208" s="82"/>
      <c r="E208" s="82"/>
      <c r="F208" s="82"/>
      <c r="G208" s="64"/>
      <c r="H208" s="64"/>
      <c r="I208" s="64"/>
    </row>
    <row r="209" spans="1:9" ht="79.5" customHeight="1">
      <c r="A209" s="64"/>
      <c r="B209" s="82"/>
      <c r="C209" s="82"/>
      <c r="D209" s="82"/>
      <c r="E209" s="82"/>
      <c r="F209" s="82"/>
      <c r="G209" s="64"/>
      <c r="H209" s="64"/>
      <c r="I209" s="64"/>
    </row>
    <row r="210" spans="1:9" ht="79.5" customHeight="1">
      <c r="A210" s="64"/>
      <c r="B210" s="82"/>
      <c r="C210" s="82"/>
      <c r="D210" s="82"/>
      <c r="E210" s="82"/>
      <c r="F210" s="82"/>
      <c r="G210" s="64"/>
      <c r="H210" s="64"/>
      <c r="I210" s="64"/>
    </row>
    <row r="211" spans="1:9" ht="79.5" customHeight="1">
      <c r="A211" s="64"/>
      <c r="B211" s="82"/>
      <c r="C211" s="82"/>
      <c r="D211" s="82"/>
      <c r="E211" s="82"/>
      <c r="F211" s="82"/>
      <c r="G211" s="64"/>
      <c r="H211" s="64"/>
      <c r="I211" s="64"/>
    </row>
    <row r="212" spans="1:9" ht="79.5" customHeight="1">
      <c r="A212" s="64"/>
      <c r="B212" s="82"/>
      <c r="C212" s="82"/>
      <c r="D212" s="82"/>
      <c r="E212" s="82"/>
      <c r="F212" s="82"/>
      <c r="G212" s="64"/>
      <c r="H212" s="64"/>
      <c r="I212" s="64"/>
    </row>
    <row r="213" spans="1:9" ht="79.5" customHeight="1">
      <c r="A213" s="64"/>
      <c r="B213" s="82"/>
      <c r="C213" s="82"/>
      <c r="D213" s="82"/>
      <c r="E213" s="82"/>
      <c r="F213" s="82"/>
      <c r="G213" s="64"/>
      <c r="H213" s="64"/>
      <c r="I213" s="64"/>
    </row>
    <row r="214" spans="1:9" ht="79.5" customHeight="1">
      <c r="A214" s="64"/>
      <c r="B214" s="82"/>
      <c r="C214" s="82"/>
      <c r="D214" s="82"/>
      <c r="E214" s="82"/>
      <c r="F214" s="82"/>
      <c r="G214" s="64"/>
      <c r="H214" s="64"/>
      <c r="I214" s="64"/>
    </row>
    <row r="215" spans="1:9" ht="79.5" customHeight="1">
      <c r="A215" s="64"/>
      <c r="B215" s="82"/>
      <c r="C215" s="82"/>
      <c r="D215" s="82"/>
      <c r="E215" s="82"/>
      <c r="F215" s="82"/>
      <c r="G215" s="64"/>
      <c r="H215" s="64"/>
      <c r="I215" s="64"/>
    </row>
    <row r="216" spans="1:9" ht="79.5" customHeight="1">
      <c r="A216" s="64"/>
      <c r="B216" s="82"/>
      <c r="C216" s="82"/>
      <c r="D216" s="82"/>
      <c r="E216" s="82"/>
      <c r="F216" s="82"/>
      <c r="G216" s="64"/>
      <c r="H216" s="64"/>
      <c r="I216" s="64"/>
    </row>
    <row r="217" spans="1:9" ht="79.5" customHeight="1">
      <c r="A217" s="64"/>
      <c r="B217" s="82"/>
      <c r="C217" s="82"/>
      <c r="D217" s="82"/>
      <c r="E217" s="82"/>
      <c r="F217" s="82"/>
      <c r="G217" s="64"/>
      <c r="H217" s="64"/>
      <c r="I217" s="64"/>
    </row>
    <row r="218" spans="1:9" ht="79.5" customHeight="1">
      <c r="A218" s="64"/>
      <c r="B218" s="82"/>
      <c r="C218" s="82"/>
      <c r="D218" s="82"/>
      <c r="E218" s="82"/>
      <c r="F218" s="82"/>
      <c r="G218" s="64"/>
      <c r="H218" s="64"/>
      <c r="I218" s="64"/>
    </row>
    <row r="219" spans="1:9" ht="79.5" customHeight="1">
      <c r="A219" s="93"/>
      <c r="B219" s="93"/>
      <c r="C219" s="93"/>
      <c r="D219" s="93"/>
      <c r="E219" s="93"/>
      <c r="F219" s="93"/>
      <c r="G219" s="93"/>
      <c r="H219" s="93"/>
      <c r="I219" s="93"/>
    </row>
    <row r="220" spans="1:9" ht="79.5" customHeight="1">
      <c r="A220" s="82" t="s">
        <v>399</v>
      </c>
      <c r="B220" s="82"/>
      <c r="C220" s="82"/>
      <c r="D220" s="82"/>
      <c r="E220" s="82"/>
      <c r="F220" s="82"/>
      <c r="G220" s="82"/>
      <c r="H220" s="82"/>
      <c r="I220" s="83" t="s">
        <v>455</v>
      </c>
    </row>
    <row r="221" spans="1:9" ht="79.5" customHeight="1">
      <c r="A221" s="64"/>
      <c r="B221" s="64"/>
      <c r="C221" s="64"/>
      <c r="D221" s="64"/>
      <c r="E221" s="64"/>
      <c r="F221" s="64"/>
      <c r="G221" s="64"/>
      <c r="H221" s="64"/>
      <c r="I221" s="64"/>
    </row>
    <row r="222" spans="1:9" ht="79.5" customHeight="1">
      <c r="A222" s="64"/>
      <c r="B222" s="64"/>
      <c r="C222" s="64"/>
      <c r="D222" s="64"/>
      <c r="E222" s="64"/>
      <c r="F222" s="64"/>
      <c r="G222" s="64"/>
      <c r="H222" s="64"/>
      <c r="I222" s="64"/>
    </row>
    <row r="223" spans="1:9" ht="79.5" customHeight="1">
      <c r="A223" s="64"/>
      <c r="B223" s="64"/>
      <c r="C223" s="64"/>
      <c r="D223" s="64"/>
      <c r="E223" s="64"/>
      <c r="F223" s="64"/>
      <c r="G223" s="64"/>
      <c r="H223" s="64"/>
      <c r="I223" s="64"/>
    </row>
    <row r="224" spans="1:9" ht="79.5" customHeight="1">
      <c r="A224" s="64"/>
      <c r="B224" s="64"/>
      <c r="C224" s="64"/>
      <c r="D224" s="64"/>
      <c r="E224" s="64"/>
      <c r="F224" s="64"/>
      <c r="G224" s="64"/>
      <c r="H224" s="64"/>
      <c r="I224" s="64"/>
    </row>
    <row r="225" spans="1:9" ht="79.5" customHeight="1">
      <c r="A225" s="64"/>
      <c r="B225" s="64"/>
      <c r="C225" s="64"/>
      <c r="D225" s="64"/>
      <c r="E225" s="64"/>
      <c r="F225" s="64"/>
      <c r="G225" s="64"/>
      <c r="H225" s="64"/>
      <c r="I225" s="64"/>
    </row>
    <row r="226" spans="1:9" ht="79.5" customHeight="1">
      <c r="A226" s="64"/>
      <c r="B226" s="64"/>
      <c r="C226" s="64"/>
      <c r="D226" s="64"/>
      <c r="E226" s="64"/>
      <c r="F226" s="64"/>
      <c r="G226" s="64"/>
      <c r="H226" s="64"/>
      <c r="I226" s="64"/>
    </row>
    <row r="227" spans="1:9" ht="79.5" customHeight="1">
      <c r="A227" s="64"/>
      <c r="B227" s="64"/>
      <c r="C227" s="64"/>
      <c r="D227" s="64"/>
      <c r="E227" s="64"/>
      <c r="F227" s="64"/>
      <c r="G227" s="64"/>
      <c r="H227" s="64"/>
      <c r="I227" s="64"/>
    </row>
    <row r="228" spans="1:9" ht="79.5" customHeight="1">
      <c r="A228" s="64"/>
      <c r="B228" s="64"/>
      <c r="C228" s="64"/>
      <c r="D228" s="64"/>
      <c r="E228" s="64"/>
      <c r="F228" s="64"/>
      <c r="G228" s="64"/>
      <c r="H228" s="64"/>
      <c r="I228" s="64"/>
    </row>
    <row r="229" spans="1:9" ht="79.5" customHeight="1">
      <c r="A229" s="64"/>
      <c r="B229" s="64"/>
      <c r="C229" s="64"/>
      <c r="D229" s="64"/>
      <c r="E229" s="64"/>
      <c r="F229" s="64"/>
      <c r="G229" s="64"/>
      <c r="H229" s="64"/>
      <c r="I229" s="64"/>
    </row>
    <row r="230" spans="1:9" ht="79.5" customHeight="1">
      <c r="A230" s="64"/>
      <c r="B230" s="64"/>
      <c r="C230" s="64"/>
      <c r="D230" s="64"/>
      <c r="E230" s="64"/>
      <c r="F230" s="64"/>
      <c r="G230" s="64"/>
      <c r="H230" s="64"/>
      <c r="I230" s="64"/>
    </row>
    <row r="231" spans="1:9" ht="79.5" customHeight="1">
      <c r="A231" s="64"/>
      <c r="B231" s="64"/>
      <c r="C231" s="64"/>
      <c r="D231" s="64"/>
      <c r="E231" s="64"/>
      <c r="F231" s="64"/>
      <c r="G231" s="64"/>
      <c r="H231" s="64"/>
      <c r="I231" s="64"/>
    </row>
    <row r="232" spans="1:9" ht="79.5" customHeight="1">
      <c r="A232" s="64"/>
      <c r="B232" s="64"/>
      <c r="C232" s="64"/>
      <c r="D232" s="64"/>
      <c r="E232" s="64"/>
      <c r="F232" s="64"/>
      <c r="G232" s="64"/>
      <c r="H232" s="64"/>
      <c r="I232" s="64"/>
    </row>
    <row r="233" spans="1:9" ht="79.5" customHeight="1">
      <c r="A233" s="64"/>
      <c r="B233" s="64"/>
      <c r="C233" s="64"/>
      <c r="D233" s="64"/>
      <c r="E233" s="64"/>
      <c r="F233" s="64"/>
      <c r="G233" s="64"/>
      <c r="H233" s="64"/>
      <c r="I233" s="64"/>
    </row>
  </sheetData>
  <sheetProtection algorithmName="SHA-512" hashValue="jwCmhhy0tb2/i681MIKC76zRmvdtK2aw9aGRQVH0v56SKtG7XR4Y1nwqKBHaf+dknUHf6OmbEr61lpYIXplprg==" saltValue="daaPGXjYrlQAtoBtXMyc2w==" spinCount="100000" sheet="1" objects="1" scenarios="1" formatColumns="0" formatRows="0" selectLockedCells="1" selectUnlockedCells="1"/>
  <customSheetViews>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2" max="8" man="1"/>
    <brk id="115" max="8" man="1"/>
    <brk id="138" max="8" man="1"/>
    <brk id="156" max="8" man="1"/>
    <brk id="185" max="8" man="1"/>
  </rowBreaks>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zoomScaleNormal="100" zoomScaleSheetLayoutView="100" workbookViewId="0">
      <selection activeCell="D17" sqref="D17:E20"/>
    </sheetView>
  </sheetViews>
  <sheetFormatPr defaultRowHeight="13.5"/>
  <cols>
    <col min="1" max="1" width="9.85546875" style="39" customWidth="1"/>
    <col min="2" max="2" width="12.7109375" style="39" customWidth="1"/>
    <col min="3" max="3" width="44.140625" style="39" customWidth="1"/>
    <col min="4" max="4" width="60.5703125" style="39" customWidth="1"/>
    <col min="5" max="5" width="18.5703125" style="39" customWidth="1"/>
    <col min="6" max="6" width="9.85546875" style="37" customWidth="1"/>
    <col min="7" max="9" width="9.140625" style="37"/>
    <col min="10" max="16384" width="9.140625" style="34"/>
  </cols>
  <sheetData>
    <row r="1" spans="1:12" ht="18" customHeight="1">
      <c r="A1" s="496" t="s">
        <v>8</v>
      </c>
      <c r="B1" s="499" t="s">
        <v>125</v>
      </c>
      <c r="C1" s="499"/>
      <c r="D1" s="499"/>
      <c r="E1" s="499"/>
      <c r="F1" s="509" t="str">
        <f>Basic!B2</f>
        <v>NR3/NT/W-AIS/DOM/K00/25/11853 (RFx No. 5002004745)</v>
      </c>
      <c r="G1" s="232"/>
      <c r="H1" s="32"/>
      <c r="I1" s="32"/>
      <c r="J1" s="33"/>
      <c r="L1" s="34" t="s">
        <v>458</v>
      </c>
    </row>
    <row r="2" spans="1:12" ht="46.5" customHeight="1">
      <c r="A2" s="497"/>
      <c r="B2" s="500" t="str">
        <f>Basic!B1</f>
        <v>Package-A-Construction of 2 Nos. 400 kV line bays at 400 kV Bareilly (POWERGRID) S/S</v>
      </c>
      <c r="C2" s="501"/>
      <c r="D2" s="501"/>
      <c r="E2" s="502"/>
      <c r="F2" s="510"/>
      <c r="G2" s="32"/>
      <c r="H2" s="32"/>
      <c r="I2" s="32"/>
      <c r="J2" s="33"/>
    </row>
    <row r="3" spans="1:12" ht="21" customHeight="1">
      <c r="A3" s="497"/>
      <c r="B3" s="516" t="str">
        <f>"Specification No.: " &amp; Basic!B3</f>
        <v>Specification No.: NR3/NT/W-AIS/DOM/K00/25/11853 (RFx No. 5002004745)</v>
      </c>
      <c r="C3" s="516"/>
      <c r="D3" s="516"/>
      <c r="E3" s="516"/>
      <c r="F3" s="510"/>
      <c r="G3" s="32"/>
      <c r="H3" s="32"/>
      <c r="I3" s="32"/>
      <c r="J3" s="33"/>
    </row>
    <row r="4" spans="1:12" s="43" customFormat="1" ht="27.75" customHeight="1">
      <c r="A4" s="497"/>
      <c r="B4" s="100">
        <v>1</v>
      </c>
      <c r="C4" s="513" t="s">
        <v>126</v>
      </c>
      <c r="D4" s="513"/>
      <c r="E4" s="513"/>
      <c r="F4" s="510"/>
      <c r="G4" s="41"/>
      <c r="H4" s="41"/>
      <c r="I4" s="40"/>
      <c r="J4" s="42"/>
    </row>
    <row r="5" spans="1:12" s="43" customFormat="1" ht="30.75" customHeight="1">
      <c r="A5" s="497"/>
      <c r="B5" s="101">
        <v>2</v>
      </c>
      <c r="C5" s="513" t="s">
        <v>710</v>
      </c>
      <c r="D5" s="513"/>
      <c r="E5" s="513"/>
      <c r="F5" s="510"/>
      <c r="G5" s="40"/>
      <c r="H5" s="40"/>
      <c r="I5" s="40"/>
      <c r="J5" s="42"/>
    </row>
    <row r="6" spans="1:12" s="43" customFormat="1" ht="18" customHeight="1">
      <c r="A6" s="497"/>
      <c r="B6" s="101">
        <v>3</v>
      </c>
      <c r="C6" s="515" t="s">
        <v>160</v>
      </c>
      <c r="D6" s="515"/>
      <c r="E6" s="515"/>
      <c r="F6" s="510"/>
      <c r="G6" s="40"/>
      <c r="H6" s="40"/>
      <c r="I6" s="40"/>
      <c r="J6" s="42"/>
    </row>
    <row r="7" spans="1:12" s="43" customFormat="1" ht="30.75" customHeight="1">
      <c r="A7" s="497"/>
      <c r="B7" s="101">
        <v>4</v>
      </c>
      <c r="C7" s="513" t="s">
        <v>159</v>
      </c>
      <c r="D7" s="513"/>
      <c r="E7" s="513"/>
      <c r="F7" s="510"/>
      <c r="G7" s="40"/>
      <c r="H7" s="40"/>
      <c r="I7" s="40"/>
      <c r="J7" s="42"/>
    </row>
    <row r="8" spans="1:12" s="43" customFormat="1" ht="40.5" customHeight="1">
      <c r="A8" s="497"/>
      <c r="B8" s="101">
        <v>5</v>
      </c>
      <c r="C8" s="513" t="s">
        <v>467</v>
      </c>
      <c r="D8" s="513"/>
      <c r="E8" s="513"/>
      <c r="F8" s="510"/>
      <c r="G8" s="40"/>
      <c r="H8" s="40"/>
      <c r="I8" s="40"/>
      <c r="J8" s="42"/>
    </row>
    <row r="9" spans="1:12" s="43" customFormat="1" ht="25.5" customHeight="1">
      <c r="A9" s="497"/>
      <c r="B9" s="102">
        <v>6</v>
      </c>
      <c r="C9" s="514" t="s">
        <v>457</v>
      </c>
      <c r="D9" s="514"/>
      <c r="E9" s="514"/>
      <c r="F9" s="510"/>
      <c r="G9" s="40"/>
      <c r="H9" s="40"/>
      <c r="I9" s="40"/>
      <c r="J9" s="42"/>
    </row>
    <row r="10" spans="1:12" s="43" customFormat="1" ht="33" customHeight="1">
      <c r="A10" s="497"/>
      <c r="B10" s="102">
        <v>7</v>
      </c>
      <c r="C10" s="514" t="s">
        <v>777</v>
      </c>
      <c r="D10" s="514"/>
      <c r="E10" s="514"/>
      <c r="F10" s="510"/>
      <c r="G10" s="40"/>
      <c r="H10" s="40"/>
      <c r="I10" s="40"/>
      <c r="J10" s="99"/>
    </row>
    <row r="11" spans="1:12" s="43" customFormat="1" ht="54" customHeight="1">
      <c r="A11" s="497"/>
      <c r="B11" s="240">
        <v>8</v>
      </c>
      <c r="C11" s="513" t="s">
        <v>805</v>
      </c>
      <c r="D11" s="513"/>
      <c r="E11" s="513"/>
      <c r="F11" s="510"/>
      <c r="G11" s="40"/>
      <c r="H11" s="40"/>
      <c r="I11" s="40"/>
      <c r="J11" s="99"/>
    </row>
    <row r="12" spans="1:12" s="43" customFormat="1" ht="12" customHeight="1">
      <c r="A12" s="497"/>
      <c r="B12" s="240"/>
      <c r="C12" s="241"/>
      <c r="D12" s="241"/>
      <c r="E12" s="241"/>
      <c r="F12" s="510"/>
      <c r="G12" s="40"/>
      <c r="H12" s="40"/>
      <c r="I12" s="40"/>
      <c r="J12" s="99"/>
    </row>
    <row r="13" spans="1:12" s="43" customFormat="1" ht="33" customHeight="1">
      <c r="A13" s="497"/>
      <c r="B13" s="103" t="s">
        <v>379</v>
      </c>
      <c r="C13" s="517" t="s">
        <v>469</v>
      </c>
      <c r="D13" s="517"/>
      <c r="E13" s="518"/>
      <c r="F13" s="510"/>
      <c r="G13" s="40"/>
      <c r="H13" s="40"/>
      <c r="I13" s="40"/>
      <c r="J13" s="42"/>
    </row>
    <row r="14" spans="1:12" ht="5.25" customHeight="1">
      <c r="A14" s="497"/>
      <c r="B14" s="104"/>
      <c r="C14" s="104"/>
      <c r="D14" s="104"/>
      <c r="E14" s="104"/>
      <c r="F14" s="510"/>
      <c r="G14" s="32"/>
      <c r="H14" s="32"/>
      <c r="I14" s="32"/>
      <c r="J14" s="33"/>
    </row>
    <row r="15" spans="1:12" ht="18" customHeight="1">
      <c r="A15" s="497"/>
      <c r="B15" s="512"/>
      <c r="C15" s="512"/>
      <c r="D15" s="512"/>
      <c r="E15" s="512"/>
      <c r="F15" s="510"/>
      <c r="G15" s="32"/>
      <c r="H15" s="32"/>
      <c r="I15" s="32"/>
      <c r="J15" s="33"/>
    </row>
    <row r="16" spans="1:12" ht="8.1" customHeight="1">
      <c r="A16" s="497"/>
      <c r="B16" s="36"/>
      <c r="C16" s="36"/>
      <c r="D16" s="36"/>
      <c r="E16" s="36"/>
      <c r="F16" s="510"/>
      <c r="G16" s="32"/>
      <c r="H16" s="32"/>
      <c r="I16" s="32"/>
      <c r="J16" s="33"/>
    </row>
    <row r="17" spans="1:10" ht="27.75" customHeight="1">
      <c r="A17" s="497"/>
      <c r="B17" s="234"/>
      <c r="C17" s="235"/>
      <c r="D17" s="503"/>
      <c r="E17" s="504"/>
      <c r="F17" s="510"/>
    </row>
    <row r="18" spans="1:10" ht="19.5" customHeight="1">
      <c r="A18" s="497"/>
      <c r="B18" s="236"/>
      <c r="C18" s="237"/>
      <c r="D18" s="505"/>
      <c r="E18" s="506"/>
      <c r="F18" s="510"/>
      <c r="G18" s="32"/>
      <c r="H18" s="32"/>
      <c r="I18" s="32"/>
      <c r="J18" s="33"/>
    </row>
    <row r="19" spans="1:10" ht="24" customHeight="1">
      <c r="A19" s="497"/>
      <c r="B19" s="236"/>
      <c r="C19" s="237"/>
      <c r="D19" s="505"/>
      <c r="E19" s="506"/>
      <c r="F19" s="510"/>
      <c r="G19" s="38"/>
      <c r="H19" s="38"/>
      <c r="I19" s="38"/>
      <c r="J19" s="38"/>
    </row>
    <row r="20" spans="1:10" ht="23.25" customHeight="1">
      <c r="A20" s="498"/>
      <c r="B20" s="238"/>
      <c r="C20" s="239"/>
      <c r="D20" s="507"/>
      <c r="E20" s="508"/>
      <c r="F20" s="511"/>
      <c r="G20" s="38"/>
      <c r="H20" s="38"/>
      <c r="I20" s="38"/>
      <c r="J20" s="38"/>
    </row>
    <row r="21" spans="1:10" ht="15.75">
      <c r="A21" s="35"/>
      <c r="B21" s="35"/>
      <c r="C21" s="35"/>
      <c r="D21" s="35"/>
      <c r="E21" s="35"/>
      <c r="F21" s="32"/>
      <c r="G21" s="32"/>
      <c r="H21" s="32"/>
      <c r="I21" s="32"/>
      <c r="J21" s="33"/>
    </row>
    <row r="22" spans="1:10" ht="15.75">
      <c r="A22" s="35"/>
      <c r="B22" s="35"/>
      <c r="C22" s="35"/>
      <c r="D22" s="35"/>
      <c r="E22" s="35"/>
      <c r="F22" s="32"/>
      <c r="G22" s="32"/>
      <c r="H22" s="32"/>
      <c r="I22" s="32"/>
      <c r="J22" s="33"/>
    </row>
  </sheetData>
  <sheetProtection algorithmName="SHA-512" hashValue="7hkxGGeQvyGLpig7m06o/jv0nF6UtTp8+zNiV0pZ/ZfuFbS/TExi2DjsS1Mha/VNlASP90PKae63kzdg3Qx7rA==" saltValue="lNSsLmWzVCTWjfcwOkeJSw==" spinCount="100000" sheet="1" formatColumns="0" formatRows="0" selectLockedCells="1"/>
  <customSheetViews>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4" type="noConversion"/>
  <printOptions horizontalCentered="1"/>
  <pageMargins left="0.15748031496063" right="0.23622047244094499" top="0.78" bottom="0.98425196850393704" header="0.35433070866141703" footer="0.511811023622047"/>
  <pageSetup paperSize="9" scale="8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B125"/>
  <sheetViews>
    <sheetView showGridLines="0" view="pageBreakPreview" topLeftCell="A3" zoomScaleNormal="100" zoomScaleSheetLayoutView="100" workbookViewId="0">
      <selection activeCell="E20" sqref="E20"/>
    </sheetView>
  </sheetViews>
  <sheetFormatPr defaultRowHeight="15.75"/>
  <cols>
    <col min="1" max="1" width="12.140625" style="17" customWidth="1"/>
    <col min="2" max="2" width="36.42578125" style="17" customWidth="1"/>
    <col min="3" max="3" width="11.42578125" style="17" customWidth="1"/>
    <col min="4" max="4" width="15.42578125" style="17" customWidth="1"/>
    <col min="5" max="5" width="56.42578125" style="17" customWidth="1"/>
    <col min="6" max="7" width="9.140625" style="64"/>
    <col min="8" max="8" width="0" style="64" hidden="1" customWidth="1"/>
    <col min="9" max="9" width="9.140625" style="64"/>
    <col min="10" max="10" width="0" style="64" hidden="1" customWidth="1"/>
    <col min="11" max="16384" width="9.140625" style="64"/>
  </cols>
  <sheetData>
    <row r="1" spans="1:11" ht="38.25" customHeight="1">
      <c r="A1" s="550" t="str">
        <f>'Attach 3(JV)'!A1</f>
        <v>Specification No. :NR3/NT/W-AIS/DOM/K00/25/11853 (RFx No. 5002004745)</v>
      </c>
      <c r="B1" s="550"/>
      <c r="C1" s="550"/>
      <c r="D1" s="550"/>
      <c r="E1" s="265" t="str">
        <f>"Attachment-15 " &amp; 'Attach 3(JV)'!AT1</f>
        <v xml:space="preserve">Attachment-15 </v>
      </c>
    </row>
    <row r="2" spans="1:11" ht="12" customHeight="1"/>
    <row r="3" spans="1:11" ht="79.5" customHeight="1">
      <c r="A3" s="617" t="str">
        <f>Basic!B1</f>
        <v>Package-A-Construction of 2 Nos. 400 kV line bays at 400 kV Bareilly (POWERGRID) S/S</v>
      </c>
      <c r="B3" s="618"/>
      <c r="C3" s="618"/>
      <c r="D3" s="618"/>
      <c r="E3" s="618"/>
    </row>
    <row r="4" spans="1:11" ht="9" customHeight="1">
      <c r="A4" s="266"/>
    </row>
    <row r="5" spans="1:11" ht="39.75" customHeight="1">
      <c r="A5" s="706" t="s">
        <v>770</v>
      </c>
      <c r="B5" s="706"/>
      <c r="C5" s="706"/>
      <c r="D5" s="706"/>
      <c r="E5" s="706"/>
    </row>
    <row r="6" spans="1:11" ht="6" customHeight="1">
      <c r="A6" s="69"/>
    </row>
    <row r="7" spans="1:11" ht="20.100000000000001" customHeight="1">
      <c r="A7" s="47"/>
      <c r="E7" s="129" t="str">
        <f>'Attach 3(JV)'!E7</f>
        <v>To:</v>
      </c>
    </row>
    <row r="8" spans="1:11" ht="36" customHeight="1">
      <c r="A8" s="546" t="str">
        <f>'Attach 3(JV)'!A7</f>
        <v>Bidder’s Name and Address (Sole Bidder) :</v>
      </c>
      <c r="B8" s="546"/>
      <c r="C8" s="546"/>
      <c r="D8" s="546"/>
      <c r="E8" s="130" t="str">
        <f>'Attach 3(JV)'!E8</f>
        <v>Contract Services</v>
      </c>
      <c r="K8" s="82"/>
    </row>
    <row r="9" spans="1:11" ht="36" customHeight="1">
      <c r="A9" s="549" t="str">
        <f>'Attach 3(JV)'!A8</f>
        <v/>
      </c>
      <c r="B9" s="549"/>
      <c r="C9" s="267"/>
      <c r="D9" s="267"/>
      <c r="E9" s="130"/>
    </row>
    <row r="10" spans="1:11" ht="20.100000000000001" customHeight="1">
      <c r="A10" s="131" t="s">
        <v>341</v>
      </c>
      <c r="B10" s="707" t="str">
        <f>'Attach 3(JV)'!B9:D9</f>
        <v/>
      </c>
      <c r="C10" s="707"/>
      <c r="D10" s="707"/>
      <c r="E10" s="130" t="str">
        <f>'Attach 3(JV)'!E9</f>
        <v>Power Grid Corporation of India Ltd.,</v>
      </c>
    </row>
    <row r="11" spans="1:11" ht="20.100000000000001" customHeight="1">
      <c r="A11" s="131" t="s">
        <v>343</v>
      </c>
      <c r="B11" s="544" t="str">
        <f>'Attach 3(JV)'!B10:D10</f>
        <v/>
      </c>
      <c r="C11" s="544"/>
      <c r="D11" s="544"/>
      <c r="E11" s="130" t="str">
        <f>'Attach 3(JV)'!E10</f>
        <v xml:space="preserve">Northern Region-III Headquarter, 2nd Floor, Plot No. – 2A/INS 02,
</v>
      </c>
    </row>
    <row r="12" spans="1:11" ht="17.25" customHeight="1">
      <c r="B12" s="544" t="str">
        <f>'Attach 3(JV)'!B11:D11</f>
        <v/>
      </c>
      <c r="C12" s="544"/>
      <c r="D12" s="544"/>
      <c r="E12" s="130" t="str">
        <f>'Attach 3(JV)'!E11</f>
        <v xml:space="preserve">2nd Floor, Plot No. – 2A/INS 02, Avadh Vihar Yojna,Lucknow- 226002 (UP) </v>
      </c>
    </row>
    <row r="13" spans="1:11" ht="17.25" customHeight="1">
      <c r="A13" s="69"/>
      <c r="B13" s="544" t="str">
        <f>'Attach 3(JV)'!B12</f>
        <v/>
      </c>
      <c r="C13" s="544"/>
      <c r="D13" s="544"/>
      <c r="E13" s="130"/>
    </row>
    <row r="14" spans="1:11" ht="13.5" customHeight="1">
      <c r="A14" s="69"/>
      <c r="B14" s="544"/>
      <c r="C14" s="544"/>
      <c r="D14" s="544"/>
    </row>
    <row r="15" spans="1:11" ht="17.25" customHeight="1">
      <c r="A15" s="17" t="s">
        <v>336</v>
      </c>
    </row>
    <row r="16" spans="1:11" ht="8.25" hidden="1" customHeight="1"/>
    <row r="17" spans="1:5" ht="56.25" customHeight="1">
      <c r="A17" s="70" t="s">
        <v>383</v>
      </c>
      <c r="B17" s="597" t="s">
        <v>384</v>
      </c>
      <c r="C17" s="597"/>
      <c r="D17" s="597"/>
      <c r="E17" s="597"/>
    </row>
    <row r="18" spans="1:5" ht="16.5" customHeight="1">
      <c r="A18" s="70"/>
      <c r="B18" s="708" t="s">
        <v>468</v>
      </c>
      <c r="C18" s="708"/>
      <c r="D18" s="708"/>
      <c r="E18" s="708"/>
    </row>
    <row r="19" spans="1:5" ht="6.75" customHeight="1">
      <c r="A19" s="70"/>
      <c r="B19" s="382"/>
      <c r="C19" s="382"/>
      <c r="D19" s="382"/>
      <c r="E19" s="382"/>
    </row>
    <row r="20" spans="1:5" ht="18" customHeight="1">
      <c r="B20" s="383" t="s">
        <v>385</v>
      </c>
      <c r="C20" s="384"/>
      <c r="D20" s="385"/>
      <c r="E20" s="386"/>
    </row>
    <row r="21" spans="1:5" ht="18" customHeight="1">
      <c r="A21" s="387"/>
      <c r="B21" s="383" t="s">
        <v>386</v>
      </c>
      <c r="C21" s="384"/>
      <c r="D21" s="385"/>
      <c r="E21" s="386"/>
    </row>
    <row r="22" spans="1:5" ht="18" customHeight="1">
      <c r="A22" s="704"/>
      <c r="B22" s="705"/>
      <c r="C22" s="705"/>
      <c r="D22" s="705"/>
      <c r="E22" s="705"/>
    </row>
    <row r="23" spans="1:5" ht="18" customHeight="1">
      <c r="A23" s="71"/>
      <c r="B23" s="388" t="s">
        <v>767</v>
      </c>
      <c r="C23" s="384"/>
      <c r="D23" s="385"/>
      <c r="E23" s="386"/>
    </row>
    <row r="24" spans="1:5" ht="6.75" customHeight="1">
      <c r="A24" s="71"/>
      <c r="B24" s="71"/>
      <c r="C24" s="71"/>
      <c r="D24" s="71"/>
      <c r="E24" s="71"/>
    </row>
    <row r="25" spans="1:5" ht="13.5" customHeight="1">
      <c r="B25" s="681"/>
      <c r="C25" s="681"/>
      <c r="D25" s="681"/>
      <c r="E25" s="681"/>
    </row>
    <row r="26" spans="1:5" ht="35.25" customHeight="1">
      <c r="A26" s="70" t="s">
        <v>387</v>
      </c>
      <c r="B26" s="597" t="s">
        <v>127</v>
      </c>
      <c r="C26" s="597"/>
      <c r="D26" s="597"/>
      <c r="E26" s="597"/>
    </row>
    <row r="27" spans="1:5" ht="36" customHeight="1">
      <c r="A27" s="389" t="s">
        <v>151</v>
      </c>
      <c r="B27" s="600" t="s">
        <v>128</v>
      </c>
      <c r="C27" s="600"/>
      <c r="D27" s="600"/>
      <c r="E27" s="390" t="str">
        <f>B10</f>
        <v/>
      </c>
    </row>
    <row r="28" spans="1:5" ht="18.95" customHeight="1">
      <c r="A28" s="391" t="s">
        <v>152</v>
      </c>
      <c r="B28" s="694" t="s">
        <v>129</v>
      </c>
      <c r="C28" s="694"/>
      <c r="D28" s="694"/>
      <c r="E28" s="392"/>
    </row>
    <row r="29" spans="1:5" ht="18.95" customHeight="1">
      <c r="A29" s="393"/>
      <c r="B29" s="694" t="s">
        <v>130</v>
      </c>
      <c r="C29" s="694"/>
      <c r="D29" s="694"/>
      <c r="E29" s="394"/>
    </row>
    <row r="30" spans="1:5" ht="18.95" customHeight="1">
      <c r="A30" s="393"/>
      <c r="B30" s="694"/>
      <c r="C30" s="694"/>
      <c r="D30" s="694"/>
      <c r="E30" s="394"/>
    </row>
    <row r="31" spans="1:5" ht="18.95" customHeight="1">
      <c r="A31" s="393"/>
      <c r="B31" s="694"/>
      <c r="C31" s="694"/>
      <c r="D31" s="694"/>
      <c r="E31" s="394"/>
    </row>
    <row r="32" spans="1:5" ht="18.95" customHeight="1">
      <c r="A32" s="393"/>
      <c r="B32" s="694" t="s">
        <v>131</v>
      </c>
      <c r="C32" s="694"/>
      <c r="D32" s="694"/>
      <c r="E32" s="394"/>
    </row>
    <row r="33" spans="1:10" ht="18.95" customHeight="1">
      <c r="A33" s="393"/>
      <c r="B33" s="694"/>
      <c r="C33" s="694"/>
      <c r="D33" s="694"/>
      <c r="E33" s="395"/>
    </row>
    <row r="34" spans="1:10" ht="18.95" customHeight="1">
      <c r="A34" s="393"/>
      <c r="B34" s="694"/>
      <c r="C34" s="694"/>
      <c r="D34" s="694"/>
      <c r="E34" s="395"/>
    </row>
    <row r="35" spans="1:10" ht="18.95" customHeight="1">
      <c r="A35" s="393"/>
      <c r="B35" s="694" t="s">
        <v>132</v>
      </c>
      <c r="C35" s="694"/>
      <c r="D35" s="694"/>
      <c r="E35" s="395"/>
    </row>
    <row r="36" spans="1:10" ht="18.95" customHeight="1">
      <c r="A36" s="393"/>
      <c r="B36" s="694"/>
      <c r="C36" s="694"/>
      <c r="D36" s="694"/>
      <c r="E36" s="394"/>
      <c r="J36" s="64" t="s">
        <v>596</v>
      </c>
    </row>
    <row r="37" spans="1:10" ht="18.95" customHeight="1">
      <c r="A37" s="396"/>
      <c r="B37" s="696"/>
      <c r="C37" s="696"/>
      <c r="D37" s="696"/>
      <c r="E37" s="397"/>
      <c r="J37" s="64" t="s">
        <v>465</v>
      </c>
    </row>
    <row r="38" spans="1:10" ht="18.95" customHeight="1">
      <c r="A38" s="594" t="s">
        <v>635</v>
      </c>
      <c r="B38" s="683" t="s">
        <v>133</v>
      </c>
      <c r="C38" s="683"/>
      <c r="D38" s="683"/>
      <c r="E38" s="684"/>
    </row>
    <row r="39" spans="1:10" ht="60.75" customHeight="1">
      <c r="A39" s="594"/>
      <c r="B39" s="686" t="s">
        <v>134</v>
      </c>
      <c r="C39" s="669"/>
      <c r="D39" s="687"/>
      <c r="E39" s="685"/>
    </row>
    <row r="40" spans="1:10" ht="105.75" customHeight="1">
      <c r="A40" s="252" t="s">
        <v>636</v>
      </c>
      <c r="B40" s="688" t="s">
        <v>637</v>
      </c>
      <c r="C40" s="689"/>
      <c r="D40" s="690"/>
      <c r="E40" s="399"/>
    </row>
    <row r="41" spans="1:10" ht="60.75" customHeight="1">
      <c r="A41" s="252" t="s">
        <v>638</v>
      </c>
      <c r="B41" s="688" t="s">
        <v>639</v>
      </c>
      <c r="C41" s="689"/>
      <c r="D41" s="690"/>
      <c r="E41" s="398"/>
    </row>
    <row r="42" spans="1:10" ht="102" customHeight="1">
      <c r="A42" s="252" t="s">
        <v>640</v>
      </c>
      <c r="B42" s="688" t="s">
        <v>641</v>
      </c>
      <c r="C42" s="689"/>
      <c r="D42" s="690"/>
      <c r="E42" s="400"/>
    </row>
    <row r="43" spans="1:10" ht="17.100000000000001" customHeight="1">
      <c r="A43" s="401" t="s">
        <v>153</v>
      </c>
      <c r="B43" s="695" t="s">
        <v>135</v>
      </c>
      <c r="C43" s="695"/>
      <c r="D43" s="695"/>
      <c r="E43" s="403"/>
    </row>
    <row r="44" spans="1:10" ht="17.100000000000001" customHeight="1">
      <c r="A44" s="114" t="s">
        <v>154</v>
      </c>
      <c r="B44" s="692" t="s">
        <v>502</v>
      </c>
      <c r="C44" s="692"/>
      <c r="D44" s="692"/>
      <c r="E44" s="403"/>
    </row>
    <row r="45" spans="1:10" ht="44.25" customHeight="1">
      <c r="A45" s="114" t="s">
        <v>503</v>
      </c>
      <c r="B45" s="692" t="s">
        <v>504</v>
      </c>
      <c r="C45" s="692"/>
      <c r="D45" s="692"/>
      <c r="E45" s="403"/>
    </row>
    <row r="46" spans="1:10" ht="36.75" customHeight="1">
      <c r="A46" s="114"/>
      <c r="B46" s="692" t="s">
        <v>505</v>
      </c>
      <c r="C46" s="692"/>
      <c r="D46" s="692"/>
      <c r="E46" s="115" t="s">
        <v>506</v>
      </c>
    </row>
    <row r="47" spans="1:10" ht="17.100000000000001" customHeight="1">
      <c r="A47" s="114" t="s">
        <v>507</v>
      </c>
      <c r="B47" s="591"/>
      <c r="C47" s="693"/>
      <c r="D47" s="592"/>
      <c r="E47" s="403"/>
    </row>
    <row r="48" spans="1:10" ht="17.100000000000001" customHeight="1">
      <c r="A48" s="114" t="s">
        <v>25</v>
      </c>
      <c r="B48" s="591"/>
      <c r="C48" s="693"/>
      <c r="D48" s="592"/>
      <c r="E48" s="403"/>
    </row>
    <row r="49" spans="1:5" ht="17.100000000000001" customHeight="1">
      <c r="A49" s="114" t="s">
        <v>459</v>
      </c>
      <c r="B49" s="591"/>
      <c r="C49" s="693"/>
      <c r="D49" s="592"/>
      <c r="E49" s="403"/>
    </row>
    <row r="50" spans="1:5" ht="66.75" customHeight="1">
      <c r="A50" s="114" t="s">
        <v>461</v>
      </c>
      <c r="B50" s="692" t="s">
        <v>508</v>
      </c>
      <c r="C50" s="692"/>
      <c r="D50" s="692"/>
      <c r="E50" s="116"/>
    </row>
    <row r="51" spans="1:5" ht="17.100000000000001" customHeight="1">
      <c r="A51" s="114"/>
      <c r="B51" s="692" t="s">
        <v>505</v>
      </c>
      <c r="C51" s="692"/>
      <c r="D51" s="692"/>
      <c r="E51" s="115" t="s">
        <v>506</v>
      </c>
    </row>
    <row r="52" spans="1:5" ht="17.100000000000001" customHeight="1">
      <c r="A52" s="114" t="s">
        <v>507</v>
      </c>
      <c r="B52" s="591"/>
      <c r="C52" s="693"/>
      <c r="D52" s="592"/>
      <c r="E52" s="403"/>
    </row>
    <row r="53" spans="1:5" ht="17.100000000000001" customHeight="1">
      <c r="A53" s="114" t="s">
        <v>25</v>
      </c>
      <c r="B53" s="591"/>
      <c r="C53" s="693"/>
      <c r="D53" s="592"/>
      <c r="E53" s="403"/>
    </row>
    <row r="54" spans="1:5" ht="17.100000000000001" customHeight="1">
      <c r="A54" s="114" t="s">
        <v>459</v>
      </c>
      <c r="B54" s="591"/>
      <c r="C54" s="693"/>
      <c r="D54" s="592"/>
      <c r="E54" s="403"/>
    </row>
    <row r="55" spans="1:5" ht="17.100000000000001" customHeight="1">
      <c r="A55" s="404" t="s">
        <v>509</v>
      </c>
      <c r="B55" s="591"/>
      <c r="C55" s="693"/>
      <c r="D55" s="592"/>
      <c r="E55" s="403"/>
    </row>
    <row r="56" spans="1:5" ht="17.100000000000001" customHeight="1">
      <c r="A56" s="114" t="s">
        <v>460</v>
      </c>
      <c r="B56" s="591"/>
      <c r="C56" s="693"/>
      <c r="D56" s="592"/>
      <c r="E56" s="403"/>
    </row>
    <row r="57" spans="1:5" ht="17.100000000000001" customHeight="1">
      <c r="A57" s="404" t="s">
        <v>466</v>
      </c>
      <c r="B57" s="591"/>
      <c r="C57" s="693"/>
      <c r="D57" s="592"/>
      <c r="E57" s="403"/>
    </row>
    <row r="58" spans="1:5" ht="17.100000000000001" customHeight="1">
      <c r="A58" s="401" t="s">
        <v>677</v>
      </c>
      <c r="B58" s="695" t="s">
        <v>136</v>
      </c>
      <c r="C58" s="695"/>
      <c r="D58" s="695"/>
      <c r="E58" s="403"/>
    </row>
    <row r="59" spans="1:5" ht="17.100000000000001" customHeight="1">
      <c r="A59" s="286" t="s">
        <v>678</v>
      </c>
      <c r="B59" s="694" t="s">
        <v>137</v>
      </c>
      <c r="C59" s="694"/>
      <c r="D59" s="694"/>
      <c r="E59" s="403"/>
    </row>
    <row r="60" spans="1:5" ht="17.100000000000001" customHeight="1">
      <c r="A60" s="405"/>
      <c r="B60" s="694"/>
      <c r="C60" s="694"/>
      <c r="D60" s="694"/>
      <c r="E60" s="394"/>
    </row>
    <row r="61" spans="1:5" ht="17.100000000000001" customHeight="1">
      <c r="A61" s="287"/>
      <c r="B61" s="696"/>
      <c r="C61" s="696"/>
      <c r="D61" s="696"/>
      <c r="E61" s="397"/>
    </row>
    <row r="62" spans="1:5" ht="17.100000000000001" customHeight="1">
      <c r="A62" s="405" t="s">
        <v>679</v>
      </c>
      <c r="B62" s="691" t="s">
        <v>138</v>
      </c>
      <c r="C62" s="691"/>
      <c r="D62" s="691"/>
      <c r="E62" s="406"/>
    </row>
    <row r="63" spans="1:5" ht="17.100000000000001" customHeight="1">
      <c r="A63" s="405"/>
      <c r="B63" s="694" t="s">
        <v>167</v>
      </c>
      <c r="C63" s="694"/>
      <c r="D63" s="694"/>
      <c r="E63" s="394"/>
    </row>
    <row r="64" spans="1:5" ht="17.100000000000001" customHeight="1">
      <c r="A64" s="286" t="s">
        <v>680</v>
      </c>
      <c r="B64" s="701" t="s">
        <v>148</v>
      </c>
      <c r="C64" s="702"/>
      <c r="D64" s="703"/>
      <c r="E64" s="407"/>
    </row>
    <row r="65" spans="1:28" ht="17.100000000000001" customHeight="1">
      <c r="A65" s="405"/>
      <c r="B65" s="694" t="s">
        <v>139</v>
      </c>
      <c r="C65" s="694"/>
      <c r="D65" s="694"/>
      <c r="E65" s="394"/>
    </row>
    <row r="66" spans="1:28" ht="17.100000000000001" customHeight="1">
      <c r="A66" s="405"/>
      <c r="B66" s="694" t="s">
        <v>140</v>
      </c>
      <c r="C66" s="694"/>
      <c r="D66" s="694"/>
      <c r="E66" s="394"/>
    </row>
    <row r="67" spans="1:28" ht="17.100000000000001" customHeight="1">
      <c r="A67" s="287"/>
      <c r="B67" s="696" t="s">
        <v>141</v>
      </c>
      <c r="C67" s="696"/>
      <c r="D67" s="696"/>
      <c r="E67" s="397"/>
    </row>
    <row r="68" spans="1:28" ht="17.100000000000001" customHeight="1">
      <c r="A68" s="286" t="s">
        <v>155</v>
      </c>
      <c r="B68" s="697" t="s">
        <v>142</v>
      </c>
      <c r="C68" s="697"/>
      <c r="D68" s="697"/>
      <c r="E68" s="407"/>
    </row>
    <row r="69" spans="1:28" ht="17.100000000000001" customHeight="1">
      <c r="A69" s="405"/>
      <c r="B69" s="694" t="s">
        <v>143</v>
      </c>
      <c r="C69" s="694"/>
      <c r="D69" s="694"/>
      <c r="E69" s="394"/>
    </row>
    <row r="70" spans="1:28" ht="17.100000000000001" customHeight="1">
      <c r="A70" s="405"/>
      <c r="B70" s="694" t="s">
        <v>144</v>
      </c>
      <c r="C70" s="694"/>
      <c r="D70" s="694"/>
      <c r="E70" s="394"/>
    </row>
    <row r="71" spans="1:28" ht="17.100000000000001" customHeight="1">
      <c r="A71" s="405"/>
      <c r="B71" s="694"/>
      <c r="C71" s="694"/>
      <c r="D71" s="694"/>
      <c r="E71" s="394"/>
    </row>
    <row r="72" spans="1:28" ht="17.100000000000001" customHeight="1">
      <c r="A72" s="405"/>
      <c r="B72" s="694"/>
      <c r="C72" s="694"/>
      <c r="D72" s="694"/>
      <c r="E72" s="394"/>
      <c r="H72" s="408">
        <v>2</v>
      </c>
    </row>
    <row r="73" spans="1:28" ht="17.100000000000001" customHeight="1">
      <c r="A73" s="405"/>
      <c r="B73" s="694" t="s">
        <v>145</v>
      </c>
      <c r="C73" s="694"/>
      <c r="D73" s="694"/>
      <c r="E73" s="394"/>
      <c r="Z73" s="310"/>
      <c r="AA73" s="310"/>
      <c r="AB73" s="310"/>
    </row>
    <row r="74" spans="1:28" ht="17.100000000000001" customHeight="1">
      <c r="A74" s="405"/>
      <c r="B74" s="694" t="s">
        <v>146</v>
      </c>
      <c r="C74" s="694"/>
      <c r="D74" s="694"/>
      <c r="E74" s="394"/>
      <c r="Z74" s="310"/>
      <c r="AA74" s="310"/>
      <c r="AB74" s="310"/>
    </row>
    <row r="75" spans="1:28" ht="18.95" customHeight="1">
      <c r="A75" s="405"/>
      <c r="B75" s="698" t="s">
        <v>146</v>
      </c>
      <c r="C75" s="699"/>
      <c r="D75" s="700"/>
      <c r="E75" s="405" t="str">
        <f>IF(H72=1,"Saving Account","Current Account")</f>
        <v>Current Account</v>
      </c>
      <c r="Z75" s="310"/>
      <c r="AA75" s="310"/>
      <c r="AB75" s="310"/>
    </row>
    <row r="76" spans="1:28" ht="33" customHeight="1">
      <c r="A76" s="25" t="s">
        <v>156</v>
      </c>
      <c r="B76" s="600" t="s">
        <v>147</v>
      </c>
      <c r="C76" s="600"/>
      <c r="D76" s="600"/>
      <c r="E76" s="403"/>
    </row>
    <row r="77" spans="1:28" ht="48" customHeight="1">
      <c r="A77" s="25" t="s">
        <v>157</v>
      </c>
      <c r="B77" s="600" t="s">
        <v>792</v>
      </c>
      <c r="C77" s="600"/>
      <c r="D77" s="600"/>
      <c r="E77" s="403"/>
    </row>
    <row r="78" spans="1:28" ht="50.25" customHeight="1">
      <c r="A78" s="489" t="s">
        <v>158</v>
      </c>
      <c r="B78" s="489"/>
      <c r="C78" s="489"/>
      <c r="D78" s="489"/>
      <c r="E78" s="489"/>
    </row>
    <row r="79" spans="1:28" ht="23.25" customHeight="1">
      <c r="A79" s="257"/>
      <c r="B79" s="257"/>
      <c r="C79" s="257"/>
      <c r="D79" s="257"/>
      <c r="E79" s="257"/>
    </row>
    <row r="80" spans="1:28" ht="13.5" customHeight="1">
      <c r="A80" s="709" t="s">
        <v>681</v>
      </c>
      <c r="B80" s="709"/>
      <c r="C80" s="709"/>
      <c r="D80" s="709"/>
      <c r="E80" s="709"/>
    </row>
    <row r="81" spans="1:5" ht="16.5" customHeight="1">
      <c r="A81" s="267"/>
      <c r="B81" s="267"/>
      <c r="C81" s="267"/>
      <c r="D81" s="267"/>
      <c r="E81" s="267"/>
    </row>
    <row r="82" spans="1:5" ht="16.5" customHeight="1">
      <c r="A82" s="549" t="s">
        <v>682</v>
      </c>
      <c r="B82" s="549"/>
      <c r="C82" s="549"/>
      <c r="D82" s="549"/>
      <c r="E82" s="549"/>
    </row>
    <row r="83" spans="1:5" ht="4.5" customHeight="1">
      <c r="A83" s="267"/>
      <c r="B83" s="267"/>
      <c r="C83" s="267"/>
      <c r="D83" s="267"/>
      <c r="E83" s="267"/>
    </row>
    <row r="84" spans="1:5" ht="16.5" customHeight="1">
      <c r="A84" s="549" t="s">
        <v>683</v>
      </c>
      <c r="B84" s="549"/>
      <c r="C84" s="549"/>
      <c r="D84" s="549"/>
      <c r="E84" s="549"/>
    </row>
    <row r="85" spans="1:5" ht="9.75" customHeight="1">
      <c r="A85" s="267"/>
      <c r="B85" s="267"/>
      <c r="C85" s="267"/>
      <c r="D85" s="267"/>
      <c r="E85" s="267"/>
    </row>
    <row r="86" spans="1:5" ht="16.5" customHeight="1">
      <c r="A86" s="549" t="s">
        <v>684</v>
      </c>
      <c r="B86" s="549"/>
      <c r="C86" s="549"/>
      <c r="D86" s="549"/>
      <c r="E86" s="549"/>
    </row>
    <row r="87" spans="1:5" ht="9" customHeight="1">
      <c r="A87" s="267"/>
      <c r="B87" s="267"/>
      <c r="C87" s="267"/>
      <c r="D87" s="267"/>
      <c r="E87" s="267"/>
    </row>
    <row r="88" spans="1:5" ht="16.5" customHeight="1">
      <c r="A88" s="549" t="s">
        <v>685</v>
      </c>
      <c r="B88" s="549"/>
      <c r="C88" s="549"/>
      <c r="D88" s="549"/>
      <c r="E88" s="549"/>
    </row>
    <row r="89" spans="1:5" ht="9" customHeight="1">
      <c r="A89" s="267"/>
      <c r="B89" s="267"/>
      <c r="C89" s="267"/>
      <c r="D89" s="267"/>
      <c r="E89" s="267"/>
    </row>
    <row r="90" spans="1:5" ht="42" customHeight="1">
      <c r="A90" s="549" t="s">
        <v>686</v>
      </c>
      <c r="B90" s="549"/>
      <c r="C90" s="549"/>
      <c r="D90" s="549"/>
      <c r="E90" s="549"/>
    </row>
    <row r="91" spans="1:5" ht="10.5" customHeight="1">
      <c r="D91" s="313"/>
    </row>
    <row r="92" spans="1:5" ht="24.95" customHeight="1">
      <c r="A92" s="271" t="s">
        <v>5</v>
      </c>
      <c r="B92" s="272" t="str">
        <f>'Attach 3(JV)'!B18</f>
        <v>--</v>
      </c>
      <c r="D92" s="313" t="s">
        <v>3</v>
      </c>
      <c r="E92" s="273" t="str">
        <f>'Attach 3(JV)'!E18</f>
        <v/>
      </c>
    </row>
    <row r="93" spans="1:5" ht="34.5" customHeight="1">
      <c r="A93" s="271" t="s">
        <v>6</v>
      </c>
      <c r="B93" s="273" t="str">
        <f>'Attach 3(JV)'!B19</f>
        <v/>
      </c>
      <c r="D93" s="313" t="s">
        <v>4</v>
      </c>
      <c r="E93" s="273" t="str">
        <f>'Attach 3(JV)'!E19</f>
        <v/>
      </c>
    </row>
    <row r="94" spans="1:5" ht="24.95" customHeight="1">
      <c r="D94" s="313"/>
      <c r="E94" s="256"/>
    </row>
    <row r="95" spans="1:5" ht="48" customHeight="1">
      <c r="A95" s="256"/>
    </row>
    <row r="96" spans="1:5" ht="96" customHeight="1"/>
    <row r="97" spans="1:1" ht="20.100000000000001" customHeight="1">
      <c r="A97" s="256"/>
    </row>
    <row r="98" spans="1:1" ht="46.5" customHeight="1"/>
    <row r="99" spans="1:1" ht="20.100000000000001" customHeight="1">
      <c r="A99" s="256"/>
    </row>
    <row r="100" spans="1:1" ht="20.100000000000001" customHeight="1"/>
    <row r="101" spans="1:1" ht="20.100000000000001" customHeight="1">
      <c r="A101" s="256"/>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wBwtbZ9P62LRjyPpj4BAFrzmwUJ/j3v8acXigG1EtRczmwjBqjgN7cghQhoE/f6FyBwDxyo3VaUkoSC2/FnE+A==" saltValue="uvhjQvXxy86FC2Ja4B01Lg==" spinCount="100000" sheet="1" formatColumns="0" formatRows="0" selectLockedCells="1"/>
  <customSheetViews>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5">
    <mergeCell ref="A80:E80"/>
    <mergeCell ref="A82:E82"/>
    <mergeCell ref="A84:E84"/>
    <mergeCell ref="A86:E86"/>
    <mergeCell ref="A88:E88"/>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B31:D31"/>
    <mergeCell ref="B26:E26"/>
    <mergeCell ref="B27:D27"/>
    <mergeCell ref="B32:D32"/>
    <mergeCell ref="B33:D33"/>
    <mergeCell ref="B28:D28"/>
    <mergeCell ref="B29:D29"/>
    <mergeCell ref="B30:D30"/>
    <mergeCell ref="B77:D77"/>
    <mergeCell ref="B66:D66"/>
    <mergeCell ref="B75:D75"/>
    <mergeCell ref="B52:D52"/>
    <mergeCell ref="B58:D58"/>
    <mergeCell ref="B64:D64"/>
    <mergeCell ref="B65:D65"/>
    <mergeCell ref="B59:D59"/>
    <mergeCell ref="B61:D61"/>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38:D38"/>
    <mergeCell ref="E38:E39"/>
    <mergeCell ref="B39:D39"/>
    <mergeCell ref="B40:D40"/>
    <mergeCell ref="B41:D41"/>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76" fitToHeight="0" orientation="portrait" r:id="rId27"/>
  <headerFooter alignWithMargins="0">
    <oddFooter>&amp;R&amp;"Book Antiqua,Bold"&amp;8 Page &amp;P of &amp;N</oddFooter>
  </headerFooter>
  <rowBreaks count="1" manualBreakCount="1">
    <brk id="34"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Z90"/>
  <sheetViews>
    <sheetView showGridLines="0" showZeros="0" view="pageBreakPreview" topLeftCell="A7" zoomScaleSheetLayoutView="100" workbookViewId="0">
      <selection activeCell="H21" sqref="H21:L21"/>
    </sheetView>
  </sheetViews>
  <sheetFormatPr defaultRowHeight="15.75"/>
  <cols>
    <col min="1" max="1" width="12.140625" style="17" customWidth="1"/>
    <col min="2" max="2" width="18.140625" style="17" customWidth="1"/>
    <col min="3" max="8" width="7.42578125" style="17" customWidth="1"/>
    <col min="9" max="11" width="7.42578125" style="64" customWidth="1"/>
    <col min="12" max="12" width="18.7109375" style="64" customWidth="1"/>
    <col min="13" max="16384" width="9.140625" style="64"/>
  </cols>
  <sheetData>
    <row r="1" spans="1:26" ht="28.5" customHeight="1">
      <c r="A1" s="550" t="str">
        <f>'Attach 3(JV)'!A1</f>
        <v>Specification No. :NR3/NT/W-AIS/DOM/K00/25/11853 (RFx No. 5002004745)</v>
      </c>
      <c r="B1" s="550"/>
      <c r="C1" s="550"/>
      <c r="D1" s="550"/>
      <c r="E1" s="550"/>
      <c r="F1" s="550"/>
      <c r="G1" s="550"/>
      <c r="H1" s="552" t="str">
        <f>"Attachment-16 " &amp; 'Attach 3(JV)'!AT1</f>
        <v xml:space="preserve">Attachment-16 </v>
      </c>
      <c r="I1" s="552"/>
      <c r="J1" s="552"/>
      <c r="K1" s="552"/>
      <c r="L1" s="552"/>
    </row>
    <row r="2" spans="1:26" ht="11.25" customHeight="1">
      <c r="Z2" s="409">
        <f>'Attach 3(JV)'!Z2</f>
        <v>0</v>
      </c>
    </row>
    <row r="3" spans="1:26" ht="84.75" customHeight="1">
      <c r="A3" s="617" t="str">
        <f>'Attach 3(JV)'!A3</f>
        <v>Package-A-Construction of 2 Nos. 400 kV line bays at 400 kV Bareilly (POWERGRID) S/S</v>
      </c>
      <c r="B3" s="618"/>
      <c r="C3" s="618"/>
      <c r="D3" s="618"/>
      <c r="E3" s="618"/>
      <c r="F3" s="618"/>
      <c r="G3" s="618"/>
      <c r="H3" s="618"/>
      <c r="I3" s="618"/>
      <c r="J3" s="618"/>
      <c r="K3" s="618"/>
      <c r="L3" s="618"/>
    </row>
    <row r="4" spans="1:26" ht="15.95" customHeight="1">
      <c r="A4" s="266"/>
      <c r="H4" s="125"/>
      <c r="I4" s="126"/>
    </row>
    <row r="5" spans="1:26" ht="20.100000000000001" customHeight="1">
      <c r="A5" s="542" t="s">
        <v>7</v>
      </c>
      <c r="B5" s="542"/>
      <c r="C5" s="542"/>
      <c r="D5" s="542"/>
      <c r="E5" s="542"/>
      <c r="F5" s="542"/>
      <c r="G5" s="542"/>
      <c r="H5" s="542"/>
      <c r="I5" s="542"/>
      <c r="J5" s="542"/>
      <c r="K5" s="542"/>
      <c r="L5" s="542"/>
    </row>
    <row r="6" spans="1:26" ht="15.95" customHeight="1">
      <c r="A6" s="69"/>
      <c r="H6" s="125"/>
      <c r="I6" s="126"/>
    </row>
    <row r="7" spans="1:26" ht="20.100000000000001" customHeight="1">
      <c r="A7" s="47" t="str">
        <f>'Attach 3(JV)'!A7</f>
        <v>Bidder’s Name and Address (Sole Bidder) :</v>
      </c>
      <c r="G7" s="129" t="str">
        <f>'Attach 3(JV)'!E7</f>
        <v>To:</v>
      </c>
      <c r="I7" s="126"/>
    </row>
    <row r="8" spans="1:26" ht="36" customHeight="1">
      <c r="A8" s="546" t="str">
        <f>'Attach 3(JV)'!A8</f>
        <v/>
      </c>
      <c r="B8" s="546"/>
      <c r="C8" s="546"/>
      <c r="D8" s="546"/>
      <c r="E8" s="546"/>
      <c r="F8" s="546"/>
      <c r="G8" s="130" t="str">
        <f>'Attach 3(JV)'!E8</f>
        <v>Contract Services</v>
      </c>
      <c r="I8" s="126"/>
    </row>
    <row r="9" spans="1:26" ht="20.100000000000001" customHeight="1">
      <c r="A9" s="131" t="s">
        <v>341</v>
      </c>
      <c r="B9" s="544" t="str">
        <f>'Attach 3(JV)'!B9</f>
        <v/>
      </c>
      <c r="C9" s="544"/>
      <c r="D9" s="544"/>
      <c r="E9" s="544"/>
      <c r="F9" s="544"/>
      <c r="G9" s="130" t="str">
        <f>'Attach 3(JV)'!E9</f>
        <v>Power Grid Corporation of India Ltd.,</v>
      </c>
      <c r="I9" s="126"/>
    </row>
    <row r="10" spans="1:26" ht="20.100000000000001" customHeight="1">
      <c r="A10" s="131" t="s">
        <v>343</v>
      </c>
      <c r="B10" s="544" t="str">
        <f>'Attach 3(JV)'!B10</f>
        <v/>
      </c>
      <c r="C10" s="544"/>
      <c r="D10" s="544"/>
      <c r="E10" s="544"/>
      <c r="F10" s="544"/>
      <c r="G10" s="130" t="str">
        <f>'Attach 3(JV)'!E10</f>
        <v xml:space="preserve">Northern Region-III Headquarter, 2nd Floor, Plot No. – 2A/INS 02,
</v>
      </c>
      <c r="I10" s="126"/>
    </row>
    <row r="11" spans="1:26" ht="20.100000000000001" customHeight="1">
      <c r="B11" s="544" t="str">
        <f>'Attach 3(JV)'!B11</f>
        <v/>
      </c>
      <c r="C11" s="544"/>
      <c r="D11" s="544"/>
      <c r="E11" s="544"/>
      <c r="F11" s="544"/>
      <c r="G11" s="130" t="str">
        <f>'Attach 3(JV)'!E11</f>
        <v xml:space="preserve">2nd Floor, Plot No. – 2A/INS 02, Avadh Vihar Yojna,Lucknow- 226002 (UP) </v>
      </c>
    </row>
    <row r="12" spans="1:26" ht="20.100000000000001" customHeight="1">
      <c r="A12" s="69"/>
      <c r="B12" s="544" t="str">
        <f>'Attach 3(JV)'!B12</f>
        <v/>
      </c>
      <c r="C12" s="544"/>
      <c r="D12" s="544"/>
      <c r="E12" s="544"/>
      <c r="F12" s="544"/>
      <c r="G12" s="130"/>
    </row>
    <row r="13" spans="1:26" ht="15.95" customHeight="1">
      <c r="A13" s="69"/>
      <c r="B13" s="339"/>
      <c r="C13" s="339"/>
      <c r="D13" s="339"/>
      <c r="E13" s="339"/>
      <c r="F13" s="339"/>
    </row>
    <row r="14" spans="1:26" ht="20.100000000000001" customHeight="1">
      <c r="A14" s="17" t="s">
        <v>336</v>
      </c>
    </row>
    <row r="15" spans="1:26" ht="20.100000000000001" customHeight="1">
      <c r="A15" s="69"/>
    </row>
    <row r="16" spans="1:26" ht="57.75" customHeight="1">
      <c r="A16" s="489" t="s">
        <v>10</v>
      </c>
      <c r="B16" s="489"/>
      <c r="C16" s="489"/>
      <c r="D16" s="489"/>
      <c r="E16" s="489"/>
      <c r="F16" s="489"/>
      <c r="G16" s="489"/>
      <c r="H16" s="489"/>
      <c r="I16" s="489"/>
      <c r="J16" s="489"/>
      <c r="K16" s="489"/>
      <c r="L16" s="489"/>
    </row>
    <row r="17" spans="1:12" ht="20.100000000000001" customHeight="1">
      <c r="A17" s="410">
        <v>1</v>
      </c>
      <c r="B17" s="88" t="s">
        <v>11</v>
      </c>
    </row>
    <row r="18" spans="1:12" ht="82.5" customHeight="1">
      <c r="A18" s="45"/>
      <c r="B18" s="712" t="s">
        <v>793</v>
      </c>
      <c r="C18" s="712"/>
      <c r="D18" s="712"/>
      <c r="E18" s="712"/>
      <c r="F18" s="712"/>
      <c r="G18" s="712"/>
      <c r="H18" s="712"/>
      <c r="I18" s="712"/>
      <c r="J18" s="712"/>
      <c r="K18" s="712"/>
      <c r="L18" s="712"/>
    </row>
    <row r="19" spans="1:12" ht="60.75" customHeight="1">
      <c r="A19" s="260">
        <v>1.1000000000000001</v>
      </c>
      <c r="B19" s="729" t="s">
        <v>12</v>
      </c>
      <c r="C19" s="729"/>
      <c r="D19" s="729"/>
      <c r="E19" s="729"/>
      <c r="F19" s="729"/>
      <c r="G19" s="729"/>
      <c r="H19" s="729"/>
      <c r="I19" s="729"/>
      <c r="J19" s="729"/>
      <c r="K19" s="729"/>
      <c r="L19" s="729"/>
    </row>
    <row r="20" spans="1:12" ht="33" customHeight="1">
      <c r="A20" s="45"/>
      <c r="B20" s="723" t="str">
        <f>IF('Names of Bidder'!I6="Sole Bidder","Name of the Bidder (Sole Bidder)", "Name of Bidder (Lead Partner)")</f>
        <v>Name of the Bidder (Sole Bidder)</v>
      </c>
      <c r="C20" s="723"/>
      <c r="D20" s="723"/>
      <c r="E20" s="723"/>
      <c r="F20" s="723"/>
      <c r="G20" s="723"/>
      <c r="H20" s="695" t="str">
        <f>B9</f>
        <v/>
      </c>
      <c r="I20" s="695"/>
      <c r="J20" s="695"/>
      <c r="K20" s="695"/>
      <c r="L20" s="695"/>
    </row>
    <row r="21" spans="1:12" ht="33" customHeight="1">
      <c r="A21" s="269"/>
      <c r="B21" s="723" t="s">
        <v>13</v>
      </c>
      <c r="C21" s="723"/>
      <c r="D21" s="723"/>
      <c r="E21" s="723"/>
      <c r="F21" s="723"/>
      <c r="G21" s="723"/>
      <c r="H21" s="716" t="s">
        <v>52</v>
      </c>
      <c r="I21" s="716"/>
      <c r="J21" s="716"/>
      <c r="K21" s="716"/>
      <c r="L21" s="716"/>
    </row>
    <row r="22" spans="1:12" ht="33" customHeight="1">
      <c r="A22" s="269"/>
      <c r="B22" s="723" t="s">
        <v>794</v>
      </c>
      <c r="C22" s="723"/>
      <c r="D22" s="723"/>
      <c r="E22" s="723"/>
      <c r="F22" s="723"/>
      <c r="G22" s="723"/>
      <c r="H22" s="716"/>
      <c r="I22" s="716"/>
      <c r="J22" s="716"/>
      <c r="K22" s="716"/>
      <c r="L22" s="716"/>
    </row>
    <row r="23" spans="1:12" ht="33" customHeight="1">
      <c r="A23" s="269"/>
      <c r="B23" s="723" t="s">
        <v>14</v>
      </c>
      <c r="C23" s="723"/>
      <c r="D23" s="723"/>
      <c r="E23" s="723"/>
      <c r="F23" s="723"/>
      <c r="G23" s="723"/>
      <c r="H23" s="716"/>
      <c r="I23" s="716"/>
      <c r="J23" s="716"/>
      <c r="K23" s="716"/>
      <c r="L23" s="716"/>
    </row>
    <row r="24" spans="1:12" ht="33" customHeight="1">
      <c r="A24" s="269"/>
      <c r="B24" s="723" t="s">
        <v>15</v>
      </c>
      <c r="C24" s="723"/>
      <c r="D24" s="723"/>
      <c r="E24" s="723"/>
      <c r="F24" s="723"/>
      <c r="G24" s="723"/>
      <c r="H24" s="716"/>
      <c r="I24" s="716"/>
      <c r="J24" s="716"/>
      <c r="K24" s="716"/>
      <c r="L24" s="716"/>
    </row>
    <row r="25" spans="1:12" ht="6" customHeight="1">
      <c r="A25" s="269"/>
      <c r="B25" s="257"/>
      <c r="C25" s="257"/>
      <c r="D25" s="257"/>
      <c r="E25" s="257"/>
      <c r="F25" s="257"/>
      <c r="G25" s="257"/>
      <c r="H25" s="256"/>
      <c r="I25" s="256"/>
      <c r="J25" s="256"/>
      <c r="K25" s="256"/>
      <c r="L25" s="256"/>
    </row>
    <row r="26" spans="1:12" ht="18.95" customHeight="1">
      <c r="A26" s="260">
        <v>1.2</v>
      </c>
      <c r="B26" s="728" t="s">
        <v>168</v>
      </c>
      <c r="C26" s="728"/>
      <c r="D26" s="728"/>
      <c r="E26" s="728"/>
      <c r="F26" s="728"/>
      <c r="G26" s="728"/>
      <c r="H26" s="728"/>
      <c r="I26" s="728"/>
      <c r="J26" s="728"/>
      <c r="K26" s="728"/>
      <c r="L26" s="728"/>
    </row>
    <row r="27" spans="1:12" ht="18.95" customHeight="1">
      <c r="A27" s="412" t="s">
        <v>16</v>
      </c>
      <c r="B27" s="17" t="s">
        <v>17</v>
      </c>
      <c r="D27" s="297"/>
      <c r="E27" s="297"/>
    </row>
    <row r="28" spans="1:12" ht="18.95" customHeight="1">
      <c r="A28" s="269"/>
      <c r="B28" s="695" t="s">
        <v>18</v>
      </c>
      <c r="C28" s="695"/>
      <c r="D28" s="620"/>
      <c r="E28" s="620"/>
      <c r="F28" s="620"/>
      <c r="G28" s="620"/>
      <c r="H28" s="620"/>
      <c r="I28" s="620"/>
      <c r="J28" s="620"/>
      <c r="K28" s="620"/>
      <c r="L28" s="620"/>
    </row>
    <row r="29" spans="1:12" ht="18.95" customHeight="1">
      <c r="A29" s="269"/>
      <c r="B29" s="726" t="s">
        <v>19</v>
      </c>
      <c r="C29" s="727"/>
      <c r="D29" s="722"/>
      <c r="E29" s="722"/>
      <c r="F29" s="722"/>
      <c r="G29" s="722"/>
      <c r="H29" s="722"/>
      <c r="I29" s="722"/>
      <c r="J29" s="722"/>
      <c r="K29" s="722"/>
      <c r="L29" s="722"/>
    </row>
    <row r="30" spans="1:12" ht="18.95" customHeight="1">
      <c r="A30" s="269"/>
      <c r="B30" s="413"/>
      <c r="C30" s="414"/>
      <c r="D30" s="724"/>
      <c r="E30" s="724"/>
      <c r="F30" s="724"/>
      <c r="G30" s="724"/>
      <c r="H30" s="724"/>
      <c r="I30" s="724"/>
      <c r="J30" s="724"/>
      <c r="K30" s="724"/>
      <c r="L30" s="724"/>
    </row>
    <row r="31" spans="1:12" ht="18.95" customHeight="1">
      <c r="A31" s="269"/>
      <c r="B31" s="413"/>
      <c r="C31" s="414"/>
      <c r="D31" s="724"/>
      <c r="E31" s="724"/>
      <c r="F31" s="724"/>
      <c r="G31" s="724"/>
      <c r="H31" s="724"/>
      <c r="I31" s="724"/>
      <c r="J31" s="724"/>
      <c r="K31" s="724"/>
      <c r="L31" s="724"/>
    </row>
    <row r="32" spans="1:12" ht="18.95" customHeight="1">
      <c r="A32" s="269"/>
      <c r="B32" s="415"/>
      <c r="C32" s="416"/>
      <c r="D32" s="725"/>
      <c r="E32" s="725"/>
      <c r="F32" s="725"/>
      <c r="G32" s="725"/>
      <c r="H32" s="725"/>
      <c r="I32" s="725"/>
      <c r="J32" s="725"/>
      <c r="K32" s="725"/>
      <c r="L32" s="725"/>
    </row>
    <row r="33" spans="1:12" ht="18.95" customHeight="1">
      <c r="A33" s="269"/>
      <c r="B33" s="695" t="s">
        <v>20</v>
      </c>
      <c r="C33" s="695"/>
      <c r="D33" s="620"/>
      <c r="E33" s="620"/>
      <c r="F33" s="620"/>
      <c r="G33" s="620"/>
      <c r="H33" s="620"/>
      <c r="I33" s="620"/>
      <c r="J33" s="620"/>
      <c r="K33" s="620"/>
      <c r="L33" s="620"/>
    </row>
    <row r="34" spans="1:12" ht="18.95" customHeight="1">
      <c r="A34" s="269"/>
      <c r="B34" s="695" t="s">
        <v>21</v>
      </c>
      <c r="C34" s="695"/>
      <c r="D34" s="620"/>
      <c r="E34" s="620"/>
      <c r="F34" s="620"/>
      <c r="G34" s="620"/>
      <c r="H34" s="620"/>
      <c r="I34" s="620"/>
      <c r="J34" s="620"/>
      <c r="K34" s="620"/>
      <c r="L34" s="620"/>
    </row>
    <row r="35" spans="1:12" ht="18.95" customHeight="1">
      <c r="A35" s="269"/>
      <c r="B35" s="695" t="s">
        <v>22</v>
      </c>
      <c r="C35" s="695"/>
      <c r="D35" s="620"/>
      <c r="E35" s="620"/>
      <c r="F35" s="620"/>
      <c r="G35" s="620"/>
      <c r="H35" s="620"/>
      <c r="I35" s="620"/>
      <c r="J35" s="620"/>
      <c r="K35" s="620"/>
      <c r="L35" s="620"/>
    </row>
    <row r="36" spans="1:12" ht="18.95" customHeight="1">
      <c r="A36" s="269"/>
      <c r="B36" s="695" t="s">
        <v>23</v>
      </c>
      <c r="C36" s="695"/>
      <c r="D36" s="620"/>
      <c r="E36" s="620"/>
      <c r="F36" s="620"/>
      <c r="G36" s="620"/>
      <c r="H36" s="620"/>
      <c r="I36" s="620"/>
      <c r="J36" s="620"/>
      <c r="K36" s="620"/>
      <c r="L36" s="620"/>
    </row>
    <row r="37" spans="1:12" ht="8.1" customHeight="1">
      <c r="A37" s="269"/>
      <c r="B37" s="331"/>
      <c r="C37" s="331"/>
      <c r="D37" s="261"/>
      <c r="E37" s="261"/>
      <c r="F37" s="261"/>
      <c r="G37" s="261"/>
      <c r="H37" s="261"/>
      <c r="I37" s="261"/>
      <c r="J37" s="261"/>
      <c r="K37" s="261"/>
      <c r="L37" s="261"/>
    </row>
    <row r="38" spans="1:12" ht="61.5" customHeight="1">
      <c r="A38" s="417" t="s">
        <v>25</v>
      </c>
      <c r="B38" s="712" t="s">
        <v>24</v>
      </c>
      <c r="C38" s="712"/>
      <c r="D38" s="712"/>
      <c r="E38" s="712"/>
      <c r="F38" s="712"/>
      <c r="G38" s="712"/>
      <c r="H38" s="712"/>
      <c r="I38" s="712"/>
      <c r="J38" s="712"/>
      <c r="K38" s="712"/>
      <c r="L38" s="712"/>
    </row>
    <row r="39" spans="1:12" ht="33.75" customHeight="1">
      <c r="A39" s="269"/>
      <c r="B39" s="25" t="s">
        <v>339</v>
      </c>
      <c r="C39" s="598" t="s">
        <v>26</v>
      </c>
      <c r="D39" s="598"/>
      <c r="E39" s="598"/>
      <c r="F39" s="598"/>
      <c r="G39" s="598" t="s">
        <v>27</v>
      </c>
      <c r="H39" s="598"/>
      <c r="I39" s="598" t="s">
        <v>28</v>
      </c>
      <c r="J39" s="598"/>
      <c r="K39" s="598"/>
      <c r="L39" s="598"/>
    </row>
    <row r="40" spans="1:12" ht="38.1" customHeight="1">
      <c r="B40" s="418"/>
      <c r="C40" s="620"/>
      <c r="D40" s="620"/>
      <c r="E40" s="620"/>
      <c r="F40" s="620"/>
      <c r="G40" s="710"/>
      <c r="H40" s="710"/>
      <c r="I40" s="620"/>
      <c r="J40" s="620"/>
      <c r="K40" s="620"/>
      <c r="L40" s="620"/>
    </row>
    <row r="41" spans="1:12" ht="38.1" customHeight="1">
      <c r="A41" s="269"/>
      <c r="B41" s="418"/>
      <c r="C41" s="620"/>
      <c r="D41" s="620"/>
      <c r="E41" s="620"/>
      <c r="F41" s="620"/>
      <c r="G41" s="710"/>
      <c r="H41" s="710"/>
      <c r="I41" s="620"/>
      <c r="J41" s="620"/>
      <c r="K41" s="620"/>
      <c r="L41" s="620"/>
    </row>
    <row r="42" spans="1:12" ht="20.100000000000001" customHeight="1">
      <c r="A42" s="410">
        <v>2</v>
      </c>
      <c r="B42" s="419" t="s">
        <v>29</v>
      </c>
    </row>
    <row r="43" spans="1:12" ht="78.75" customHeight="1">
      <c r="B43" s="712" t="s">
        <v>795</v>
      </c>
      <c r="C43" s="712"/>
      <c r="D43" s="712"/>
      <c r="E43" s="712"/>
      <c r="F43" s="712"/>
      <c r="G43" s="712"/>
      <c r="H43" s="712"/>
      <c r="I43" s="712"/>
      <c r="J43" s="712"/>
      <c r="K43" s="712"/>
      <c r="L43" s="712"/>
    </row>
    <row r="44" spans="1:12" s="17" customFormat="1" ht="34.5" customHeight="1">
      <c r="A44" s="260">
        <v>2.1</v>
      </c>
      <c r="B44" s="712" t="s">
        <v>30</v>
      </c>
      <c r="C44" s="712"/>
      <c r="D44" s="712"/>
      <c r="E44" s="712"/>
      <c r="F44" s="712"/>
      <c r="G44" s="712"/>
      <c r="H44" s="712"/>
      <c r="I44" s="712"/>
      <c r="J44" s="712"/>
      <c r="K44" s="712"/>
      <c r="L44" s="712"/>
    </row>
    <row r="45" spans="1:12" ht="51" customHeight="1">
      <c r="A45" s="269"/>
      <c r="B45" s="25" t="s">
        <v>31</v>
      </c>
      <c r="C45" s="598" t="s">
        <v>32</v>
      </c>
      <c r="D45" s="598"/>
      <c r="E45" s="598"/>
      <c r="F45" s="598"/>
      <c r="G45" s="598" t="s">
        <v>33</v>
      </c>
      <c r="H45" s="598"/>
      <c r="I45" s="598" t="s">
        <v>112</v>
      </c>
      <c r="J45" s="598"/>
      <c r="K45" s="598" t="s">
        <v>113</v>
      </c>
      <c r="L45" s="598"/>
    </row>
    <row r="46" spans="1:12" ht="27.95" customHeight="1">
      <c r="A46" s="269"/>
      <c r="B46" s="418">
        <v>1</v>
      </c>
      <c r="C46" s="620"/>
      <c r="D46" s="620"/>
      <c r="E46" s="620"/>
      <c r="F46" s="620"/>
      <c r="G46" s="710"/>
      <c r="H46" s="710"/>
      <c r="I46" s="710"/>
      <c r="J46" s="710"/>
      <c r="K46" s="720"/>
      <c r="L46" s="720"/>
    </row>
    <row r="47" spans="1:12" ht="27.95" customHeight="1">
      <c r="A47" s="269"/>
      <c r="B47" s="418">
        <v>2</v>
      </c>
      <c r="C47" s="620"/>
      <c r="D47" s="620"/>
      <c r="E47" s="620"/>
      <c r="F47" s="620"/>
      <c r="G47" s="710"/>
      <c r="H47" s="710"/>
      <c r="I47" s="710"/>
      <c r="J47" s="710"/>
      <c r="K47" s="720"/>
      <c r="L47" s="720"/>
    </row>
    <row r="48" spans="1:12" ht="27.95" customHeight="1">
      <c r="A48" s="269"/>
      <c r="B48" s="418">
        <v>3</v>
      </c>
      <c r="C48" s="620"/>
      <c r="D48" s="620"/>
      <c r="E48" s="620"/>
      <c r="F48" s="620"/>
      <c r="G48" s="710"/>
      <c r="H48" s="710"/>
      <c r="I48" s="710"/>
      <c r="J48" s="710"/>
      <c r="K48" s="720"/>
      <c r="L48" s="720"/>
    </row>
    <row r="49" spans="1:12" ht="27.95" customHeight="1">
      <c r="A49" s="269"/>
      <c r="B49" s="418">
        <v>4</v>
      </c>
      <c r="C49" s="620"/>
      <c r="D49" s="620"/>
      <c r="E49" s="620"/>
      <c r="F49" s="620"/>
      <c r="G49" s="710"/>
      <c r="H49" s="710"/>
      <c r="I49" s="710"/>
      <c r="J49" s="710"/>
      <c r="K49" s="720"/>
      <c r="L49" s="720"/>
    </row>
    <row r="50" spans="1:12" ht="27.95" customHeight="1">
      <c r="A50" s="269"/>
      <c r="B50" s="418">
        <v>5</v>
      </c>
      <c r="C50" s="620"/>
      <c r="D50" s="620"/>
      <c r="E50" s="620"/>
      <c r="F50" s="620"/>
      <c r="G50" s="710"/>
      <c r="H50" s="710"/>
      <c r="I50" s="710"/>
      <c r="J50" s="710"/>
      <c r="K50" s="720"/>
      <c r="L50" s="720"/>
    </row>
    <row r="51" spans="1:12" ht="21" customHeight="1">
      <c r="A51" s="410">
        <v>3</v>
      </c>
      <c r="B51" s="419" t="s">
        <v>642</v>
      </c>
      <c r="D51" s="261"/>
      <c r="E51" s="261"/>
      <c r="F51" s="261"/>
    </row>
    <row r="52" spans="1:12" ht="55.5" customHeight="1">
      <c r="A52" s="410"/>
      <c r="B52" s="718" t="s">
        <v>643</v>
      </c>
      <c r="C52" s="718"/>
      <c r="D52" s="718"/>
      <c r="E52" s="718"/>
      <c r="F52" s="718"/>
      <c r="G52" s="718"/>
      <c r="H52" s="718"/>
      <c r="I52" s="718"/>
      <c r="J52" s="718"/>
      <c r="K52" s="718"/>
      <c r="L52" s="718"/>
    </row>
    <row r="53" spans="1:12" ht="10.5" customHeight="1">
      <c r="A53" s="410"/>
      <c r="B53" s="419"/>
      <c r="D53" s="261"/>
      <c r="E53" s="261"/>
      <c r="F53" s="261"/>
    </row>
    <row r="54" spans="1:12" ht="21.75" customHeight="1">
      <c r="A54" s="420">
        <v>3.1</v>
      </c>
      <c r="B54" s="719" t="s">
        <v>644</v>
      </c>
      <c r="C54" s="719"/>
      <c r="D54" s="719"/>
      <c r="E54" s="719"/>
      <c r="F54" s="719"/>
      <c r="G54" s="719"/>
      <c r="H54" s="719"/>
      <c r="I54" s="719"/>
      <c r="J54" s="719"/>
      <c r="K54" s="719"/>
      <c r="L54" s="719"/>
    </row>
    <row r="55" spans="1:12" ht="9" customHeight="1">
      <c r="A55" s="269"/>
      <c r="B55" s="712"/>
      <c r="C55" s="712"/>
      <c r="D55" s="712"/>
      <c r="E55" s="712"/>
      <c r="F55" s="712"/>
      <c r="G55" s="712"/>
      <c r="H55" s="712"/>
      <c r="I55" s="712"/>
      <c r="J55" s="712"/>
      <c r="K55" s="712"/>
      <c r="L55" s="712"/>
    </row>
    <row r="56" spans="1:12" s="17" customFormat="1" ht="40.5" customHeight="1">
      <c r="A56" s="269"/>
      <c r="B56" s="594" t="s">
        <v>31</v>
      </c>
      <c r="C56" s="594"/>
      <c r="D56" s="594"/>
      <c r="E56" s="563" t="s">
        <v>645</v>
      </c>
      <c r="F56" s="711"/>
      <c r="G56" s="711"/>
      <c r="H56" s="564"/>
      <c r="I56" s="594" t="s">
        <v>646</v>
      </c>
      <c r="J56" s="594"/>
      <c r="K56" s="594"/>
      <c r="L56" s="594"/>
    </row>
    <row r="57" spans="1:12" ht="20.100000000000001" customHeight="1">
      <c r="A57" s="269"/>
      <c r="B57" s="620"/>
      <c r="C57" s="620"/>
      <c r="D57" s="620"/>
      <c r="E57" s="710"/>
      <c r="F57" s="710"/>
      <c r="G57" s="710"/>
      <c r="H57" s="710"/>
      <c r="I57" s="710"/>
      <c r="J57" s="710"/>
      <c r="K57" s="710"/>
      <c r="L57" s="710"/>
    </row>
    <row r="58" spans="1:12" ht="20.100000000000001" customHeight="1">
      <c r="A58" s="269"/>
      <c r="B58" s="620"/>
      <c r="C58" s="620"/>
      <c r="D58" s="620"/>
      <c r="E58" s="710"/>
      <c r="F58" s="710"/>
      <c r="G58" s="710"/>
      <c r="H58" s="710"/>
      <c r="I58" s="710"/>
      <c r="J58" s="710"/>
      <c r="K58" s="710"/>
      <c r="L58" s="710"/>
    </row>
    <row r="59" spans="1:12" ht="20.100000000000001" customHeight="1">
      <c r="A59" s="269"/>
      <c r="B59" s="620"/>
      <c r="C59" s="620"/>
      <c r="D59" s="620"/>
      <c r="E59" s="710"/>
      <c r="F59" s="710"/>
      <c r="G59" s="710"/>
      <c r="H59" s="710"/>
      <c r="I59" s="710"/>
      <c r="J59" s="710"/>
      <c r="K59" s="710"/>
      <c r="L59" s="710"/>
    </row>
    <row r="60" spans="1:12" ht="20.100000000000001" customHeight="1">
      <c r="A60" s="269"/>
      <c r="B60" s="620"/>
      <c r="C60" s="620"/>
      <c r="D60" s="620"/>
      <c r="E60" s="710"/>
      <c r="F60" s="710"/>
      <c r="G60" s="710"/>
      <c r="H60" s="710"/>
      <c r="I60" s="710"/>
      <c r="J60" s="710"/>
      <c r="K60" s="710"/>
      <c r="L60" s="710"/>
    </row>
    <row r="61" spans="1:12" ht="20.100000000000001" customHeight="1">
      <c r="A61" s="269"/>
      <c r="B61" s="620"/>
      <c r="C61" s="620"/>
      <c r="D61" s="620"/>
      <c r="E61" s="710"/>
      <c r="F61" s="710"/>
      <c r="G61" s="710"/>
      <c r="H61" s="710"/>
      <c r="I61" s="710"/>
      <c r="J61" s="710"/>
      <c r="K61" s="710"/>
      <c r="L61" s="710"/>
    </row>
    <row r="62" spans="1:12" ht="20.100000000000001" customHeight="1">
      <c r="A62" s="269"/>
      <c r="B62" s="620"/>
      <c r="C62" s="620"/>
      <c r="D62" s="620"/>
      <c r="E62" s="710"/>
      <c r="F62" s="710"/>
      <c r="G62" s="710"/>
      <c r="H62" s="710"/>
      <c r="I62" s="710"/>
      <c r="J62" s="710"/>
      <c r="K62" s="710"/>
      <c r="L62" s="710"/>
    </row>
    <row r="63" spans="1:12" ht="20.100000000000001" customHeight="1">
      <c r="A63" s="269"/>
      <c r="B63" s="269"/>
      <c r="C63" s="269"/>
      <c r="D63" s="269"/>
      <c r="E63" s="269"/>
      <c r="F63" s="269"/>
      <c r="G63" s="269"/>
      <c r="H63" s="269"/>
      <c r="I63" s="269"/>
      <c r="J63" s="269"/>
      <c r="K63" s="269"/>
      <c r="L63" s="269"/>
    </row>
    <row r="64" spans="1:12" ht="21" customHeight="1">
      <c r="A64" s="410">
        <v>4</v>
      </c>
      <c r="B64" s="419" t="s">
        <v>34</v>
      </c>
      <c r="D64" s="261"/>
      <c r="E64" s="261"/>
      <c r="F64" s="261"/>
    </row>
    <row r="65" spans="1:12" ht="18" customHeight="1">
      <c r="A65" s="420">
        <v>4.0999999999999996</v>
      </c>
      <c r="B65" s="721" t="s">
        <v>35</v>
      </c>
      <c r="C65" s="721"/>
      <c r="D65" s="721"/>
      <c r="E65" s="721"/>
      <c r="F65" s="721"/>
      <c r="G65" s="721"/>
      <c r="H65" s="721"/>
      <c r="I65" s="721"/>
      <c r="J65" s="721"/>
      <c r="K65" s="721"/>
      <c r="L65" s="721"/>
    </row>
    <row r="66" spans="1:12" ht="67.5" customHeight="1">
      <c r="A66" s="269"/>
      <c r="B66" s="712" t="s">
        <v>36</v>
      </c>
      <c r="C66" s="712"/>
      <c r="D66" s="712"/>
      <c r="E66" s="712"/>
      <c r="F66" s="712"/>
      <c r="G66" s="712"/>
      <c r="H66" s="712"/>
      <c r="I66" s="712"/>
      <c r="J66" s="712"/>
      <c r="K66" s="712"/>
      <c r="L66" s="712"/>
    </row>
    <row r="67" spans="1:12" s="17" customFormat="1" ht="35.25" customHeight="1">
      <c r="A67" s="269"/>
      <c r="B67" s="594" t="s">
        <v>37</v>
      </c>
      <c r="C67" s="594"/>
      <c r="D67" s="594"/>
      <c r="E67" s="563" t="s">
        <v>38</v>
      </c>
      <c r="F67" s="711"/>
      <c r="G67" s="711"/>
      <c r="H67" s="564"/>
      <c r="I67" s="594" t="s">
        <v>39</v>
      </c>
      <c r="J67" s="594"/>
      <c r="K67" s="594"/>
      <c r="L67" s="594"/>
    </row>
    <row r="68" spans="1:12" ht="20.100000000000001" customHeight="1">
      <c r="A68" s="269"/>
      <c r="B68" s="620"/>
      <c r="C68" s="620"/>
      <c r="D68" s="620"/>
      <c r="E68" s="710"/>
      <c r="F68" s="710"/>
      <c r="G68" s="710"/>
      <c r="H68" s="710"/>
      <c r="I68" s="710"/>
      <c r="J68" s="710"/>
      <c r="K68" s="710"/>
      <c r="L68" s="710"/>
    </row>
    <row r="69" spans="1:12" ht="20.100000000000001" customHeight="1">
      <c r="A69" s="269"/>
      <c r="B69" s="620"/>
      <c r="C69" s="620"/>
      <c r="D69" s="620"/>
      <c r="E69" s="710"/>
      <c r="F69" s="710"/>
      <c r="G69" s="710"/>
      <c r="H69" s="710"/>
      <c r="I69" s="710"/>
      <c r="J69" s="710"/>
      <c r="K69" s="710"/>
      <c r="L69" s="710"/>
    </row>
    <row r="70" spans="1:12" ht="20.100000000000001" customHeight="1">
      <c r="A70" s="269"/>
      <c r="B70" s="620"/>
      <c r="C70" s="620"/>
      <c r="D70" s="620"/>
      <c r="E70" s="710"/>
      <c r="F70" s="710"/>
      <c r="G70" s="710"/>
      <c r="H70" s="710"/>
      <c r="I70" s="710"/>
      <c r="J70" s="710"/>
      <c r="K70" s="710"/>
      <c r="L70" s="710"/>
    </row>
    <row r="71" spans="1:12" ht="20.100000000000001" customHeight="1">
      <c r="A71" s="269"/>
      <c r="B71" s="620"/>
      <c r="C71" s="620"/>
      <c r="D71" s="620"/>
      <c r="E71" s="710"/>
      <c r="F71" s="710"/>
      <c r="G71" s="710"/>
      <c r="H71" s="710"/>
      <c r="I71" s="710"/>
      <c r="J71" s="710"/>
      <c r="K71" s="710"/>
      <c r="L71" s="710"/>
    </row>
    <row r="72" spans="1:12" ht="20.100000000000001" customHeight="1">
      <c r="A72" s="269"/>
      <c r="B72" s="620"/>
      <c r="C72" s="620"/>
      <c r="D72" s="620"/>
      <c r="E72" s="710"/>
      <c r="F72" s="710"/>
      <c r="G72" s="710"/>
      <c r="H72" s="710"/>
      <c r="I72" s="710"/>
      <c r="J72" s="710"/>
      <c r="K72" s="710"/>
      <c r="L72" s="710"/>
    </row>
    <row r="73" spans="1:12" ht="20.100000000000001" customHeight="1">
      <c r="A73" s="269"/>
      <c r="B73" s="620"/>
      <c r="C73" s="620"/>
      <c r="D73" s="620"/>
      <c r="E73" s="710"/>
      <c r="F73" s="710"/>
      <c r="G73" s="710"/>
      <c r="H73" s="710"/>
      <c r="I73" s="710"/>
      <c r="J73" s="710"/>
      <c r="K73" s="710"/>
      <c r="L73" s="710"/>
    </row>
    <row r="74" spans="1:12" s="17" customFormat="1" ht="20.100000000000001" customHeight="1">
      <c r="A74" s="69">
        <v>4.2</v>
      </c>
      <c r="B74" s="69" t="s">
        <v>40</v>
      </c>
      <c r="C74" s="310"/>
      <c r="D74" s="310"/>
      <c r="E74" s="310"/>
      <c r="F74" s="310"/>
    </row>
    <row r="75" spans="1:12" s="17" customFormat="1" ht="20.100000000000001" customHeight="1">
      <c r="A75" s="69"/>
      <c r="B75" s="69"/>
      <c r="C75" s="310"/>
      <c r="D75" s="310"/>
      <c r="E75" s="310"/>
      <c r="F75" s="310"/>
      <c r="K75" s="421" t="s">
        <v>116</v>
      </c>
      <c r="L75" s="422"/>
    </row>
    <row r="76" spans="1:12" s="17" customFormat="1" ht="20.100000000000001" customHeight="1">
      <c r="A76" s="69"/>
      <c r="B76" s="411" t="s">
        <v>114</v>
      </c>
      <c r="C76" s="594" t="s">
        <v>115</v>
      </c>
      <c r="D76" s="594"/>
      <c r="E76" s="594"/>
      <c r="F76" s="594"/>
      <c r="G76" s="594"/>
      <c r="H76" s="563" t="s">
        <v>41</v>
      </c>
      <c r="I76" s="711"/>
      <c r="J76" s="711"/>
      <c r="K76" s="711"/>
      <c r="L76" s="564"/>
    </row>
    <row r="77" spans="1:12" s="256" customFormat="1" ht="33" customHeight="1">
      <c r="B77" s="402"/>
      <c r="C77" s="403" t="s">
        <v>796</v>
      </c>
      <c r="D77" s="403" t="s">
        <v>612</v>
      </c>
      <c r="E77" s="403" t="s">
        <v>521</v>
      </c>
      <c r="F77" s="403" t="s">
        <v>497</v>
      </c>
      <c r="G77" s="403" t="s">
        <v>496</v>
      </c>
      <c r="H77" s="403" t="s">
        <v>705</v>
      </c>
      <c r="I77" s="403" t="s">
        <v>713</v>
      </c>
      <c r="J77" s="403" t="s">
        <v>768</v>
      </c>
      <c r="K77" s="403" t="s">
        <v>776</v>
      </c>
      <c r="L77" s="403" t="s">
        <v>797</v>
      </c>
    </row>
    <row r="78" spans="1:12" s="17" customFormat="1" ht="33" customHeight="1">
      <c r="A78" s="69"/>
      <c r="B78" s="402" t="s">
        <v>117</v>
      </c>
      <c r="C78" s="423"/>
      <c r="D78" s="423"/>
      <c r="E78" s="423"/>
      <c r="F78" s="423"/>
      <c r="G78" s="423"/>
      <c r="H78" s="423"/>
      <c r="I78" s="423"/>
      <c r="J78" s="423"/>
      <c r="K78" s="423"/>
      <c r="L78" s="423"/>
    </row>
    <row r="79" spans="1:12" s="17" customFormat="1" ht="33" customHeight="1">
      <c r="A79" s="69"/>
      <c r="B79" s="402" t="s">
        <v>118</v>
      </c>
      <c r="C79" s="423"/>
      <c r="D79" s="423"/>
      <c r="E79" s="423"/>
      <c r="F79" s="423"/>
      <c r="G79" s="423"/>
      <c r="H79" s="423"/>
      <c r="I79" s="423"/>
      <c r="J79" s="423"/>
      <c r="K79" s="423"/>
      <c r="L79" s="423"/>
    </row>
    <row r="80" spans="1:12" s="17" customFormat="1" ht="33" customHeight="1">
      <c r="A80" s="69"/>
      <c r="B80" s="402" t="s">
        <v>120</v>
      </c>
      <c r="C80" s="423"/>
      <c r="D80" s="423"/>
      <c r="E80" s="423"/>
      <c r="F80" s="423"/>
      <c r="G80" s="423"/>
      <c r="H80" s="423"/>
      <c r="I80" s="423"/>
      <c r="J80" s="423"/>
      <c r="K80" s="423"/>
      <c r="L80" s="423"/>
    </row>
    <row r="81" spans="1:12" s="17" customFormat="1" ht="33" customHeight="1">
      <c r="A81" s="69"/>
      <c r="B81" s="402" t="s">
        <v>121</v>
      </c>
      <c r="C81" s="423"/>
      <c r="D81" s="423"/>
      <c r="E81" s="423"/>
      <c r="F81" s="423"/>
      <c r="G81" s="423"/>
      <c r="H81" s="423"/>
      <c r="I81" s="423"/>
      <c r="J81" s="423"/>
      <c r="K81" s="423"/>
      <c r="L81" s="423"/>
    </row>
    <row r="82" spans="1:12" s="17" customFormat="1" ht="33" customHeight="1">
      <c r="A82" s="69"/>
      <c r="B82" s="402" t="s">
        <v>122</v>
      </c>
      <c r="C82" s="423"/>
      <c r="D82" s="423"/>
      <c r="E82" s="423"/>
      <c r="F82" s="423"/>
      <c r="G82" s="423"/>
      <c r="H82" s="423"/>
      <c r="I82" s="423"/>
      <c r="J82" s="423"/>
      <c r="K82" s="423"/>
      <c r="L82" s="423"/>
    </row>
    <row r="83" spans="1:12" s="17" customFormat="1" ht="33" customHeight="1">
      <c r="A83" s="69"/>
      <c r="B83" s="402" t="s">
        <v>123</v>
      </c>
      <c r="C83" s="423"/>
      <c r="D83" s="423"/>
      <c r="E83" s="423"/>
      <c r="F83" s="423"/>
      <c r="G83" s="423"/>
      <c r="H83" s="423"/>
      <c r="I83" s="423"/>
      <c r="J83" s="423"/>
      <c r="K83" s="423"/>
      <c r="L83" s="423"/>
    </row>
    <row r="84" spans="1:12" ht="20.100000000000001" customHeight="1">
      <c r="A84" s="85"/>
      <c r="B84" s="85"/>
      <c r="C84" s="89"/>
      <c r="D84" s="89"/>
      <c r="E84" s="89"/>
      <c r="F84" s="89"/>
    </row>
    <row r="85" spans="1:12" ht="45.75" customHeight="1">
      <c r="A85" s="424">
        <v>5</v>
      </c>
      <c r="B85" s="715" t="s">
        <v>495</v>
      </c>
      <c r="C85" s="715"/>
      <c r="D85" s="715"/>
      <c r="E85" s="715"/>
      <c r="F85" s="715"/>
      <c r="G85" s="715"/>
      <c r="H85" s="716" t="s">
        <v>52</v>
      </c>
      <c r="I85" s="716"/>
      <c r="J85" s="716"/>
      <c r="K85" s="716"/>
      <c r="L85" s="716"/>
    </row>
    <row r="86" spans="1:12">
      <c r="A86" s="45"/>
      <c r="B86" s="712"/>
      <c r="C86" s="712"/>
      <c r="D86" s="712"/>
      <c r="E86" s="712"/>
      <c r="F86" s="712"/>
      <c r="G86" s="712"/>
      <c r="H86" s="712"/>
      <c r="I86" s="712"/>
      <c r="J86" s="712"/>
      <c r="K86" s="712"/>
      <c r="L86" s="712"/>
    </row>
    <row r="87" spans="1:12" ht="20.100000000000001" customHeight="1">
      <c r="A87" s="85"/>
      <c r="B87" s="85"/>
      <c r="C87" s="89"/>
      <c r="D87" s="89"/>
      <c r="E87" s="89"/>
      <c r="F87" s="89"/>
    </row>
    <row r="88" spans="1:12" ht="24" customHeight="1">
      <c r="A88" s="85"/>
      <c r="B88" s="85"/>
      <c r="C88" s="89"/>
      <c r="D88" s="89"/>
      <c r="E88" s="89"/>
      <c r="F88" s="64"/>
      <c r="G88" s="313"/>
    </row>
    <row r="89" spans="1:12" ht="24" customHeight="1">
      <c r="A89" s="271" t="s">
        <v>5</v>
      </c>
      <c r="B89" s="717" t="str">
        <f>'Attach 3(JV)'!B18</f>
        <v>--</v>
      </c>
      <c r="C89" s="717"/>
      <c r="D89" s="717"/>
      <c r="E89" s="64"/>
      <c r="G89" s="313" t="s">
        <v>3</v>
      </c>
      <c r="H89" s="713" t="str">
        <f>'Attach 3(JV)'!E18</f>
        <v/>
      </c>
      <c r="I89" s="714"/>
      <c r="J89" s="714"/>
      <c r="K89" s="714"/>
      <c r="L89" s="714"/>
    </row>
    <row r="90" spans="1:12" ht="24" customHeight="1">
      <c r="A90" s="271" t="s">
        <v>6</v>
      </c>
      <c r="B90" s="549" t="str">
        <f>'Attach 3(JV)'!B19</f>
        <v/>
      </c>
      <c r="C90" s="549"/>
      <c r="D90" s="549"/>
      <c r="E90" s="64"/>
      <c r="G90" s="313" t="s">
        <v>4</v>
      </c>
      <c r="H90" s="713" t="str">
        <f>'Attach 3(JV)'!E19</f>
        <v/>
      </c>
      <c r="I90" s="714"/>
      <c r="J90" s="714"/>
      <c r="K90" s="714"/>
      <c r="L90" s="714"/>
    </row>
  </sheetData>
  <sheetProtection algorithmName="SHA-512" hashValue="+9rmu2uPVO5JaldpD/rcS0QE+TOSwGeSckNjF/gAiGr817Mj4pJNKjhjmSpmAUhOGbj4rO6DdYXQw4EkJln4TA==" saltValue="kk0AKf0cfqP12QOS1BpQMg==" spinCount="100000" sheet="1" formatColumns="0" formatRows="0" selectLockedCells="1"/>
  <customSheetViews>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0">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1"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topLeftCell="A14" zoomScaleSheetLayoutView="100" workbookViewId="0">
      <selection activeCell="A19" sqref="A19"/>
    </sheetView>
  </sheetViews>
  <sheetFormatPr defaultRowHeight="15.75"/>
  <cols>
    <col min="1" max="1" width="16.28515625" style="110" customWidth="1"/>
    <col min="2" max="2" width="31.28515625" style="110" customWidth="1"/>
    <col min="3" max="3" width="34.85546875" style="110" customWidth="1"/>
    <col min="4" max="4" width="18.85546875" style="110" customWidth="1"/>
    <col min="5" max="5" width="37.42578125" style="110" customWidth="1"/>
    <col min="6" max="16384" width="9.140625" style="110"/>
  </cols>
  <sheetData>
    <row r="1" spans="1:26" ht="16.5">
      <c r="A1" s="732" t="str">
        <f>'Attach 3(JV)'!A1</f>
        <v>Specification No. :NR3/NT/W-AIS/DOM/K00/25/11853 (RFx No. 5002004745)</v>
      </c>
      <c r="B1" s="732"/>
      <c r="C1" s="732"/>
      <c r="D1" s="731" t="str">
        <f>"Attachment-17 "&amp;'Attach 3(JV)'!AT1</f>
        <v xml:space="preserve">Attachment-17 </v>
      </c>
      <c r="E1" s="731"/>
    </row>
    <row r="2" spans="1:26" ht="10.5" customHeight="1">
      <c r="Z2" s="435">
        <f>'[6]Attach 3(JV)'!Z2</f>
        <v>0</v>
      </c>
    </row>
    <row r="3" spans="1:26" ht="81" customHeight="1">
      <c r="A3" s="617" t="str">
        <f>'Attach 3(JV)'!A3</f>
        <v>Package-A-Construction of 2 Nos. 400 kV line bays at 400 kV Bareilly (POWERGRID) S/S</v>
      </c>
      <c r="B3" s="618"/>
      <c r="C3" s="618"/>
      <c r="D3" s="618"/>
      <c r="E3" s="618"/>
      <c r="F3" s="109"/>
      <c r="G3" s="109"/>
      <c r="H3" s="109"/>
    </row>
    <row r="4" spans="1:26" ht="6.75" customHeight="1">
      <c r="A4" s="427"/>
      <c r="H4" s="125"/>
      <c r="I4" s="126"/>
    </row>
    <row r="5" spans="1:26" ht="19.5" customHeight="1">
      <c r="A5" s="733" t="s">
        <v>481</v>
      </c>
      <c r="B5" s="733"/>
      <c r="C5" s="733"/>
      <c r="D5" s="733"/>
      <c r="E5" s="733"/>
      <c r="F5" s="428"/>
      <c r="H5" s="125"/>
      <c r="I5" s="126"/>
    </row>
    <row r="6" spans="1:26" ht="7.5" customHeight="1">
      <c r="A6" s="429"/>
      <c r="H6" s="125"/>
      <c r="I6" s="126"/>
    </row>
    <row r="7" spans="1:26" ht="19.5" customHeight="1">
      <c r="A7" s="428" t="str">
        <f>'Attach 3(JV)'!A7</f>
        <v>Bidder’s Name and Address (Sole Bidder) :</v>
      </c>
      <c r="B7" s="429"/>
      <c r="C7" s="429"/>
      <c r="D7" s="376" t="str">
        <f>'[6]Attach 3(JV)'!E7</f>
        <v>To:</v>
      </c>
      <c r="H7" s="125"/>
      <c r="I7" s="126"/>
    </row>
    <row r="8" spans="1:26" ht="26.25" customHeight="1">
      <c r="A8" s="734" t="str">
        <f>'Attach 3(JV)'!A8</f>
        <v/>
      </c>
      <c r="B8" s="734"/>
      <c r="C8" s="734"/>
      <c r="D8" s="381" t="str">
        <f>'[6]Attach 3(JV)'!E8</f>
        <v>Contract Services</v>
      </c>
      <c r="H8" s="125"/>
      <c r="I8" s="126"/>
    </row>
    <row r="9" spans="1:26" ht="19.5" customHeight="1">
      <c r="A9" s="131" t="s">
        <v>341</v>
      </c>
      <c r="B9" s="544" t="str">
        <f>'Attach 3(JV)'!B9</f>
        <v/>
      </c>
      <c r="C9" s="544"/>
      <c r="D9" s="381" t="str">
        <f>'[6]Attach 3(JV)'!E9</f>
        <v>Power Grid Corporation of India Ltd.,</v>
      </c>
      <c r="H9" s="125"/>
      <c r="I9" s="126"/>
    </row>
    <row r="10" spans="1:26" ht="19.5" customHeight="1">
      <c r="A10" s="131" t="s">
        <v>343</v>
      </c>
      <c r="B10" s="544" t="str">
        <f>'Attach 3(JV)'!B10</f>
        <v/>
      </c>
      <c r="C10" s="544"/>
      <c r="D10" s="381" t="s">
        <v>801</v>
      </c>
      <c r="H10" s="125"/>
      <c r="I10" s="126"/>
    </row>
    <row r="11" spans="1:26" ht="19.5" customHeight="1">
      <c r="B11" s="544" t="str">
        <f>'Attach 3(JV)'!B11</f>
        <v/>
      </c>
      <c r="C11" s="544"/>
      <c r="D11" s="381" t="s">
        <v>802</v>
      </c>
    </row>
    <row r="12" spans="1:26" ht="14.25" customHeight="1">
      <c r="A12" s="429"/>
      <c r="B12" s="544" t="str">
        <f>'Attach 3(JV)'!B12</f>
        <v/>
      </c>
      <c r="C12" s="544"/>
      <c r="D12" s="381"/>
    </row>
    <row r="13" spans="1:26" ht="19.5" customHeight="1">
      <c r="A13" s="110" t="s">
        <v>336</v>
      </c>
    </row>
    <row r="14" spans="1:26" ht="9.9499999999999993" customHeight="1">
      <c r="A14" s="429"/>
    </row>
    <row r="15" spans="1:26" ht="90" customHeight="1">
      <c r="A15" s="430">
        <v>1</v>
      </c>
      <c r="B15" s="736" t="s">
        <v>482</v>
      </c>
      <c r="C15" s="736"/>
      <c r="D15" s="736"/>
      <c r="E15" s="736"/>
    </row>
    <row r="16" spans="1:26" ht="51.75" customHeight="1">
      <c r="A16" s="430">
        <v>2</v>
      </c>
      <c r="B16" s="736" t="s">
        <v>483</v>
      </c>
      <c r="C16" s="736"/>
      <c r="D16" s="736"/>
      <c r="E16" s="736"/>
    </row>
    <row r="17" spans="1:5" ht="9" customHeight="1">
      <c r="A17" s="429"/>
      <c r="B17" s="429"/>
      <c r="C17" s="429"/>
      <c r="D17" s="429"/>
      <c r="E17" s="429"/>
    </row>
    <row r="18" spans="1:5" ht="97.5" customHeight="1">
      <c r="A18" s="347" t="s">
        <v>484</v>
      </c>
      <c r="B18" s="352" t="s">
        <v>339</v>
      </c>
      <c r="C18" s="352" t="s">
        <v>485</v>
      </c>
      <c r="D18" s="347" t="s">
        <v>486</v>
      </c>
      <c r="E18" s="347" t="s">
        <v>487</v>
      </c>
    </row>
    <row r="19" spans="1:5">
      <c r="A19" s="436"/>
      <c r="B19" s="437"/>
      <c r="C19" s="437"/>
      <c r="D19" s="438"/>
      <c r="E19" s="438"/>
    </row>
    <row r="20" spans="1:5">
      <c r="A20" s="436"/>
      <c r="B20" s="437"/>
      <c r="C20" s="437"/>
      <c r="D20" s="438"/>
      <c r="E20" s="438"/>
    </row>
    <row r="21" spans="1:5">
      <c r="A21" s="436"/>
      <c r="B21" s="437"/>
      <c r="C21" s="437"/>
      <c r="D21" s="438"/>
      <c r="E21" s="438"/>
    </row>
    <row r="22" spans="1:5">
      <c r="A22" s="436"/>
      <c r="B22" s="437"/>
      <c r="C22" s="437"/>
      <c r="D22" s="438"/>
      <c r="E22" s="438"/>
    </row>
    <row r="23" spans="1:5">
      <c r="A23" s="436"/>
      <c r="B23" s="437"/>
      <c r="C23" s="437"/>
      <c r="D23" s="438"/>
      <c r="E23" s="438"/>
    </row>
    <row r="24" spans="1:5">
      <c r="A24" s="436"/>
      <c r="B24" s="437"/>
      <c r="C24" s="437"/>
      <c r="D24" s="438"/>
      <c r="E24" s="438"/>
    </row>
    <row r="25" spans="1:5" ht="6" customHeight="1">
      <c r="A25" s="439"/>
      <c r="B25" s="440"/>
      <c r="C25" s="440"/>
      <c r="D25" s="441"/>
      <c r="E25" s="441"/>
    </row>
    <row r="26" spans="1:5" ht="0.6" hidden="1" customHeight="1">
      <c r="A26" s="442"/>
      <c r="B26" s="443"/>
      <c r="C26" s="443"/>
      <c r="D26" s="444"/>
      <c r="E26" s="444"/>
    </row>
    <row r="27" spans="1:5" ht="30" customHeight="1">
      <c r="A27" s="737" t="s">
        <v>488</v>
      </c>
      <c r="B27" s="737"/>
      <c r="C27" s="737"/>
      <c r="D27" s="737"/>
      <c r="E27" s="737"/>
    </row>
    <row r="28" spans="1:5" ht="16.5">
      <c r="C28" s="445"/>
    </row>
    <row r="29" spans="1:5" ht="16.5">
      <c r="A29" s="431" t="s">
        <v>5</v>
      </c>
      <c r="B29" s="446" t="str">
        <f>'Attach 3(JV)'!B18</f>
        <v>--</v>
      </c>
      <c r="C29" s="445" t="s">
        <v>3</v>
      </c>
      <c r="D29" s="447" t="str">
        <f>'Attach 3(JV)'!E18</f>
        <v/>
      </c>
    </row>
    <row r="30" spans="1:5" ht="16.5">
      <c r="A30" s="431" t="s">
        <v>6</v>
      </c>
      <c r="B30" s="447" t="str">
        <f>'Attach 3(JV)'!B19</f>
        <v/>
      </c>
      <c r="C30" s="445" t="s">
        <v>4</v>
      </c>
      <c r="D30" s="447" t="str">
        <f>'Attach 3(JV)'!E19</f>
        <v/>
      </c>
    </row>
    <row r="31" spans="1:5" ht="16.5">
      <c r="B31" s="448"/>
      <c r="C31" s="445"/>
      <c r="D31" s="445"/>
      <c r="E31" s="448"/>
    </row>
    <row r="32" spans="1:5" ht="16.5" hidden="1">
      <c r="A32" s="432" t="str">
        <f>A1</f>
        <v>Specification No. :NR3/NT/W-AIS/DOM/K00/25/11853 (RFx No. 5002004745)</v>
      </c>
      <c r="B32" s="433"/>
      <c r="C32" s="433"/>
      <c r="D32" s="433"/>
      <c r="E32" s="449" t="str">
        <f>D1</f>
        <v xml:space="preserve">Attachment-17 </v>
      </c>
    </row>
    <row r="33" spans="1:5" hidden="1"/>
    <row r="34" spans="1:5" ht="16.5" hidden="1">
      <c r="A34" s="738" t="str">
        <f>A3</f>
        <v>Package-A-Construction of 2 Nos. 400 kV line bays at 400 kV Bareilly (POWERGRID) S/S</v>
      </c>
      <c r="B34" s="738"/>
      <c r="C34" s="738"/>
      <c r="D34" s="738"/>
      <c r="E34" s="738"/>
    </row>
    <row r="35" spans="1:5" ht="16.5" hidden="1">
      <c r="A35" s="427"/>
    </row>
    <row r="36" spans="1:5" ht="16.5" hidden="1">
      <c r="A36" s="739" t="s">
        <v>380</v>
      </c>
      <c r="B36" s="739"/>
      <c r="C36" s="739"/>
      <c r="D36" s="739"/>
      <c r="E36" s="739"/>
    </row>
    <row r="37" spans="1:5" hidden="1">
      <c r="A37" s="429"/>
    </row>
    <row r="38" spans="1:5" ht="16.5" hidden="1">
      <c r="A38" s="428" t="str">
        <f>'[6]Attach 3(JV)'!A15</f>
        <v>Name(s) and Addresse(s) of other partner(s)</v>
      </c>
      <c r="B38" s="429"/>
      <c r="C38" s="429"/>
      <c r="D38" s="376" t="str">
        <f>D7</f>
        <v>To:</v>
      </c>
    </row>
    <row r="39" spans="1:5" ht="16.5" hidden="1">
      <c r="A39" s="428" t="str">
        <f>'[6]Attach 3(JV)'!B16</f>
        <v/>
      </c>
      <c r="B39" s="429"/>
      <c r="C39" s="429"/>
      <c r="D39" s="381" t="str">
        <f>D8</f>
        <v>Contract Services</v>
      </c>
    </row>
    <row r="40" spans="1:5" ht="16.5" hidden="1">
      <c r="A40" s="131" t="s">
        <v>341</v>
      </c>
      <c r="B40" s="544" t="str">
        <f>'[6]Attach 3(JV)'!B17:D17</f>
        <v xml:space="preserve">…… ……. …….. …… ……. …….. </v>
      </c>
      <c r="C40" s="544"/>
      <c r="D40" s="381" t="str">
        <f>D9</f>
        <v>Power Grid Corporation of India Ltd.,</v>
      </c>
    </row>
    <row r="41" spans="1:5" ht="16.5" hidden="1">
      <c r="A41" s="131" t="s">
        <v>343</v>
      </c>
      <c r="B41" s="544" t="str">
        <f>'[6]Attach 3(JV)'!B18:D18</f>
        <v xml:space="preserve">…… ……. …….. …… ……. …….. </v>
      </c>
      <c r="C41" s="544"/>
      <c r="D41" s="381" t="str">
        <f>D10</f>
        <v>SCO Bay 5-10, near Haryana Pollution Control board Office,</v>
      </c>
    </row>
    <row r="42" spans="1:5" hidden="1">
      <c r="B42" s="544" t="str">
        <f>'[6]Attach 3(JV)'!B19:D19</f>
        <v xml:space="preserve">…… ……. …….. …… ……. …….. </v>
      </c>
      <c r="C42" s="544"/>
      <c r="D42" s="381" t="str">
        <f>D11</f>
        <v>Sector 16A, Faridabad, Haryana 121002</v>
      </c>
    </row>
    <row r="43" spans="1:5" hidden="1">
      <c r="A43" s="429"/>
      <c r="B43" s="544" t="str">
        <f>'[6]Attach 3(JV)'!B20:D20</f>
        <v xml:space="preserve">…… ……. …….. …… ……. …….. </v>
      </c>
      <c r="C43" s="544"/>
      <c r="D43" s="381"/>
    </row>
    <row r="44" spans="1:5" hidden="1">
      <c r="A44" s="110" t="s">
        <v>336</v>
      </c>
    </row>
    <row r="45" spans="1:5" hidden="1">
      <c r="A45" s="429"/>
    </row>
    <row r="46" spans="1:5" hidden="1">
      <c r="A46" s="736" t="s">
        <v>381</v>
      </c>
      <c r="B46" s="736"/>
      <c r="C46" s="736"/>
      <c r="D46" s="736"/>
      <c r="E46" s="736"/>
    </row>
    <row r="47" spans="1:5" hidden="1">
      <c r="A47" s="429"/>
      <c r="B47" s="429"/>
      <c r="C47" s="429"/>
      <c r="D47" s="429"/>
      <c r="E47" s="429"/>
    </row>
    <row r="48" spans="1:5" ht="63" hidden="1">
      <c r="A48" s="347" t="s">
        <v>339</v>
      </c>
      <c r="B48" s="735" t="s">
        <v>109</v>
      </c>
      <c r="C48" s="735"/>
      <c r="D48" s="347" t="s">
        <v>110</v>
      </c>
      <c r="E48" s="347" t="s">
        <v>111</v>
      </c>
    </row>
    <row r="49" spans="1:5" hidden="1">
      <c r="A49" s="347">
        <v>1</v>
      </c>
      <c r="B49" s="730"/>
      <c r="C49" s="730"/>
      <c r="D49" s="450"/>
      <c r="E49" s="450"/>
    </row>
    <row r="50" spans="1:5" hidden="1">
      <c r="A50" s="347">
        <v>2</v>
      </c>
      <c r="B50" s="730"/>
      <c r="C50" s="730"/>
      <c r="D50" s="450"/>
      <c r="E50" s="450"/>
    </row>
    <row r="51" spans="1:5" hidden="1">
      <c r="A51" s="347">
        <v>3</v>
      </c>
      <c r="B51" s="730"/>
      <c r="C51" s="730"/>
      <c r="D51" s="450"/>
      <c r="E51" s="450"/>
    </row>
    <row r="52" spans="1:5" hidden="1">
      <c r="A52" s="347">
        <v>4</v>
      </c>
      <c r="B52" s="730"/>
      <c r="C52" s="730"/>
      <c r="D52" s="450"/>
      <c r="E52" s="450"/>
    </row>
    <row r="53" spans="1:5" hidden="1">
      <c r="A53" s="347">
        <v>5</v>
      </c>
      <c r="B53" s="730"/>
      <c r="C53" s="730"/>
      <c r="D53" s="450"/>
      <c r="E53" s="450"/>
    </row>
    <row r="54" spans="1:5" hidden="1">
      <c r="A54" s="347">
        <v>6</v>
      </c>
      <c r="B54" s="730"/>
      <c r="C54" s="730"/>
      <c r="D54" s="450"/>
      <c r="E54" s="450"/>
    </row>
    <row r="55" spans="1:5" hidden="1">
      <c r="A55" s="429"/>
      <c r="B55" s="429"/>
      <c r="C55" s="429"/>
      <c r="D55" s="429"/>
      <c r="E55" s="429"/>
    </row>
    <row r="56" spans="1:5" ht="16.5" hidden="1">
      <c r="A56" s="434"/>
      <c r="B56" s="434"/>
      <c r="C56" s="434"/>
      <c r="D56" s="434"/>
      <c r="E56" s="434"/>
    </row>
    <row r="57" spans="1:5" ht="16.5" hidden="1">
      <c r="A57" s="434" t="s">
        <v>5</v>
      </c>
      <c r="B57" s="446" t="str">
        <f>B29</f>
        <v>--</v>
      </c>
      <c r="C57" s="434" t="s">
        <v>3</v>
      </c>
      <c r="D57" s="434" t="str">
        <f>D29</f>
        <v/>
      </c>
      <c r="E57" s="434"/>
    </row>
    <row r="58" spans="1:5" ht="16.5" hidden="1">
      <c r="A58" s="434" t="s">
        <v>6</v>
      </c>
      <c r="B58" s="434" t="str">
        <f>B30</f>
        <v/>
      </c>
      <c r="C58" s="434" t="s">
        <v>4</v>
      </c>
      <c r="D58" s="434" t="str">
        <f>D30</f>
        <v/>
      </c>
      <c r="E58" s="434"/>
    </row>
    <row r="59" spans="1:5" ht="16.5" hidden="1">
      <c r="A59" s="434"/>
      <c r="B59" s="434"/>
      <c r="C59" s="434"/>
      <c r="D59" s="434"/>
      <c r="E59" s="434"/>
    </row>
    <row r="60" spans="1:5" ht="16.5" hidden="1">
      <c r="A60" s="432" t="str">
        <f>A32</f>
        <v>Specification No. :NR3/NT/W-AIS/DOM/K00/25/11853 (RFx No. 5002004745)</v>
      </c>
      <c r="B60" s="433"/>
      <c r="C60" s="433"/>
      <c r="D60" s="433"/>
      <c r="E60" s="449" t="str">
        <f>E32</f>
        <v xml:space="preserve">Attachment-17 </v>
      </c>
    </row>
    <row r="61" spans="1:5" hidden="1"/>
    <row r="62" spans="1:5" ht="16.5" hidden="1">
      <c r="A62" s="738" t="str">
        <f>A34</f>
        <v>Package-A-Construction of 2 Nos. 400 kV line bays at 400 kV Bareilly (POWERGRID) S/S</v>
      </c>
      <c r="B62" s="738"/>
      <c r="C62" s="738"/>
      <c r="D62" s="738"/>
      <c r="E62" s="738"/>
    </row>
    <row r="63" spans="1:5" ht="16.5" hidden="1">
      <c r="A63" s="427"/>
    </row>
    <row r="64" spans="1:5" ht="16.5" hidden="1">
      <c r="A64" s="739" t="s">
        <v>380</v>
      </c>
      <c r="B64" s="739"/>
      <c r="C64" s="739"/>
      <c r="D64" s="739"/>
      <c r="E64" s="739"/>
    </row>
    <row r="65" spans="1:5" hidden="1">
      <c r="A65" s="429"/>
    </row>
    <row r="66" spans="1:5" ht="16.5" hidden="1">
      <c r="A66" s="428" t="str">
        <f>'[6]Attach 3(JV)'!A15</f>
        <v>Name(s) and Addresse(s) of other partner(s)</v>
      </c>
      <c r="B66" s="429"/>
      <c r="C66" s="429"/>
      <c r="D66" s="376" t="str">
        <f>D7</f>
        <v>To:</v>
      </c>
    </row>
    <row r="67" spans="1:5" ht="16.5" hidden="1">
      <c r="A67" s="428" t="str">
        <f>'[6]Attach 3(JV)'!E16</f>
        <v/>
      </c>
      <c r="B67" s="429"/>
      <c r="C67" s="429"/>
      <c r="D67" s="381" t="str">
        <f>D8</f>
        <v>Contract Services</v>
      </c>
    </row>
    <row r="68" spans="1:5" ht="16.5" hidden="1">
      <c r="A68" s="131" t="s">
        <v>341</v>
      </c>
      <c r="B68" s="544" t="str">
        <f>'[6]Attach 3(JV)'!E17</f>
        <v/>
      </c>
      <c r="C68" s="544"/>
      <c r="D68" s="381" t="str">
        <f>D9</f>
        <v>Power Grid Corporation of India Ltd.,</v>
      </c>
    </row>
    <row r="69" spans="1:5" ht="16.5" hidden="1">
      <c r="A69" s="131" t="s">
        <v>343</v>
      </c>
      <c r="B69" s="544" t="str">
        <f>'[6]Attach 3(JV)'!E18</f>
        <v/>
      </c>
      <c r="C69" s="544"/>
      <c r="D69" s="381" t="str">
        <f>D10</f>
        <v>SCO Bay 5-10, near Haryana Pollution Control board Office,</v>
      </c>
    </row>
    <row r="70" spans="1:5" hidden="1">
      <c r="B70" s="544" t="str">
        <f>'[6]Attach 3(JV)'!E19</f>
        <v/>
      </c>
      <c r="C70" s="544"/>
      <c r="D70" s="381" t="str">
        <f>D11</f>
        <v>Sector 16A, Faridabad, Haryana 121002</v>
      </c>
    </row>
    <row r="71" spans="1:5" hidden="1">
      <c r="A71" s="429"/>
      <c r="B71" s="544" t="str">
        <f>'[6]Attach 3(JV)'!E20</f>
        <v/>
      </c>
      <c r="C71" s="544"/>
      <c r="D71" s="381"/>
    </row>
    <row r="72" spans="1:5" hidden="1">
      <c r="A72" s="110" t="s">
        <v>336</v>
      </c>
    </row>
    <row r="73" spans="1:5" hidden="1">
      <c r="A73" s="429"/>
    </row>
    <row r="74" spans="1:5" hidden="1">
      <c r="A74" s="736" t="s">
        <v>381</v>
      </c>
      <c r="B74" s="736"/>
      <c r="C74" s="736"/>
      <c r="D74" s="736"/>
      <c r="E74" s="736"/>
    </row>
    <row r="75" spans="1:5" hidden="1">
      <c r="A75" s="429"/>
      <c r="B75" s="429"/>
      <c r="C75" s="429"/>
      <c r="D75" s="429"/>
      <c r="E75" s="429"/>
    </row>
    <row r="76" spans="1:5" ht="63" hidden="1">
      <c r="A76" s="347" t="s">
        <v>339</v>
      </c>
      <c r="B76" s="735" t="s">
        <v>109</v>
      </c>
      <c r="C76" s="735"/>
      <c r="D76" s="347" t="s">
        <v>110</v>
      </c>
      <c r="E76" s="347" t="s">
        <v>111</v>
      </c>
    </row>
    <row r="77" spans="1:5" hidden="1">
      <c r="A77" s="347">
        <v>1</v>
      </c>
      <c r="B77" s="730"/>
      <c r="C77" s="730"/>
      <c r="D77" s="450"/>
      <c r="E77" s="450"/>
    </row>
    <row r="78" spans="1:5" hidden="1">
      <c r="A78" s="347">
        <v>2</v>
      </c>
      <c r="B78" s="730"/>
      <c r="C78" s="730"/>
      <c r="D78" s="450"/>
      <c r="E78" s="450"/>
    </row>
    <row r="79" spans="1:5" hidden="1">
      <c r="A79" s="347">
        <v>3</v>
      </c>
      <c r="B79" s="730"/>
      <c r="C79" s="730"/>
      <c r="D79" s="450"/>
      <c r="E79" s="450"/>
    </row>
    <row r="80" spans="1:5" hidden="1">
      <c r="A80" s="347">
        <v>4</v>
      </c>
      <c r="B80" s="730"/>
      <c r="C80" s="730"/>
      <c r="D80" s="450"/>
      <c r="E80" s="450"/>
    </row>
    <row r="81" spans="1:5" hidden="1">
      <c r="A81" s="347">
        <v>5</v>
      </c>
      <c r="B81" s="730"/>
      <c r="C81" s="730"/>
      <c r="D81" s="450"/>
      <c r="E81" s="450"/>
    </row>
    <row r="82" spans="1:5" hidden="1">
      <c r="A82" s="347">
        <v>6</v>
      </c>
      <c r="B82" s="730"/>
      <c r="C82" s="730"/>
      <c r="D82" s="450"/>
      <c r="E82" s="450"/>
    </row>
    <row r="83" spans="1:5" hidden="1">
      <c r="A83" s="429"/>
      <c r="B83" s="429"/>
      <c r="C83" s="429"/>
      <c r="D83" s="429"/>
      <c r="E83" s="429"/>
    </row>
    <row r="84" spans="1:5" ht="16.5" hidden="1">
      <c r="A84" s="434"/>
      <c r="B84" s="434"/>
      <c r="C84" s="434"/>
      <c r="D84" s="434"/>
      <c r="E84" s="434"/>
    </row>
    <row r="85" spans="1:5" ht="16.5" hidden="1">
      <c r="A85" s="434" t="s">
        <v>5</v>
      </c>
      <c r="B85" s="446" t="str">
        <f>B57</f>
        <v>--</v>
      </c>
      <c r="C85" s="434" t="s">
        <v>3</v>
      </c>
      <c r="D85" s="434" t="str">
        <f>D57</f>
        <v/>
      </c>
      <c r="E85" s="434"/>
    </row>
    <row r="86" spans="1:5" ht="16.5" hidden="1">
      <c r="A86" s="434" t="s">
        <v>6</v>
      </c>
      <c r="B86" s="434" t="str">
        <f>B58</f>
        <v/>
      </c>
      <c r="C86" s="434" t="s">
        <v>4</v>
      </c>
      <c r="D86" s="434" t="str">
        <f>D58</f>
        <v/>
      </c>
      <c r="E86" s="434"/>
    </row>
    <row r="87" spans="1:5" ht="16.5" hidden="1">
      <c r="A87" s="434"/>
      <c r="B87" s="434"/>
      <c r="C87" s="434"/>
      <c r="D87" s="434"/>
      <c r="E87" s="434"/>
    </row>
    <row r="88" spans="1:5" hidden="1"/>
    <row r="89" spans="1:5" hidden="1"/>
    <row r="90" spans="1:5" hidden="1"/>
    <row r="91" spans="1:5" hidden="1"/>
    <row r="92" spans="1:5" hidden="1"/>
    <row r="93" spans="1:5" hidden="1"/>
    <row r="94" spans="1:5" hidden="1"/>
    <row r="95" spans="1:5" hidden="1"/>
    <row r="96" spans="1: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Pjhbpm8/8yhHhA7cH2mwJbAqtcg3zQmiWL7fWszOaTR19heKQSuk4YtlFcsZ2x/rfJ++zVliXBNuKBqlGOAYYw==" saltValue="Iizw4qI1peLCGtJCVsW65w==" spinCount="100000" sheet="1" formatColumns="0" formatRows="0" selectLockedCells="1"/>
  <customSheetViews>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3"/>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72" fitToHeight="0" orientation="portrait" r:id="rId24"/>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topLeftCell="A3" zoomScaleSheetLayoutView="100" workbookViewId="0">
      <selection activeCell="D18" sqref="D18"/>
    </sheetView>
  </sheetViews>
  <sheetFormatPr defaultRowHeight="15.75"/>
  <cols>
    <col min="1" max="1" width="12.140625" style="17" customWidth="1"/>
    <col min="2" max="2" width="20.5703125" style="17" customWidth="1"/>
    <col min="3" max="3" width="15.28515625" style="17" customWidth="1"/>
    <col min="4" max="4" width="15.42578125" style="17" customWidth="1"/>
    <col min="5" max="5" width="55.85546875" style="17" customWidth="1"/>
    <col min="6" max="8" width="9.140625" style="17"/>
    <col min="9" max="16384" width="9.140625" style="64"/>
  </cols>
  <sheetData>
    <row r="1" spans="1:9" ht="16.5">
      <c r="A1" s="550" t="str">
        <f>'Attach 3(JV)'!A1</f>
        <v>Specification No. :NR3/NT/W-AIS/DOM/K00/25/11853 (RFx No. 5002004745)</v>
      </c>
      <c r="B1" s="550"/>
      <c r="C1" s="550"/>
      <c r="D1" s="550"/>
      <c r="E1" s="265" t="str">
        <f>"Attachment-18 " &amp; 'Attach 3(JV)'!AT1</f>
        <v xml:space="preserve">Attachment-18 </v>
      </c>
    </row>
    <row r="3" spans="1:9" ht="92.25" customHeight="1">
      <c r="A3" s="617" t="str">
        <f>'Attach 3(JV)'!A3</f>
        <v>Package-A-Construction of 2 Nos. 400 kV line bays at 400 kV Bareilly (POWERGRID) S/S</v>
      </c>
      <c r="B3" s="618"/>
      <c r="C3" s="618"/>
      <c r="D3" s="618"/>
      <c r="E3" s="618"/>
      <c r="F3" s="10"/>
      <c r="G3" s="10"/>
      <c r="H3" s="10"/>
    </row>
    <row r="4" spans="1:9" ht="20.100000000000001" customHeight="1">
      <c r="A4" s="266"/>
      <c r="H4" s="125"/>
      <c r="I4" s="126"/>
    </row>
    <row r="5" spans="1:9" ht="20.100000000000001" customHeight="1">
      <c r="A5" s="542" t="s">
        <v>494</v>
      </c>
      <c r="B5" s="542"/>
      <c r="C5" s="542"/>
      <c r="D5" s="542"/>
      <c r="E5" s="542"/>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6" t="str">
        <f>'Attach 3(JV)'!A8</f>
        <v/>
      </c>
      <c r="B8" s="546"/>
      <c r="C8" s="546"/>
      <c r="D8" s="546"/>
      <c r="E8" s="130" t="str">
        <f>'Attach 3(JV)'!E8</f>
        <v>Contract Services</v>
      </c>
      <c r="H8" s="125"/>
      <c r="I8" s="126"/>
    </row>
    <row r="9" spans="1:9" ht="20.100000000000001" customHeight="1">
      <c r="A9" s="131" t="s">
        <v>341</v>
      </c>
      <c r="B9" s="544" t="str">
        <f>'Attach 3(JV)'!B9</f>
        <v/>
      </c>
      <c r="C9" s="544"/>
      <c r="D9" s="544"/>
      <c r="E9" s="130" t="str">
        <f>'Attach 3(JV)'!E9</f>
        <v>Power Grid Corporation of India Ltd.,</v>
      </c>
      <c r="H9" s="125"/>
      <c r="I9" s="126"/>
    </row>
    <row r="10" spans="1:9" ht="20.100000000000001" customHeight="1">
      <c r="A10" s="131" t="s">
        <v>343</v>
      </c>
      <c r="B10" s="544" t="str">
        <f>'Attach 3(JV)'!B10</f>
        <v/>
      </c>
      <c r="C10" s="544"/>
      <c r="D10" s="544"/>
      <c r="E10" s="130" t="str">
        <f>'Attach 3(JV)'!E10</f>
        <v xml:space="preserve">Northern Region-III Headquarter, 2nd Floor, Plot No. – 2A/INS 02,
</v>
      </c>
      <c r="H10" s="125"/>
      <c r="I10" s="126"/>
    </row>
    <row r="11" spans="1:9" ht="20.100000000000001" customHeight="1">
      <c r="B11" s="544" t="str">
        <f>'Attach 3(JV)'!B11</f>
        <v/>
      </c>
      <c r="C11" s="544"/>
      <c r="D11" s="544"/>
      <c r="E11" s="130" t="str">
        <f>'Attach 3(JV)'!E11</f>
        <v xml:space="preserve">2nd Floor, Plot No. – 2A/INS 02, Avadh Vihar Yojna,Lucknow- 226002 (UP) </v>
      </c>
    </row>
    <row r="12" spans="1:9" ht="20.100000000000001" customHeight="1">
      <c r="A12" s="69"/>
      <c r="B12" s="544" t="str">
        <f>'Attach 3(JV)'!B12</f>
        <v/>
      </c>
      <c r="C12" s="544"/>
      <c r="D12" s="544"/>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20.100000000000001" hidden="1" customHeight="1">
      <c r="A16" s="660" t="s">
        <v>533</v>
      </c>
      <c r="B16" s="660"/>
      <c r="C16" s="660"/>
      <c r="D16" s="660"/>
      <c r="E16" s="660"/>
    </row>
    <row r="17" spans="1:5" ht="20.100000000000001" customHeight="1">
      <c r="A17" s="69"/>
      <c r="D17" s="17" t="s">
        <v>822</v>
      </c>
    </row>
    <row r="18" spans="1:5" ht="20.100000000000001" customHeight="1">
      <c r="A18" s="69"/>
    </row>
    <row r="19" spans="1:5" ht="16.5">
      <c r="A19" s="271" t="s">
        <v>5</v>
      </c>
      <c r="B19" s="272" t="str">
        <f>'Attach 3(JV)'!B18</f>
        <v>--</v>
      </c>
      <c r="C19" s="312"/>
      <c r="D19" s="270" t="s">
        <v>3</v>
      </c>
      <c r="E19" s="273" t="str">
        <f>'Attach 3(JV)'!E18</f>
        <v/>
      </c>
    </row>
    <row r="20" spans="1:5" ht="16.5">
      <c r="A20" s="271" t="s">
        <v>6</v>
      </c>
      <c r="B20" s="273" t="str">
        <f>'Attach 3(JV)'!B19</f>
        <v/>
      </c>
      <c r="C20" s="312"/>
      <c r="D20" s="270" t="s">
        <v>4</v>
      </c>
      <c r="E20" s="273" t="str">
        <f>'Attach 3(JV)'!E19</f>
        <v/>
      </c>
    </row>
    <row r="21" spans="1:5" ht="33" customHeight="1">
      <c r="D21" s="270"/>
    </row>
    <row r="22" spans="1:5" ht="20.100000000000001" customHeight="1"/>
    <row r="23" spans="1:5" ht="20.100000000000001" customHeight="1">
      <c r="A23" s="256"/>
    </row>
    <row r="24" spans="1:5" ht="20.100000000000001" customHeight="1"/>
    <row r="25" spans="1:5" ht="20.100000000000001" customHeight="1"/>
    <row r="26" spans="1:5" ht="20.100000000000001" customHeight="1">
      <c r="A26" s="256"/>
    </row>
    <row r="27" spans="1:5" ht="20.100000000000001" customHeight="1"/>
    <row r="28" spans="1:5" ht="20.100000000000001" customHeight="1">
      <c r="A28" s="256"/>
    </row>
    <row r="29" spans="1:5" ht="20.100000000000001" customHeight="1"/>
    <row r="30" spans="1:5" ht="20.100000000000001" customHeight="1">
      <c r="A30" s="256"/>
    </row>
    <row r="31" spans="1:5" ht="20.100000000000001" customHeight="1"/>
    <row r="32" spans="1:5" ht="20.100000000000001" customHeight="1"/>
    <row r="33" ht="20.100000000000001" customHeight="1"/>
    <row r="34" ht="20.100000000000001" customHeight="1"/>
  </sheetData>
  <sheetProtection algorithmName="SHA-512" hashValue="hMnIPxUBIrOC+Jv/iQ1jgQN716H52w9ocB5wssTC37U23LjFL4c5Rs3hViP40RebLOkJVP7pZYKuv1mmCylbFw==" saltValue="lSIQV9FEwHrdgKd3dRyq+Q==" spinCount="100000" sheet="1" formatColumns="0" formatRows="0" selectLockedCells="1"/>
  <customSheetViews>
    <customSheetView guid="{FEBF4298-F424-4062-8777-832DAFDB7A61}" showPageBreaks="1" showGridLines="0" fitToPage="1" printArea="1" view="pageBreakPreview">
      <selection sqref="A1:D1"/>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85" orientation="portrait" r:id="rId15"/>
  <headerFooter alignWithMargins="0">
    <oddFooter>&amp;R&amp;"Book Antiqua,Bold"&amp;8 Page &amp;P of &amp;N</oddFooter>
  </headerFooter>
  <drawing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3" zoomScaleNormal="100" zoomScaleSheetLayoutView="100" workbookViewId="0">
      <selection activeCell="A5" sqref="A1:XFD1048576"/>
    </sheetView>
  </sheetViews>
  <sheetFormatPr defaultRowHeight="13.5"/>
  <cols>
    <col min="1" max="1" width="10" style="166" customWidth="1"/>
    <col min="2" max="2" width="10.7109375" style="166" customWidth="1"/>
    <col min="3" max="3" width="10.85546875" style="166" customWidth="1"/>
    <col min="4" max="8" width="10.7109375" style="166" customWidth="1"/>
    <col min="9" max="9" width="23" style="166" customWidth="1"/>
    <col min="10" max="10" width="9.140625" style="166" hidden="1" customWidth="1"/>
    <col min="11" max="16" width="10.28515625" style="166" hidden="1" customWidth="1"/>
    <col min="17" max="41" width="0" style="166" hidden="1" customWidth="1"/>
    <col min="42" max="16384" width="9.140625" style="166"/>
  </cols>
  <sheetData>
    <row r="1" spans="1:9" ht="27" customHeight="1">
      <c r="A1" s="760" t="s">
        <v>529</v>
      </c>
      <c r="B1" s="761"/>
      <c r="C1" s="761"/>
      <c r="D1" s="761"/>
      <c r="E1" s="761"/>
      <c r="F1" s="761"/>
      <c r="G1" s="761"/>
      <c r="H1" s="761"/>
      <c r="I1" s="762"/>
    </row>
    <row r="2" spans="1:9" ht="31.5" customHeight="1">
      <c r="A2" s="167" t="s">
        <v>471</v>
      </c>
      <c r="B2" s="763" t="s">
        <v>530</v>
      </c>
      <c r="C2" s="763"/>
      <c r="D2" s="763"/>
      <c r="E2" s="763"/>
      <c r="F2" s="763"/>
      <c r="G2" s="763"/>
      <c r="H2" s="763"/>
      <c r="I2" s="764"/>
    </row>
    <row r="3" spans="1:9" ht="36" customHeight="1">
      <c r="A3" s="167" t="s">
        <v>473</v>
      </c>
      <c r="B3" s="763" t="s">
        <v>587</v>
      </c>
      <c r="C3" s="763"/>
      <c r="D3" s="763"/>
      <c r="E3" s="763"/>
      <c r="F3" s="763"/>
      <c r="G3" s="763"/>
      <c r="H3" s="763"/>
      <c r="I3" s="764"/>
    </row>
    <row r="4" spans="1:9" ht="36" customHeight="1">
      <c r="A4" s="167" t="s">
        <v>475</v>
      </c>
      <c r="B4" s="763" t="s">
        <v>531</v>
      </c>
      <c r="C4" s="763"/>
      <c r="D4" s="763"/>
      <c r="E4" s="763"/>
      <c r="F4" s="763"/>
      <c r="G4" s="763"/>
      <c r="H4" s="763"/>
      <c r="I4" s="764"/>
    </row>
    <row r="5" spans="1:9" ht="36" customHeight="1">
      <c r="A5" s="167" t="s">
        <v>477</v>
      </c>
      <c r="B5" s="763" t="s">
        <v>478</v>
      </c>
      <c r="C5" s="763"/>
      <c r="D5" s="763"/>
      <c r="E5" s="763"/>
      <c r="F5" s="763"/>
      <c r="G5" s="763"/>
      <c r="H5" s="763"/>
      <c r="I5" s="764"/>
    </row>
    <row r="6" spans="1:9" ht="19.5" customHeight="1">
      <c r="A6" s="168" t="s">
        <v>479</v>
      </c>
      <c r="B6" s="752" t="s">
        <v>532</v>
      </c>
      <c r="C6" s="752"/>
      <c r="D6" s="752"/>
      <c r="E6" s="752"/>
      <c r="F6" s="752"/>
      <c r="G6" s="752"/>
      <c r="H6" s="752"/>
      <c r="I6" s="753"/>
    </row>
    <row r="7" spans="1:9" ht="15.75">
      <c r="A7" s="122"/>
      <c r="C7" s="122"/>
      <c r="D7" s="122"/>
      <c r="E7" s="122"/>
      <c r="F7" s="122"/>
      <c r="G7" s="122"/>
      <c r="H7" s="122"/>
      <c r="I7" s="122"/>
    </row>
    <row r="27" spans="1:11" ht="15">
      <c r="K27" s="169">
        <v>0</v>
      </c>
    </row>
    <row r="28" spans="1:11">
      <c r="A28" s="170"/>
      <c r="B28" s="170"/>
      <c r="C28" s="170"/>
      <c r="D28" s="170"/>
      <c r="E28" s="170"/>
      <c r="F28" s="170"/>
      <c r="G28" s="170"/>
      <c r="H28" s="170"/>
      <c r="I28" s="170"/>
      <c r="J28" s="170"/>
      <c r="K28" s="171">
        <v>0</v>
      </c>
    </row>
    <row r="29" spans="1:11">
      <c r="A29" s="170"/>
      <c r="B29" s="170"/>
      <c r="C29" s="170"/>
      <c r="D29" s="170"/>
      <c r="E29" s="170"/>
      <c r="F29" s="170"/>
      <c r="G29" s="170"/>
      <c r="H29" s="170"/>
      <c r="I29" s="170"/>
      <c r="J29" s="170"/>
      <c r="K29" s="171">
        <v>0</v>
      </c>
    </row>
    <row r="30" spans="1:11">
      <c r="A30" s="170"/>
      <c r="B30" s="170"/>
      <c r="C30" s="170"/>
      <c r="D30" s="170"/>
      <c r="E30" s="170"/>
      <c r="F30" s="170"/>
      <c r="G30" s="170"/>
      <c r="H30" s="170"/>
      <c r="I30" s="170"/>
      <c r="J30" s="170"/>
      <c r="K30" s="171">
        <v>0</v>
      </c>
    </row>
    <row r="31" spans="1:11">
      <c r="A31" s="170"/>
      <c r="B31" s="170"/>
      <c r="C31" s="170"/>
      <c r="D31" s="170"/>
      <c r="E31" s="170"/>
      <c r="F31" s="170"/>
      <c r="G31" s="170"/>
      <c r="H31" s="170"/>
      <c r="I31" s="170"/>
      <c r="J31" s="170"/>
    </row>
    <row r="32" spans="1:11" ht="18.75">
      <c r="A32" s="754" t="s">
        <v>534</v>
      </c>
      <c r="B32" s="754"/>
      <c r="C32" s="754"/>
      <c r="D32" s="754"/>
      <c r="E32" s="754"/>
      <c r="F32" s="754"/>
      <c r="G32" s="754"/>
      <c r="H32" s="754"/>
      <c r="I32" s="754"/>
      <c r="J32" s="170"/>
    </row>
    <row r="33" spans="1:16" ht="18.75">
      <c r="A33" s="172"/>
      <c r="B33" s="172"/>
      <c r="C33" s="172"/>
      <c r="D33" s="172"/>
      <c r="E33" s="172"/>
      <c r="F33" s="172"/>
      <c r="G33" s="172"/>
      <c r="H33" s="172"/>
      <c r="I33" s="172"/>
      <c r="J33" s="170"/>
    </row>
    <row r="34" spans="1:16" ht="15.75">
      <c r="A34" s="755" t="s">
        <v>391</v>
      </c>
      <c r="B34" s="755"/>
      <c r="C34" s="755"/>
      <c r="D34" s="755"/>
      <c r="E34" s="755"/>
      <c r="F34" s="755"/>
      <c r="G34" s="755"/>
      <c r="H34" s="755"/>
      <c r="I34" s="755"/>
      <c r="J34" s="170"/>
      <c r="K34" s="169" t="e">
        <v>#REF!</v>
      </c>
      <c r="O34" s="171" t="e">
        <v>#REF!</v>
      </c>
    </row>
    <row r="35" spans="1:16" ht="16.5">
      <c r="A35" s="758" t="s">
        <v>392</v>
      </c>
      <c r="B35" s="758"/>
      <c r="C35" s="758"/>
      <c r="D35" s="758"/>
      <c r="E35" s="758"/>
      <c r="F35" s="758"/>
      <c r="G35" s="758"/>
      <c r="H35" s="758"/>
      <c r="I35" s="758"/>
      <c r="J35" s="170"/>
      <c r="K35" s="171" t="e">
        <v>#REF!</v>
      </c>
      <c r="O35" s="171" t="e">
        <v>#REF!</v>
      </c>
    </row>
    <row r="36" spans="1:16" ht="36" customHeight="1">
      <c r="A36" s="759" t="s">
        <v>522</v>
      </c>
      <c r="B36" s="759"/>
      <c r="C36" s="759"/>
      <c r="D36" s="759"/>
      <c r="E36" s="759"/>
      <c r="F36" s="759"/>
      <c r="G36" s="759"/>
      <c r="H36" s="759"/>
      <c r="I36" s="759"/>
      <c r="J36" s="170"/>
      <c r="K36" s="171" t="e">
        <v>#REF!</v>
      </c>
      <c r="O36" s="171" t="e">
        <v>#REF!</v>
      </c>
    </row>
    <row r="37" spans="1:16" ht="16.5">
      <c r="A37" s="758" t="s">
        <v>523</v>
      </c>
      <c r="B37" s="758"/>
      <c r="C37" s="758"/>
      <c r="D37" s="758"/>
      <c r="E37" s="758"/>
      <c r="F37" s="758"/>
      <c r="G37" s="758"/>
      <c r="H37" s="758"/>
      <c r="I37" s="758"/>
      <c r="J37" s="170"/>
      <c r="K37" s="171" t="e">
        <v>#REF!</v>
      </c>
      <c r="O37" s="171" t="e">
        <v>#REF!</v>
      </c>
    </row>
    <row r="38" spans="1:16" ht="15.75">
      <c r="A38" s="755" t="s">
        <v>393</v>
      </c>
      <c r="B38" s="755"/>
      <c r="C38" s="755"/>
      <c r="D38" s="755"/>
      <c r="E38" s="755"/>
      <c r="F38" s="755"/>
      <c r="G38" s="755"/>
      <c r="H38" s="755"/>
      <c r="I38" s="755"/>
      <c r="J38" s="170"/>
    </row>
    <row r="39" spans="1:16" ht="18.75" customHeight="1">
      <c r="A39" s="758">
        <f>'Names of Bidder'!D10</f>
        <v>0</v>
      </c>
      <c r="B39" s="758"/>
      <c r="C39" s="758"/>
      <c r="D39" s="758"/>
      <c r="E39" s="758"/>
      <c r="F39" s="758"/>
      <c r="G39" s="758"/>
      <c r="H39" s="758"/>
      <c r="I39" s="758"/>
      <c r="J39" s="170"/>
      <c r="K39" s="173">
        <v>1</v>
      </c>
      <c r="M39" s="171" t="s">
        <v>524</v>
      </c>
      <c r="P39" s="171" t="s">
        <v>525</v>
      </c>
    </row>
    <row r="40" spans="1:16" ht="17.25" customHeight="1">
      <c r="A40" s="759" t="str">
        <f xml:space="preserve"> "having its Registered Office at " &amp;'Names of Bidder'!D11 &amp; ","&amp;'Names of Bidder'!D12&amp;","&amp;'Names of Bidder'!D13</f>
        <v>having its Registered Office at ,,</v>
      </c>
      <c r="B40" s="759"/>
      <c r="C40" s="759"/>
      <c r="D40" s="759"/>
      <c r="E40" s="759"/>
      <c r="F40" s="759"/>
      <c r="G40" s="759"/>
      <c r="H40" s="759"/>
      <c r="I40" s="759"/>
      <c r="J40" s="170"/>
      <c r="K40" s="173">
        <v>1</v>
      </c>
      <c r="M40" s="171" t="s">
        <v>526</v>
      </c>
    </row>
    <row r="41" spans="1:16" ht="15.75">
      <c r="A41" s="755" t="s">
        <v>393</v>
      </c>
      <c r="B41" s="755"/>
      <c r="C41" s="755"/>
      <c r="D41" s="755"/>
      <c r="E41" s="755"/>
      <c r="F41" s="755"/>
      <c r="G41" s="755"/>
      <c r="H41" s="755"/>
      <c r="I41" s="755"/>
      <c r="J41" s="170"/>
    </row>
    <row r="42" spans="1:16" ht="15.75">
      <c r="A42" s="755" t="str">
        <f>IF('Names of Bidder'!D6= "Sole Bidder", "", IF('Names of Bidder'!D7=1,'Names of Bidder'!D15,IF('Names of Bidder'!D7=2,'Names of Bidder'!D15&amp;" &amp; "&amp;'Names of Bidder'!D20,"")))</f>
        <v/>
      </c>
      <c r="B42" s="755"/>
      <c r="C42" s="755"/>
      <c r="D42" s="755"/>
      <c r="E42" s="755"/>
      <c r="F42" s="755"/>
      <c r="G42" s="755"/>
      <c r="H42" s="755"/>
      <c r="I42" s="755"/>
      <c r="J42" s="170"/>
    </row>
    <row r="43" spans="1:16" ht="18" customHeight="1">
      <c r="A43" s="759"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759"/>
      <c r="C43" s="759"/>
      <c r="D43" s="759"/>
      <c r="E43" s="759"/>
      <c r="F43" s="759"/>
      <c r="G43" s="759"/>
      <c r="H43" s="759"/>
      <c r="I43" s="759"/>
      <c r="J43" s="170"/>
    </row>
    <row r="44" spans="1:16" ht="15.75">
      <c r="A44" s="755" t="s">
        <v>394</v>
      </c>
      <c r="B44" s="755"/>
      <c r="C44" s="755"/>
      <c r="D44" s="755"/>
      <c r="E44" s="755"/>
      <c r="F44" s="755"/>
      <c r="G44" s="755"/>
      <c r="H44" s="755"/>
      <c r="I44" s="755"/>
      <c r="J44" s="170"/>
    </row>
    <row r="45" spans="1:16" ht="15.75">
      <c r="A45" s="244"/>
      <c r="B45" s="244"/>
      <c r="C45" s="244"/>
      <c r="D45" s="244"/>
      <c r="E45" s="244"/>
      <c r="F45" s="244"/>
      <c r="G45" s="244"/>
      <c r="H45" s="244"/>
      <c r="I45" s="244"/>
      <c r="J45" s="170"/>
    </row>
    <row r="46" spans="1:16" ht="16.5">
      <c r="A46" s="758" t="s">
        <v>395</v>
      </c>
      <c r="B46" s="758"/>
      <c r="C46" s="758"/>
      <c r="D46" s="758"/>
      <c r="E46" s="758"/>
      <c r="F46" s="758"/>
      <c r="G46" s="758"/>
      <c r="H46" s="758"/>
      <c r="I46" s="758"/>
      <c r="J46" s="170"/>
    </row>
    <row r="47" spans="1:16" ht="30.75" customHeight="1">
      <c r="A47" s="758" t="s">
        <v>396</v>
      </c>
      <c r="B47" s="758"/>
      <c r="C47" s="758"/>
      <c r="D47" s="758"/>
      <c r="E47" s="758"/>
      <c r="F47" s="758"/>
      <c r="G47" s="758"/>
      <c r="H47" s="758"/>
      <c r="I47" s="758"/>
      <c r="J47" s="170"/>
    </row>
    <row r="48" spans="1:16" ht="94.5" customHeight="1">
      <c r="A48" s="740" t="str">
        <f>"POWERGRID intends to award, under laid-down organisational procedures, contract(s) for "&amp;Basic!B1&amp;" Specification Number:"&amp;Basic!B3</f>
        <v>POWERGRID intends to award, under laid-down organisational procedures, contract(s) for Package-A-Construction of 2 Nos. 400 kV line bays at 400 kV Bareilly (POWERGRID) S/S Specification Number:NR3/NT/W-AIS/DOM/K00/25/11853 (RFx No. 5002004745)</v>
      </c>
      <c r="B48" s="740"/>
      <c r="C48" s="740"/>
      <c r="D48" s="740"/>
      <c r="E48" s="740"/>
      <c r="F48" s="740"/>
      <c r="G48" s="740"/>
      <c r="H48" s="740"/>
      <c r="I48" s="740"/>
      <c r="J48" s="170"/>
    </row>
    <row r="49" spans="1:10" ht="21" customHeight="1">
      <c r="A49" s="756" t="s">
        <v>397</v>
      </c>
      <c r="B49" s="756"/>
      <c r="C49" s="756"/>
      <c r="D49" s="756"/>
      <c r="E49" s="757" t="s">
        <v>397</v>
      </c>
      <c r="F49" s="757"/>
      <c r="G49" s="757"/>
      <c r="H49" s="757"/>
      <c r="I49" s="757"/>
      <c r="J49" s="170"/>
    </row>
    <row r="50" spans="1:10" ht="33" customHeight="1">
      <c r="A50" s="749" t="s">
        <v>398</v>
      </c>
      <c r="B50" s="749"/>
      <c r="C50" s="749"/>
      <c r="D50" s="749"/>
      <c r="E50" s="750" t="s">
        <v>696</v>
      </c>
      <c r="F50" s="750"/>
      <c r="G50" s="750"/>
      <c r="H50" s="750"/>
      <c r="I50" s="750"/>
      <c r="J50" s="170"/>
    </row>
    <row r="51" spans="1:10" ht="22.5" customHeight="1">
      <c r="A51" s="175" t="s">
        <v>494</v>
      </c>
      <c r="B51" s="176"/>
      <c r="C51" s="176"/>
      <c r="D51" s="176"/>
      <c r="E51" s="177"/>
      <c r="F51" s="176"/>
      <c r="G51" s="176"/>
      <c r="H51" s="176"/>
      <c r="I51" s="178" t="s">
        <v>588</v>
      </c>
      <c r="J51" s="170"/>
    </row>
    <row r="52" spans="1:10" ht="40.5" customHeight="1">
      <c r="A52" s="744" t="s">
        <v>535</v>
      </c>
      <c r="B52" s="744"/>
      <c r="C52" s="744"/>
      <c r="D52" s="744"/>
      <c r="E52" s="744"/>
      <c r="F52" s="744"/>
      <c r="G52" s="744"/>
      <c r="H52" s="744"/>
      <c r="I52" s="744"/>
    </row>
    <row r="53" spans="1:10" ht="40.5" customHeight="1">
      <c r="A53" s="744" t="s">
        <v>536</v>
      </c>
      <c r="B53" s="744"/>
      <c r="C53" s="744"/>
      <c r="D53" s="744"/>
      <c r="E53" s="744"/>
      <c r="F53" s="744"/>
      <c r="G53" s="744"/>
      <c r="H53" s="744"/>
      <c r="I53" s="744"/>
    </row>
    <row r="54" spans="1:10" ht="13.5" customHeight="1">
      <c r="A54" s="180"/>
      <c r="B54" s="122"/>
      <c r="C54" s="122"/>
      <c r="D54" s="122"/>
      <c r="E54" s="122"/>
      <c r="F54" s="122"/>
      <c r="G54" s="122"/>
      <c r="H54" s="122"/>
      <c r="I54" s="122"/>
    </row>
    <row r="55" spans="1:10" ht="15.75">
      <c r="A55" s="751" t="s">
        <v>527</v>
      </c>
      <c r="B55" s="751"/>
      <c r="C55" s="751"/>
      <c r="D55" s="751"/>
      <c r="E55" s="751"/>
      <c r="F55" s="751"/>
      <c r="G55" s="751"/>
      <c r="H55" s="751"/>
      <c r="I55" s="751"/>
    </row>
    <row r="56" spans="1:10" ht="15.75">
      <c r="A56" s="180"/>
      <c r="B56" s="180"/>
      <c r="C56" s="180"/>
      <c r="D56" s="180"/>
      <c r="E56" s="180"/>
      <c r="F56" s="180"/>
      <c r="G56" s="180"/>
      <c r="H56" s="180"/>
      <c r="I56" s="180"/>
    </row>
    <row r="57" spans="1:10" ht="16.5">
      <c r="A57" s="748" t="s">
        <v>403</v>
      </c>
      <c r="B57" s="748"/>
      <c r="C57" s="748"/>
      <c r="D57" s="748"/>
      <c r="E57" s="748"/>
      <c r="F57" s="748"/>
      <c r="G57" s="748"/>
      <c r="H57" s="748"/>
      <c r="I57" s="748"/>
    </row>
    <row r="58" spans="1:10" ht="16.5">
      <c r="A58" s="181"/>
      <c r="B58" s="181"/>
      <c r="C58" s="181"/>
      <c r="D58" s="181"/>
      <c r="E58" s="181"/>
      <c r="F58" s="181"/>
      <c r="G58" s="181"/>
      <c r="H58" s="181"/>
      <c r="I58" s="181"/>
    </row>
    <row r="59" spans="1:10" ht="37.5" customHeight="1">
      <c r="A59" s="740" t="s">
        <v>537</v>
      </c>
      <c r="B59" s="740"/>
      <c r="C59" s="740"/>
      <c r="D59" s="740"/>
      <c r="E59" s="740"/>
      <c r="F59" s="740"/>
      <c r="G59" s="740"/>
      <c r="H59" s="740"/>
      <c r="I59" s="740"/>
    </row>
    <row r="60" spans="1:10" ht="61.5" customHeight="1">
      <c r="A60" s="188" t="s">
        <v>471</v>
      </c>
      <c r="B60" s="740" t="s">
        <v>538</v>
      </c>
      <c r="C60" s="740"/>
      <c r="D60" s="740"/>
      <c r="E60" s="740"/>
      <c r="F60" s="740"/>
      <c r="G60" s="740"/>
      <c r="H60" s="740"/>
      <c r="I60" s="740"/>
    </row>
    <row r="61" spans="1:10" ht="53.25" customHeight="1">
      <c r="A61" s="188" t="s">
        <v>473</v>
      </c>
      <c r="B61" s="740" t="s">
        <v>541</v>
      </c>
      <c r="C61" s="740"/>
      <c r="D61" s="740"/>
      <c r="E61" s="740"/>
      <c r="F61" s="740"/>
      <c r="G61" s="740"/>
      <c r="H61" s="740"/>
      <c r="I61" s="740"/>
    </row>
    <row r="62" spans="1:10" ht="63" customHeight="1">
      <c r="A62" s="188" t="s">
        <v>475</v>
      </c>
      <c r="B62" s="740" t="s">
        <v>542</v>
      </c>
      <c r="C62" s="740"/>
      <c r="D62" s="740"/>
      <c r="E62" s="740"/>
      <c r="F62" s="740"/>
      <c r="G62" s="740"/>
      <c r="H62" s="740"/>
      <c r="I62" s="740"/>
    </row>
    <row r="63" spans="1:10" ht="62.25" customHeight="1">
      <c r="A63" s="188" t="s">
        <v>477</v>
      </c>
      <c r="B63" s="740" t="s">
        <v>543</v>
      </c>
      <c r="C63" s="740"/>
      <c r="D63" s="740"/>
      <c r="E63" s="740"/>
      <c r="F63" s="740"/>
      <c r="G63" s="740"/>
      <c r="H63" s="740"/>
      <c r="I63" s="740"/>
    </row>
    <row r="64" spans="1:10" ht="64.5" customHeight="1">
      <c r="A64" s="188" t="s">
        <v>479</v>
      </c>
      <c r="B64" s="740" t="s">
        <v>544</v>
      </c>
      <c r="C64" s="740"/>
      <c r="D64" s="740"/>
      <c r="E64" s="740"/>
      <c r="F64" s="740"/>
      <c r="G64" s="740"/>
      <c r="H64" s="740"/>
      <c r="I64" s="740"/>
    </row>
    <row r="65" spans="1:10" ht="62.25" customHeight="1">
      <c r="A65" s="188" t="s">
        <v>539</v>
      </c>
      <c r="B65" s="740" t="s">
        <v>545</v>
      </c>
      <c r="C65" s="740"/>
      <c r="D65" s="740"/>
      <c r="E65" s="740"/>
      <c r="F65" s="740"/>
      <c r="G65" s="740"/>
      <c r="H65" s="740"/>
      <c r="I65" s="740"/>
    </row>
    <row r="66" spans="1:10" ht="60.75" customHeight="1">
      <c r="A66" s="188" t="s">
        <v>540</v>
      </c>
      <c r="B66" s="740" t="s">
        <v>546</v>
      </c>
      <c r="C66" s="740"/>
      <c r="D66" s="740"/>
      <c r="E66" s="740"/>
      <c r="F66" s="740"/>
      <c r="G66" s="740"/>
      <c r="H66" s="740"/>
      <c r="I66" s="740"/>
    </row>
    <row r="67" spans="1:10" ht="72" customHeight="1">
      <c r="A67" s="188" t="s">
        <v>547</v>
      </c>
      <c r="B67" s="740" t="s">
        <v>549</v>
      </c>
      <c r="C67" s="740"/>
      <c r="D67" s="740"/>
      <c r="E67" s="740"/>
      <c r="F67" s="740"/>
      <c r="G67" s="740"/>
      <c r="H67" s="740"/>
      <c r="I67" s="740"/>
    </row>
    <row r="68" spans="1:10" ht="60" customHeight="1">
      <c r="A68" s="188" t="s">
        <v>548</v>
      </c>
      <c r="B68" s="740" t="s">
        <v>550</v>
      </c>
      <c r="C68" s="740"/>
      <c r="D68" s="740"/>
      <c r="E68" s="740"/>
      <c r="F68" s="740"/>
      <c r="G68" s="740"/>
      <c r="H68" s="740"/>
      <c r="I68" s="740"/>
    </row>
    <row r="69" spans="1:10" ht="21" customHeight="1">
      <c r="A69" s="740" t="s">
        <v>397</v>
      </c>
      <c r="B69" s="740"/>
      <c r="C69" s="740"/>
      <c r="D69" s="740"/>
      <c r="E69" s="747" t="s">
        <v>397</v>
      </c>
      <c r="F69" s="747"/>
      <c r="G69" s="747"/>
      <c r="H69" s="747"/>
      <c r="I69" s="747"/>
      <c r="J69" s="170"/>
    </row>
    <row r="70" spans="1:10" ht="33" customHeight="1">
      <c r="A70" s="582" t="s">
        <v>398</v>
      </c>
      <c r="B70" s="582"/>
      <c r="C70" s="582"/>
      <c r="D70" s="582"/>
      <c r="E70" s="743" t="s">
        <v>696</v>
      </c>
      <c r="F70" s="743"/>
      <c r="G70" s="743"/>
      <c r="H70" s="743"/>
      <c r="I70" s="743"/>
      <c r="J70" s="170"/>
    </row>
    <row r="71" spans="1:10" ht="20.25" customHeight="1">
      <c r="A71" s="175" t="s">
        <v>494</v>
      </c>
      <c r="B71" s="176"/>
      <c r="C71" s="176"/>
      <c r="D71" s="176"/>
      <c r="E71" s="176"/>
      <c r="F71" s="176"/>
      <c r="G71" s="176"/>
      <c r="H71" s="176"/>
      <c r="I71" s="178" t="s">
        <v>589</v>
      </c>
      <c r="J71" s="170"/>
    </row>
    <row r="72" spans="1:10" ht="24" customHeight="1">
      <c r="A72" s="746"/>
      <c r="B72" s="746"/>
      <c r="C72" s="746"/>
      <c r="D72" s="746"/>
      <c r="E72" s="746"/>
      <c r="F72" s="746"/>
      <c r="G72" s="746"/>
      <c r="H72" s="746"/>
      <c r="I72" s="746"/>
      <c r="J72" s="170"/>
    </row>
    <row r="73" spans="1:10" ht="84" customHeight="1">
      <c r="A73" s="188" t="s">
        <v>551</v>
      </c>
      <c r="B73" s="740" t="s">
        <v>552</v>
      </c>
      <c r="C73" s="740"/>
      <c r="D73" s="740"/>
      <c r="E73" s="740"/>
      <c r="F73" s="740"/>
      <c r="G73" s="740"/>
      <c r="H73" s="740"/>
      <c r="I73" s="740"/>
    </row>
    <row r="74" spans="1:10" ht="30" customHeight="1">
      <c r="A74" s="190" t="s">
        <v>553</v>
      </c>
      <c r="B74" s="189"/>
      <c r="C74" s="189"/>
      <c r="D74" s="189"/>
      <c r="E74" s="189"/>
      <c r="F74" s="189"/>
      <c r="G74" s="189"/>
      <c r="H74" s="189"/>
      <c r="I74" s="189"/>
    </row>
    <row r="75" spans="1:10" ht="42" customHeight="1">
      <c r="A75" s="741" t="s">
        <v>554</v>
      </c>
      <c r="B75" s="741"/>
      <c r="C75" s="741"/>
      <c r="D75" s="741"/>
      <c r="E75" s="741"/>
      <c r="F75" s="741"/>
      <c r="G75" s="741"/>
      <c r="H75" s="741"/>
      <c r="I75" s="741"/>
    </row>
    <row r="76" spans="1:10" ht="80.25" customHeight="1">
      <c r="A76" s="188" t="s">
        <v>471</v>
      </c>
      <c r="B76" s="740" t="s">
        <v>690</v>
      </c>
      <c r="C76" s="740"/>
      <c r="D76" s="740"/>
      <c r="E76" s="740"/>
      <c r="F76" s="740"/>
      <c r="G76" s="740"/>
      <c r="H76" s="740"/>
      <c r="I76" s="740"/>
    </row>
    <row r="77" spans="1:10" ht="72" customHeight="1">
      <c r="A77" s="188" t="s">
        <v>473</v>
      </c>
      <c r="B77" s="740" t="s">
        <v>555</v>
      </c>
      <c r="C77" s="740"/>
      <c r="D77" s="740"/>
      <c r="E77" s="740"/>
      <c r="F77" s="740"/>
      <c r="G77" s="740"/>
      <c r="H77" s="740"/>
      <c r="I77" s="740"/>
    </row>
    <row r="78" spans="1:10" ht="55.5" customHeight="1">
      <c r="A78" s="188" t="s">
        <v>475</v>
      </c>
      <c r="B78" s="740" t="s">
        <v>556</v>
      </c>
      <c r="C78" s="740"/>
      <c r="D78" s="740"/>
      <c r="E78" s="740"/>
      <c r="F78" s="740"/>
      <c r="G78" s="740"/>
      <c r="H78" s="740"/>
      <c r="I78" s="740"/>
    </row>
    <row r="79" spans="1:10" ht="69.75" customHeight="1">
      <c r="A79" s="188" t="s">
        <v>477</v>
      </c>
      <c r="B79" s="740" t="s">
        <v>557</v>
      </c>
      <c r="C79" s="740"/>
      <c r="D79" s="740"/>
      <c r="E79" s="740"/>
      <c r="F79" s="740"/>
      <c r="G79" s="740"/>
      <c r="H79" s="740"/>
      <c r="I79" s="740"/>
    </row>
    <row r="80" spans="1:10" ht="56.25" customHeight="1">
      <c r="A80" s="188" t="s">
        <v>479</v>
      </c>
      <c r="B80" s="740" t="s">
        <v>691</v>
      </c>
      <c r="C80" s="740"/>
      <c r="D80" s="740"/>
      <c r="E80" s="740"/>
      <c r="F80" s="740"/>
      <c r="G80" s="740"/>
      <c r="H80" s="740"/>
      <c r="I80" s="740"/>
    </row>
    <row r="81" spans="1:10" ht="70.5" customHeight="1">
      <c r="A81" s="188" t="s">
        <v>539</v>
      </c>
      <c r="B81" s="740" t="s">
        <v>558</v>
      </c>
      <c r="C81" s="740"/>
      <c r="D81" s="740"/>
      <c r="E81" s="740"/>
      <c r="F81" s="740"/>
      <c r="G81" s="740"/>
      <c r="H81" s="740"/>
      <c r="I81" s="740"/>
    </row>
    <row r="82" spans="1:10" ht="86.25" customHeight="1">
      <c r="A82" s="188" t="s">
        <v>540</v>
      </c>
      <c r="B82" s="740" t="s">
        <v>559</v>
      </c>
      <c r="C82" s="740"/>
      <c r="D82" s="740"/>
      <c r="E82" s="740"/>
      <c r="F82" s="740"/>
      <c r="G82" s="740"/>
      <c r="H82" s="740"/>
      <c r="I82" s="740"/>
    </row>
    <row r="83" spans="1:10" ht="72" customHeight="1">
      <c r="A83" s="188" t="s">
        <v>547</v>
      </c>
      <c r="B83" s="740" t="s">
        <v>560</v>
      </c>
      <c r="C83" s="740"/>
      <c r="D83" s="740"/>
      <c r="E83" s="740"/>
      <c r="F83" s="740"/>
      <c r="G83" s="740"/>
      <c r="H83" s="740"/>
      <c r="I83" s="740"/>
    </row>
    <row r="84" spans="1:10" ht="21" customHeight="1">
      <c r="A84" s="740" t="s">
        <v>397</v>
      </c>
      <c r="B84" s="740"/>
      <c r="C84" s="740"/>
      <c r="D84" s="740"/>
      <c r="E84" s="747" t="s">
        <v>397</v>
      </c>
      <c r="F84" s="747"/>
      <c r="G84" s="747"/>
      <c r="H84" s="747"/>
      <c r="I84" s="747"/>
      <c r="J84" s="170"/>
    </row>
    <row r="85" spans="1:10" ht="33" customHeight="1">
      <c r="A85" s="582" t="s">
        <v>398</v>
      </c>
      <c r="B85" s="582"/>
      <c r="C85" s="582"/>
      <c r="D85" s="582"/>
      <c r="E85" s="743" t="s">
        <v>696</v>
      </c>
      <c r="F85" s="743"/>
      <c r="G85" s="743"/>
      <c r="H85" s="743"/>
      <c r="I85" s="743"/>
      <c r="J85" s="170"/>
    </row>
    <row r="86" spans="1:10" ht="20.25" customHeight="1">
      <c r="A86" s="175" t="s">
        <v>494</v>
      </c>
      <c r="B86" s="176"/>
      <c r="C86" s="176"/>
      <c r="D86" s="176"/>
      <c r="E86" s="176"/>
      <c r="F86" s="176"/>
      <c r="G86" s="176"/>
      <c r="H86" s="176"/>
      <c r="I86" s="178" t="s">
        <v>590</v>
      </c>
      <c r="J86" s="170"/>
    </row>
    <row r="87" spans="1:10" ht="7.5" customHeight="1">
      <c r="A87" s="748"/>
      <c r="B87" s="748"/>
      <c r="C87" s="748"/>
      <c r="D87" s="748"/>
      <c r="E87" s="748"/>
      <c r="F87" s="748"/>
      <c r="G87" s="748"/>
      <c r="H87" s="748"/>
      <c r="I87" s="748"/>
    </row>
    <row r="88" spans="1:10" ht="89.25" customHeight="1">
      <c r="A88" s="188" t="s">
        <v>548</v>
      </c>
      <c r="B88" s="740" t="s">
        <v>561</v>
      </c>
      <c r="C88" s="740"/>
      <c r="D88" s="740"/>
      <c r="E88" s="740"/>
      <c r="F88" s="740"/>
      <c r="G88" s="740"/>
      <c r="H88" s="740"/>
      <c r="I88" s="740"/>
    </row>
    <row r="89" spans="1:10" ht="75" customHeight="1">
      <c r="A89" s="188" t="s">
        <v>551</v>
      </c>
      <c r="B89" s="740" t="s">
        <v>692</v>
      </c>
      <c r="C89" s="740"/>
      <c r="D89" s="740"/>
      <c r="E89" s="740"/>
      <c r="F89" s="740"/>
      <c r="G89" s="740"/>
      <c r="H89" s="740"/>
      <c r="I89" s="740"/>
    </row>
    <row r="90" spans="1:10" ht="64.5" customHeight="1">
      <c r="A90" s="188" t="s">
        <v>562</v>
      </c>
      <c r="B90" s="740" t="s">
        <v>693</v>
      </c>
      <c r="C90" s="740"/>
      <c r="D90" s="740"/>
      <c r="E90" s="740"/>
      <c r="F90" s="740"/>
      <c r="G90" s="740"/>
      <c r="H90" s="740"/>
      <c r="I90" s="740"/>
    </row>
    <row r="91" spans="1:10" ht="95.25" customHeight="1">
      <c r="A91" s="188" t="s">
        <v>563</v>
      </c>
      <c r="B91" s="740" t="s">
        <v>570</v>
      </c>
      <c r="C91" s="740"/>
      <c r="D91" s="740"/>
      <c r="E91" s="740"/>
      <c r="F91" s="740"/>
      <c r="G91" s="740"/>
      <c r="H91" s="740"/>
      <c r="I91" s="740"/>
    </row>
    <row r="92" spans="1:10" ht="73.5" customHeight="1">
      <c r="A92" s="188" t="s">
        <v>564</v>
      </c>
      <c r="B92" s="740" t="s">
        <v>571</v>
      </c>
      <c r="C92" s="740"/>
      <c r="D92" s="740"/>
      <c r="E92" s="740"/>
      <c r="F92" s="740"/>
      <c r="G92" s="740"/>
      <c r="H92" s="740"/>
      <c r="I92" s="740"/>
    </row>
    <row r="93" spans="1:10" ht="58.5" customHeight="1">
      <c r="A93" s="188" t="s">
        <v>565</v>
      </c>
      <c r="B93" s="740" t="s">
        <v>694</v>
      </c>
      <c r="C93" s="740"/>
      <c r="D93" s="740"/>
      <c r="E93" s="740"/>
      <c r="F93" s="740"/>
      <c r="G93" s="740"/>
      <c r="H93" s="740"/>
      <c r="I93" s="740"/>
    </row>
    <row r="94" spans="1:10" ht="111.75" customHeight="1">
      <c r="A94" s="188" t="s">
        <v>566</v>
      </c>
      <c r="B94" s="740" t="s">
        <v>695</v>
      </c>
      <c r="C94" s="740"/>
      <c r="D94" s="740"/>
      <c r="E94" s="740"/>
      <c r="F94" s="740"/>
      <c r="G94" s="740"/>
      <c r="H94" s="740"/>
      <c r="I94" s="740"/>
    </row>
    <row r="95" spans="1:10" ht="84.75" customHeight="1">
      <c r="A95" s="188" t="s">
        <v>567</v>
      </c>
      <c r="B95" s="740" t="s">
        <v>572</v>
      </c>
      <c r="C95" s="740"/>
      <c r="D95" s="740"/>
      <c r="E95" s="740"/>
      <c r="F95" s="740"/>
      <c r="G95" s="740"/>
      <c r="H95" s="740"/>
      <c r="I95" s="740"/>
    </row>
    <row r="96" spans="1:10" ht="84.75" customHeight="1">
      <c r="A96" s="188" t="s">
        <v>568</v>
      </c>
      <c r="B96" s="740" t="s">
        <v>573</v>
      </c>
      <c r="C96" s="740"/>
      <c r="D96" s="740"/>
      <c r="E96" s="740"/>
      <c r="F96" s="740"/>
      <c r="G96" s="740"/>
      <c r="H96" s="740"/>
      <c r="I96" s="740"/>
    </row>
    <row r="97" spans="1:10" ht="21" customHeight="1">
      <c r="A97" s="740" t="s">
        <v>397</v>
      </c>
      <c r="B97" s="740"/>
      <c r="C97" s="740"/>
      <c r="D97" s="740"/>
      <c r="E97" s="747" t="s">
        <v>397</v>
      </c>
      <c r="F97" s="747"/>
      <c r="G97" s="747"/>
      <c r="H97" s="747"/>
      <c r="I97" s="747"/>
      <c r="J97" s="170"/>
    </row>
    <row r="98" spans="1:10" ht="33" customHeight="1">
      <c r="A98" s="582" t="s">
        <v>398</v>
      </c>
      <c r="B98" s="582"/>
      <c r="C98" s="582"/>
      <c r="D98" s="582"/>
      <c r="E98" s="743" t="s">
        <v>696</v>
      </c>
      <c r="F98" s="743"/>
      <c r="G98" s="743"/>
      <c r="H98" s="743"/>
      <c r="I98" s="743"/>
      <c r="J98" s="170"/>
    </row>
    <row r="99" spans="1:10" ht="19.5" customHeight="1">
      <c r="A99" s="175" t="s">
        <v>494</v>
      </c>
      <c r="B99" s="176"/>
      <c r="C99" s="176"/>
      <c r="D99" s="176"/>
      <c r="E99" s="176"/>
      <c r="F99" s="176"/>
      <c r="G99" s="176"/>
      <c r="H99" s="176"/>
      <c r="I99" s="178" t="s">
        <v>591</v>
      </c>
    </row>
    <row r="100" spans="1:10" ht="10.5" customHeight="1">
      <c r="A100" s="182"/>
      <c r="B100" s="179"/>
      <c r="C100" s="179"/>
      <c r="D100" s="179"/>
      <c r="E100" s="179"/>
      <c r="F100" s="179"/>
      <c r="G100" s="179"/>
      <c r="H100" s="179"/>
      <c r="I100" s="179"/>
    </row>
    <row r="101" spans="1:10" ht="79.5" customHeight="1">
      <c r="A101" s="188" t="s">
        <v>569</v>
      </c>
      <c r="B101" s="740" t="s">
        <v>574</v>
      </c>
      <c r="C101" s="740"/>
      <c r="D101" s="740"/>
      <c r="E101" s="740"/>
      <c r="F101" s="740"/>
      <c r="G101" s="740"/>
      <c r="H101" s="740"/>
      <c r="I101" s="740"/>
    </row>
    <row r="102" spans="1:10" ht="72" customHeight="1">
      <c r="A102" s="188" t="s">
        <v>575</v>
      </c>
      <c r="B102" s="740" t="s">
        <v>576</v>
      </c>
      <c r="C102" s="740"/>
      <c r="D102" s="740"/>
      <c r="E102" s="740"/>
      <c r="F102" s="740"/>
      <c r="G102" s="740"/>
      <c r="H102" s="740"/>
      <c r="I102" s="740"/>
    </row>
    <row r="103" spans="1:10" ht="72.75" customHeight="1">
      <c r="A103" s="188" t="s">
        <v>577</v>
      </c>
      <c r="B103" s="740" t="s">
        <v>689</v>
      </c>
      <c r="C103" s="740"/>
      <c r="D103" s="740"/>
      <c r="E103" s="740"/>
      <c r="F103" s="740"/>
      <c r="G103" s="740"/>
      <c r="H103" s="740"/>
      <c r="I103" s="740"/>
    </row>
    <row r="104" spans="1:10" ht="30" customHeight="1">
      <c r="A104" s="190" t="s">
        <v>578</v>
      </c>
      <c r="B104" s="189"/>
      <c r="C104" s="189"/>
      <c r="D104" s="189"/>
      <c r="E104" s="189"/>
      <c r="F104" s="189"/>
      <c r="G104" s="189"/>
      <c r="H104" s="189"/>
      <c r="I104" s="189"/>
    </row>
    <row r="105" spans="1:10" ht="32.25" customHeight="1">
      <c r="A105" s="188" t="s">
        <v>471</v>
      </c>
      <c r="B105" s="740" t="s">
        <v>426</v>
      </c>
      <c r="C105" s="740"/>
      <c r="D105" s="740"/>
      <c r="E105" s="740"/>
      <c r="F105" s="740"/>
      <c r="G105" s="740"/>
      <c r="H105" s="740"/>
      <c r="I105" s="740"/>
    </row>
    <row r="106" spans="1:10" ht="44.25" customHeight="1">
      <c r="A106" s="188" t="s">
        <v>473</v>
      </c>
      <c r="B106" s="740" t="s">
        <v>579</v>
      </c>
      <c r="C106" s="740"/>
      <c r="D106" s="740"/>
      <c r="E106" s="740"/>
      <c r="F106" s="740"/>
      <c r="G106" s="740"/>
      <c r="H106" s="740"/>
      <c r="I106" s="740"/>
    </row>
    <row r="107" spans="1:10" ht="12" customHeight="1">
      <c r="A107" s="188"/>
      <c r="B107" s="187"/>
      <c r="C107" s="187"/>
      <c r="D107" s="187"/>
      <c r="E107" s="187"/>
      <c r="F107" s="187"/>
      <c r="G107" s="187"/>
      <c r="H107" s="187"/>
      <c r="I107" s="187"/>
    </row>
    <row r="108" spans="1:10" ht="30" customHeight="1">
      <c r="A108" s="190" t="s">
        <v>580</v>
      </c>
      <c r="B108" s="189"/>
      <c r="C108" s="189"/>
      <c r="D108" s="189"/>
      <c r="E108" s="189"/>
      <c r="F108" s="189"/>
      <c r="G108" s="189"/>
      <c r="H108" s="189"/>
      <c r="I108" s="189"/>
    </row>
    <row r="109" spans="1:10" ht="40.5" customHeight="1">
      <c r="A109" s="741" t="s">
        <v>581</v>
      </c>
      <c r="B109" s="741"/>
      <c r="C109" s="741"/>
      <c r="D109" s="741"/>
      <c r="E109" s="741"/>
      <c r="F109" s="741"/>
      <c r="G109" s="741"/>
      <c r="H109" s="741"/>
      <c r="I109" s="741"/>
    </row>
    <row r="110" spans="1:10" ht="30" customHeight="1">
      <c r="A110" s="190" t="s">
        <v>582</v>
      </c>
      <c r="B110" s="189"/>
      <c r="C110" s="189"/>
      <c r="D110" s="189"/>
      <c r="E110" s="189"/>
      <c r="F110" s="189"/>
      <c r="G110" s="189"/>
      <c r="H110" s="189"/>
      <c r="I110" s="189"/>
    </row>
    <row r="111" spans="1:10" ht="62.25" customHeight="1">
      <c r="A111" s="188" t="s">
        <v>471</v>
      </c>
      <c r="B111" s="740" t="s">
        <v>781</v>
      </c>
      <c r="C111" s="740"/>
      <c r="D111" s="740"/>
      <c r="E111" s="740"/>
      <c r="F111" s="740"/>
      <c r="G111" s="740"/>
      <c r="H111" s="740"/>
      <c r="I111" s="740"/>
    </row>
    <row r="112" spans="1:10" ht="45" customHeight="1">
      <c r="A112" s="188" t="s">
        <v>473</v>
      </c>
      <c r="B112" s="740" t="s">
        <v>583</v>
      </c>
      <c r="C112" s="740"/>
      <c r="D112" s="740"/>
      <c r="E112" s="740"/>
      <c r="F112" s="740"/>
      <c r="G112" s="740"/>
      <c r="H112" s="740"/>
      <c r="I112" s="740"/>
    </row>
    <row r="113" spans="1:10" ht="55.5" customHeight="1">
      <c r="A113" s="188" t="s">
        <v>475</v>
      </c>
      <c r="B113" s="740" t="s">
        <v>584</v>
      </c>
      <c r="C113" s="740"/>
      <c r="D113" s="740"/>
      <c r="E113" s="740"/>
      <c r="F113" s="740"/>
      <c r="G113" s="740"/>
      <c r="H113" s="740"/>
      <c r="I113" s="740"/>
    </row>
    <row r="114" spans="1:10" ht="58.5" customHeight="1">
      <c r="A114" s="188" t="s">
        <v>477</v>
      </c>
      <c r="B114" s="740" t="s">
        <v>585</v>
      </c>
      <c r="C114" s="740"/>
      <c r="D114" s="740"/>
      <c r="E114" s="740"/>
      <c r="F114" s="740"/>
      <c r="G114" s="740"/>
      <c r="H114" s="740"/>
      <c r="I114" s="740"/>
    </row>
    <row r="115" spans="1:10" ht="54" customHeight="1">
      <c r="A115" s="188" t="s">
        <v>479</v>
      </c>
      <c r="B115" s="740" t="s">
        <v>586</v>
      </c>
      <c r="C115" s="740"/>
      <c r="D115" s="740"/>
      <c r="E115" s="740"/>
      <c r="F115" s="740"/>
      <c r="G115" s="740"/>
      <c r="H115" s="740"/>
      <c r="I115" s="740"/>
    </row>
    <row r="116" spans="1:10" ht="17.45" customHeight="1">
      <c r="A116" s="182"/>
      <c r="B116" s="179"/>
      <c r="C116" s="179"/>
      <c r="D116" s="179"/>
      <c r="E116" s="179"/>
      <c r="F116" s="179"/>
      <c r="G116" s="179"/>
      <c r="H116" s="179"/>
      <c r="I116" s="179"/>
    </row>
    <row r="117" spans="1:10" ht="21" customHeight="1">
      <c r="A117" s="740" t="s">
        <v>397</v>
      </c>
      <c r="B117" s="740"/>
      <c r="C117" s="740"/>
      <c r="D117" s="740"/>
      <c r="E117" s="747" t="s">
        <v>397</v>
      </c>
      <c r="F117" s="747"/>
      <c r="G117" s="747"/>
      <c r="H117" s="747"/>
      <c r="I117" s="747"/>
      <c r="J117" s="170"/>
    </row>
    <row r="118" spans="1:10" ht="33" customHeight="1">
      <c r="A118" s="582" t="s">
        <v>398</v>
      </c>
      <c r="B118" s="582"/>
      <c r="C118" s="582"/>
      <c r="D118" s="582"/>
      <c r="E118" s="743" t="s">
        <v>696</v>
      </c>
      <c r="F118" s="743"/>
      <c r="G118" s="743"/>
      <c r="H118" s="743"/>
      <c r="I118" s="743"/>
      <c r="J118" s="170"/>
    </row>
    <row r="119" spans="1:10" ht="22.5" customHeight="1">
      <c r="A119" s="175" t="s">
        <v>494</v>
      </c>
      <c r="B119" s="176"/>
      <c r="C119" s="176"/>
      <c r="D119" s="176"/>
      <c r="E119" s="176"/>
      <c r="F119" s="176"/>
      <c r="G119" s="176"/>
      <c r="H119" s="176"/>
      <c r="I119" s="178" t="s">
        <v>592</v>
      </c>
      <c r="J119" s="170"/>
    </row>
    <row r="120" spans="1:10" ht="30.75" customHeight="1">
      <c r="A120" s="182"/>
      <c r="B120" s="744"/>
      <c r="C120" s="744"/>
      <c r="D120" s="744"/>
      <c r="E120" s="744"/>
      <c r="F120" s="744"/>
      <c r="G120" s="744"/>
      <c r="H120" s="744"/>
      <c r="I120" s="744"/>
    </row>
    <row r="121" spans="1:10" ht="21.95" customHeight="1">
      <c r="A121" s="122"/>
      <c r="B121" s="174"/>
      <c r="C121" s="122"/>
      <c r="D121" s="122"/>
      <c r="E121" s="122"/>
      <c r="F121" s="174"/>
      <c r="G121" s="122"/>
      <c r="H121" s="122"/>
      <c r="I121" s="122"/>
    </row>
    <row r="122" spans="1:10" ht="21.95" customHeight="1">
      <c r="A122" s="122"/>
      <c r="B122" s="742" t="s">
        <v>451</v>
      </c>
      <c r="C122" s="742"/>
      <c r="D122" s="144"/>
      <c r="E122" s="144"/>
      <c r="F122" s="742" t="s">
        <v>451</v>
      </c>
      <c r="G122" s="742"/>
      <c r="H122" s="144"/>
      <c r="I122" s="144"/>
    </row>
    <row r="123" spans="1:10" ht="35.25" customHeight="1">
      <c r="A123" s="122"/>
      <c r="B123" s="745" t="s">
        <v>398</v>
      </c>
      <c r="C123" s="745"/>
      <c r="D123" s="745"/>
      <c r="E123" s="745"/>
      <c r="F123" s="745" t="s">
        <v>696</v>
      </c>
      <c r="G123" s="745"/>
      <c r="H123" s="745"/>
      <c r="I123" s="745"/>
    </row>
    <row r="124" spans="1:10" ht="21.95" customHeight="1">
      <c r="A124" s="122"/>
      <c r="B124" s="183"/>
      <c r="C124" s="180"/>
      <c r="D124" s="180"/>
      <c r="E124" s="180"/>
      <c r="F124" s="184"/>
      <c r="G124" s="184"/>
      <c r="H124" s="184"/>
      <c r="I124" s="184"/>
    </row>
    <row r="125" spans="1:10" ht="21.95" customHeight="1">
      <c r="A125" s="122"/>
      <c r="B125" s="740" t="s">
        <v>452</v>
      </c>
      <c r="C125" s="740"/>
      <c r="D125" s="740"/>
      <c r="E125" s="740"/>
      <c r="F125" s="740" t="s">
        <v>452</v>
      </c>
      <c r="G125" s="740"/>
      <c r="H125" s="740"/>
      <c r="I125" s="740"/>
    </row>
    <row r="126" spans="1:10" ht="21.95" customHeight="1">
      <c r="A126" s="122"/>
      <c r="B126" s="174"/>
      <c r="C126" s="180"/>
      <c r="D126" s="180"/>
      <c r="E126" s="180"/>
      <c r="F126" s="174"/>
      <c r="G126" s="180"/>
      <c r="H126" s="180"/>
      <c r="I126" s="180"/>
    </row>
    <row r="127" spans="1:10" ht="21.95" customHeight="1">
      <c r="A127" s="122"/>
      <c r="B127" s="174"/>
      <c r="C127" s="180"/>
      <c r="D127" s="180"/>
      <c r="E127" s="180"/>
      <c r="F127" s="174"/>
      <c r="G127" s="180"/>
      <c r="H127" s="180"/>
      <c r="I127" s="180"/>
    </row>
    <row r="128" spans="1:10" ht="21.95" customHeight="1">
      <c r="A128" s="122"/>
      <c r="B128" s="176" t="s">
        <v>453</v>
      </c>
      <c r="C128" s="185"/>
      <c r="D128" s="176"/>
      <c r="E128" s="176"/>
      <c r="F128" s="746" t="s">
        <v>453</v>
      </c>
      <c r="G128" s="746"/>
      <c r="H128" s="746"/>
      <c r="I128" s="746"/>
    </row>
    <row r="129" spans="1:9" ht="21.95" customHeight="1">
      <c r="A129" s="122"/>
      <c r="B129" s="176" t="s">
        <v>4</v>
      </c>
      <c r="C129" s="185"/>
      <c r="D129" s="176"/>
      <c r="E129" s="176"/>
      <c r="F129" s="176" t="s">
        <v>528</v>
      </c>
      <c r="G129" s="144"/>
      <c r="H129" s="144"/>
      <c r="I129" s="144"/>
    </row>
    <row r="130" spans="1:9" ht="21.95" customHeight="1">
      <c r="A130" s="122"/>
      <c r="B130" s="144"/>
      <c r="C130" s="180"/>
      <c r="D130" s="180"/>
      <c r="E130" s="180"/>
      <c r="F130" s="144"/>
      <c r="G130" s="180"/>
      <c r="H130" s="180"/>
      <c r="I130" s="180"/>
    </row>
    <row r="131" spans="1:9" ht="21.95" customHeight="1">
      <c r="A131" s="122"/>
      <c r="B131" s="740" t="s">
        <v>454</v>
      </c>
      <c r="C131" s="740"/>
      <c r="D131" s="740"/>
      <c r="E131" s="740"/>
      <c r="F131" s="740" t="s">
        <v>454</v>
      </c>
      <c r="G131" s="740"/>
      <c r="H131" s="740"/>
      <c r="I131" s="740"/>
    </row>
    <row r="132" spans="1:9" ht="21.95" customHeight="1">
      <c r="A132" s="122"/>
      <c r="B132" s="176" t="s">
        <v>453</v>
      </c>
      <c r="C132" s="176"/>
      <c r="D132" s="176"/>
      <c r="E132" s="176"/>
      <c r="F132" s="176" t="s">
        <v>453</v>
      </c>
      <c r="G132" s="144"/>
      <c r="H132" s="144"/>
      <c r="I132" s="144"/>
    </row>
    <row r="133" spans="1:9" ht="21.95" customHeight="1">
      <c r="A133" s="122"/>
      <c r="B133" s="176" t="s">
        <v>4</v>
      </c>
      <c r="C133" s="176"/>
      <c r="D133" s="176"/>
      <c r="E133" s="176"/>
      <c r="F133" s="176" t="s">
        <v>4</v>
      </c>
      <c r="G133" s="122"/>
      <c r="H133" s="122"/>
      <c r="I133" s="122"/>
    </row>
    <row r="134" spans="1:9" ht="21.95" customHeight="1">
      <c r="A134" s="122"/>
      <c r="B134" s="122"/>
      <c r="C134" s="122"/>
      <c r="D134" s="122"/>
      <c r="E134" s="122"/>
      <c r="F134" s="122"/>
      <c r="G134" s="122"/>
      <c r="H134" s="122"/>
      <c r="I134" s="122"/>
    </row>
    <row r="135" spans="1:9" ht="21.95" customHeight="1">
      <c r="A135" s="122"/>
      <c r="B135" s="740" t="s">
        <v>594</v>
      </c>
      <c r="C135" s="740"/>
      <c r="D135" s="740"/>
      <c r="E135" s="740"/>
      <c r="F135" s="740" t="s">
        <v>594</v>
      </c>
      <c r="G135" s="740"/>
      <c r="H135" s="740"/>
      <c r="I135" s="740"/>
    </row>
    <row r="136" spans="1:9" ht="21.95" customHeight="1">
      <c r="A136" s="122"/>
      <c r="B136" s="176" t="s">
        <v>453</v>
      </c>
      <c r="C136" s="176"/>
      <c r="D136" s="176"/>
      <c r="E136" s="176"/>
      <c r="F136" s="176" t="s">
        <v>453</v>
      </c>
      <c r="G136" s="144"/>
      <c r="H136" s="144"/>
      <c r="I136" s="144"/>
    </row>
    <row r="137" spans="1:9" ht="21.95" customHeight="1">
      <c r="A137" s="122"/>
      <c r="B137" s="176" t="s">
        <v>4</v>
      </c>
      <c r="C137" s="176"/>
      <c r="D137" s="176"/>
      <c r="E137" s="176"/>
      <c r="F137" s="176" t="s">
        <v>4</v>
      </c>
      <c r="G137" s="122"/>
      <c r="H137" s="122"/>
      <c r="I137" s="122"/>
    </row>
    <row r="138" spans="1:9" ht="21.95" customHeight="1">
      <c r="A138" s="122"/>
      <c r="B138" s="176"/>
      <c r="C138" s="176"/>
      <c r="D138" s="176"/>
      <c r="E138" s="176"/>
      <c r="F138" s="176"/>
      <c r="G138" s="122"/>
      <c r="H138" s="122"/>
      <c r="I138" s="122"/>
    </row>
    <row r="139" spans="1:9" ht="21.95" customHeight="1">
      <c r="A139" s="122"/>
      <c r="B139" s="176"/>
      <c r="C139" s="176"/>
      <c r="D139" s="176"/>
      <c r="E139" s="176"/>
      <c r="F139" s="176"/>
      <c r="G139" s="122"/>
      <c r="H139" s="122"/>
      <c r="I139" s="122"/>
    </row>
    <row r="140" spans="1:9" ht="21.95" customHeight="1">
      <c r="A140" s="122"/>
      <c r="B140" s="176"/>
      <c r="C140" s="176"/>
      <c r="D140" s="176"/>
      <c r="E140" s="176"/>
      <c r="F140" s="176"/>
      <c r="G140" s="122"/>
      <c r="H140" s="122"/>
      <c r="I140" s="122"/>
    </row>
    <row r="141" spans="1:9" ht="21.95" customHeight="1">
      <c r="A141" s="122"/>
      <c r="B141" s="176"/>
      <c r="C141" s="176"/>
      <c r="D141" s="176"/>
      <c r="E141" s="176"/>
      <c r="F141" s="176"/>
      <c r="G141" s="122"/>
      <c r="H141" s="122"/>
      <c r="I141" s="122"/>
    </row>
    <row r="142" spans="1:9" ht="21.95" customHeight="1">
      <c r="A142" s="122"/>
      <c r="B142" s="176"/>
      <c r="C142" s="176"/>
      <c r="D142" s="176"/>
      <c r="E142" s="176"/>
      <c r="F142" s="176"/>
      <c r="G142" s="122"/>
      <c r="H142" s="122"/>
      <c r="I142" s="122"/>
    </row>
    <row r="143" spans="1:9" ht="21.95" customHeight="1">
      <c r="A143" s="122"/>
      <c r="B143" s="176"/>
      <c r="C143" s="176"/>
      <c r="D143" s="176"/>
      <c r="E143" s="176"/>
      <c r="F143" s="176"/>
      <c r="G143" s="122"/>
      <c r="H143" s="122"/>
      <c r="I143" s="122"/>
    </row>
    <row r="144" spans="1:9" ht="21.95" customHeight="1">
      <c r="A144" s="122"/>
      <c r="B144" s="176"/>
      <c r="C144" s="176"/>
      <c r="D144" s="176"/>
      <c r="E144" s="176"/>
      <c r="F144" s="176"/>
      <c r="G144" s="122"/>
      <c r="H144" s="122"/>
      <c r="I144" s="122"/>
    </row>
    <row r="145" spans="1:9" ht="21.95" customHeight="1">
      <c r="A145" s="122"/>
      <c r="B145" s="176"/>
      <c r="C145" s="176"/>
      <c r="D145" s="176"/>
      <c r="E145" s="176"/>
      <c r="F145" s="176"/>
      <c r="G145" s="122"/>
      <c r="H145" s="122"/>
      <c r="I145" s="122"/>
    </row>
    <row r="146" spans="1:9" ht="21.95" customHeight="1">
      <c r="A146" s="122"/>
      <c r="B146" s="176"/>
      <c r="C146" s="176"/>
      <c r="D146" s="176"/>
      <c r="E146" s="176"/>
      <c r="F146" s="176"/>
      <c r="G146" s="122"/>
      <c r="H146" s="122"/>
      <c r="I146" s="122"/>
    </row>
    <row r="147" spans="1:9" ht="21.95" customHeight="1">
      <c r="A147" s="122"/>
      <c r="B147" s="176"/>
      <c r="C147" s="176"/>
      <c r="D147" s="176"/>
      <c r="E147" s="176"/>
      <c r="F147" s="176"/>
      <c r="G147" s="122"/>
      <c r="H147" s="122"/>
      <c r="I147" s="122"/>
    </row>
    <row r="148" spans="1:9" ht="21.6" customHeight="1">
      <c r="A148" s="122"/>
      <c r="B148" s="176"/>
      <c r="C148" s="176"/>
      <c r="D148" s="176"/>
      <c r="E148" s="176"/>
      <c r="F148" s="176"/>
      <c r="G148" s="122"/>
      <c r="H148" s="122"/>
      <c r="I148" s="122"/>
    </row>
    <row r="149" spans="1:9" ht="21.6" hidden="1" customHeight="1">
      <c r="A149" s="122"/>
      <c r="B149" s="176"/>
      <c r="C149" s="176"/>
      <c r="D149" s="176"/>
      <c r="E149" s="176"/>
      <c r="F149" s="176"/>
      <c r="G149" s="122"/>
      <c r="H149" s="122"/>
      <c r="I149" s="122"/>
    </row>
    <row r="150" spans="1:9" ht="21.6" hidden="1" customHeight="1">
      <c r="A150" s="122"/>
      <c r="B150" s="176"/>
      <c r="C150" s="176"/>
      <c r="D150" s="176"/>
      <c r="E150" s="176"/>
      <c r="F150" s="176"/>
      <c r="G150" s="122"/>
      <c r="H150" s="122"/>
      <c r="I150" s="122"/>
    </row>
    <row r="151" spans="1:9" ht="18.600000000000001" hidden="1" customHeight="1">
      <c r="A151" s="122"/>
      <c r="B151" s="176"/>
      <c r="C151" s="176"/>
      <c r="D151" s="176"/>
      <c r="E151" s="176"/>
      <c r="F151" s="176"/>
      <c r="G151" s="122"/>
      <c r="H151" s="122"/>
      <c r="I151" s="122"/>
    </row>
    <row r="152" spans="1:9" ht="21.6" hidden="1" customHeight="1">
      <c r="A152" s="122"/>
      <c r="B152" s="176"/>
      <c r="C152" s="176"/>
      <c r="D152" s="176"/>
      <c r="E152" s="176"/>
      <c r="F152" s="176"/>
      <c r="G152" s="122"/>
      <c r="H152" s="122"/>
      <c r="I152" s="122"/>
    </row>
    <row r="153" spans="1:9" ht="21.6" hidden="1" customHeight="1">
      <c r="A153" s="122"/>
      <c r="B153" s="176"/>
      <c r="C153" s="176"/>
      <c r="D153" s="176"/>
      <c r="E153" s="176"/>
      <c r="F153" s="176"/>
      <c r="G153" s="122"/>
      <c r="H153" s="122"/>
      <c r="I153" s="122"/>
    </row>
    <row r="154" spans="1:9" ht="21.95" customHeight="1">
      <c r="A154" s="122"/>
      <c r="B154" s="176"/>
      <c r="C154" s="176"/>
      <c r="D154" s="176"/>
      <c r="E154" s="176"/>
      <c r="F154" s="176"/>
      <c r="G154" s="122"/>
      <c r="H154" s="122"/>
      <c r="I154" s="122"/>
    </row>
    <row r="155" spans="1:9" ht="21.95" customHeight="1">
      <c r="A155" s="122"/>
      <c r="B155" s="176"/>
      <c r="C155" s="176"/>
      <c r="D155" s="176"/>
      <c r="E155" s="176"/>
      <c r="F155" s="176"/>
      <c r="G155" s="122"/>
      <c r="H155" s="122"/>
      <c r="I155" s="122"/>
    </row>
    <row r="156" spans="1:9" ht="21.95" customHeight="1">
      <c r="A156" s="186"/>
      <c r="B156" s="119"/>
      <c r="C156" s="119"/>
      <c r="D156" s="119"/>
      <c r="E156" s="119"/>
      <c r="F156" s="119"/>
      <c r="G156" s="186"/>
      <c r="H156" s="186"/>
      <c r="I156" s="186"/>
    </row>
    <row r="157" spans="1:9" ht="21.95" customHeight="1">
      <c r="A157" s="175" t="s">
        <v>494</v>
      </c>
      <c r="B157" s="176"/>
      <c r="C157" s="176"/>
      <c r="D157" s="176"/>
      <c r="E157" s="176"/>
      <c r="F157" s="176"/>
      <c r="G157" s="176"/>
      <c r="H157" s="176"/>
      <c r="I157" s="178" t="s">
        <v>593</v>
      </c>
    </row>
    <row r="158" spans="1:9" ht="21.95" customHeight="1">
      <c r="A158" s="122"/>
      <c r="B158" s="176"/>
      <c r="C158" s="176"/>
      <c r="D158" s="176"/>
      <c r="E158" s="176"/>
      <c r="F158" s="176"/>
      <c r="G158" s="122"/>
      <c r="H158" s="122"/>
      <c r="I158" s="122"/>
    </row>
    <row r="159" spans="1:9" ht="21.95" customHeight="1">
      <c r="A159" s="122"/>
      <c r="B159" s="176"/>
      <c r="C159" s="176"/>
      <c r="D159" s="176"/>
      <c r="E159" s="176"/>
      <c r="F159" s="176"/>
      <c r="G159" s="122"/>
      <c r="H159" s="122"/>
      <c r="I159" s="122"/>
    </row>
    <row r="160" spans="1:9" ht="21.95" customHeight="1">
      <c r="A160" s="122"/>
      <c r="B160" s="176"/>
      <c r="C160" s="176"/>
      <c r="D160" s="176"/>
      <c r="E160" s="176"/>
      <c r="F160" s="176"/>
      <c r="G160" s="122"/>
      <c r="H160" s="122"/>
      <c r="I160" s="122"/>
    </row>
    <row r="161" spans="1:10" ht="21.95" customHeight="1">
      <c r="A161" s="122"/>
      <c r="B161" s="176"/>
      <c r="C161" s="176"/>
      <c r="D161" s="176"/>
      <c r="E161" s="176"/>
      <c r="F161" s="176"/>
      <c r="G161" s="122"/>
      <c r="H161" s="122"/>
      <c r="I161" s="122"/>
    </row>
    <row r="162" spans="1:10" ht="21.95" customHeight="1">
      <c r="A162" s="122"/>
      <c r="B162" s="176"/>
      <c r="C162" s="176"/>
      <c r="D162" s="176"/>
      <c r="E162" s="176"/>
      <c r="F162" s="176"/>
      <c r="G162" s="122"/>
      <c r="H162" s="122"/>
      <c r="I162" s="122"/>
    </row>
    <row r="163" spans="1:10" ht="21.95" customHeight="1">
      <c r="A163" s="122"/>
      <c r="B163" s="176"/>
      <c r="C163" s="176"/>
      <c r="D163" s="176"/>
      <c r="E163" s="176"/>
      <c r="F163" s="176"/>
      <c r="G163" s="122"/>
      <c r="H163" s="122"/>
      <c r="I163" s="122"/>
    </row>
    <row r="164" spans="1:10" ht="21.95" customHeight="1">
      <c r="A164" s="122"/>
      <c r="B164" s="176"/>
      <c r="C164" s="176"/>
      <c r="D164" s="176"/>
      <c r="E164" s="176"/>
      <c r="F164" s="176"/>
      <c r="G164" s="122"/>
      <c r="H164" s="122"/>
      <c r="I164" s="122"/>
    </row>
    <row r="165" spans="1:10" ht="21.95" customHeight="1">
      <c r="A165" s="122"/>
      <c r="B165" s="176"/>
      <c r="C165" s="176"/>
      <c r="D165" s="176"/>
      <c r="E165" s="176"/>
      <c r="F165" s="176"/>
      <c r="G165" s="122"/>
      <c r="H165" s="122"/>
      <c r="I165" s="122"/>
    </row>
    <row r="166" spans="1:10" ht="21.95" customHeight="1">
      <c r="A166" s="122"/>
      <c r="B166" s="176"/>
      <c r="C166" s="176"/>
      <c r="D166" s="176"/>
      <c r="E166" s="176"/>
      <c r="F166" s="176"/>
      <c r="G166" s="122"/>
      <c r="H166" s="122"/>
      <c r="I166" s="122"/>
    </row>
    <row r="167" spans="1:10" ht="21.95" customHeight="1">
      <c r="A167" s="122"/>
      <c r="B167" s="176"/>
      <c r="C167" s="176"/>
      <c r="D167" s="176"/>
      <c r="E167" s="176"/>
      <c r="F167" s="176"/>
      <c r="G167" s="122"/>
      <c r="H167" s="122"/>
      <c r="I167" s="122"/>
    </row>
    <row r="168" spans="1:10" ht="21.95" customHeight="1">
      <c r="A168" s="122"/>
      <c r="B168" s="176"/>
      <c r="C168" s="176"/>
      <c r="D168" s="176"/>
      <c r="E168" s="176"/>
      <c r="F168" s="176"/>
      <c r="G168" s="122"/>
      <c r="H168" s="122"/>
      <c r="I168" s="122"/>
    </row>
    <row r="169" spans="1:10" ht="21.95" customHeight="1">
      <c r="A169" s="122"/>
      <c r="B169" s="176"/>
      <c r="C169" s="176"/>
      <c r="D169" s="176"/>
      <c r="E169" s="176"/>
      <c r="F169" s="176"/>
      <c r="G169" s="122"/>
      <c r="H169" s="122"/>
      <c r="I169" s="122"/>
    </row>
    <row r="170" spans="1:10" ht="15.75">
      <c r="A170" s="122"/>
      <c r="B170" s="122"/>
      <c r="C170" s="122"/>
      <c r="D170" s="122"/>
      <c r="E170" s="122"/>
      <c r="F170" s="122"/>
      <c r="G170" s="122"/>
      <c r="H170" s="122"/>
      <c r="I170" s="122"/>
    </row>
    <row r="171" spans="1:10">
      <c r="J171" s="170"/>
    </row>
    <row r="172" spans="1:10" ht="15.75">
      <c r="A172" s="122"/>
      <c r="B172" s="122"/>
      <c r="C172" s="122"/>
      <c r="D172" s="122"/>
      <c r="E172" s="122"/>
      <c r="F172" s="122"/>
      <c r="G172" s="122"/>
      <c r="H172" s="122"/>
      <c r="I172" s="122"/>
    </row>
    <row r="173" spans="1:10" ht="15.75">
      <c r="A173" s="122"/>
      <c r="B173" s="122"/>
      <c r="C173" s="122"/>
      <c r="D173" s="122"/>
      <c r="E173" s="122"/>
      <c r="F173" s="122"/>
      <c r="G173" s="122"/>
      <c r="H173" s="122"/>
      <c r="I173" s="122"/>
    </row>
    <row r="174" spans="1:10" ht="15.75">
      <c r="A174" s="122"/>
      <c r="B174" s="122"/>
      <c r="C174" s="122"/>
      <c r="D174" s="122"/>
      <c r="E174" s="122"/>
      <c r="F174" s="122"/>
      <c r="G174" s="122"/>
      <c r="H174" s="122"/>
      <c r="I174" s="122"/>
    </row>
    <row r="175" spans="1:10" ht="15.75">
      <c r="A175" s="122"/>
      <c r="B175" s="122"/>
      <c r="C175" s="122"/>
      <c r="D175" s="122"/>
      <c r="E175" s="122"/>
      <c r="F175" s="122"/>
      <c r="G175" s="122"/>
      <c r="H175" s="122"/>
      <c r="I175" s="122"/>
    </row>
    <row r="176" spans="1:10" ht="15.75">
      <c r="A176" s="122"/>
      <c r="B176" s="122"/>
      <c r="C176" s="122"/>
      <c r="D176" s="122"/>
      <c r="E176" s="122"/>
      <c r="F176" s="122"/>
      <c r="G176" s="122"/>
      <c r="H176" s="122"/>
      <c r="I176" s="122"/>
    </row>
    <row r="177" spans="1:9" ht="15.75">
      <c r="A177" s="122"/>
      <c r="B177" s="122"/>
      <c r="C177" s="122"/>
      <c r="D177" s="122"/>
      <c r="E177" s="122"/>
      <c r="F177" s="122"/>
      <c r="G177" s="122"/>
      <c r="H177" s="122"/>
      <c r="I177" s="122"/>
    </row>
    <row r="178" spans="1:9" ht="15.75">
      <c r="A178" s="122"/>
      <c r="B178" s="122"/>
      <c r="C178" s="122"/>
      <c r="D178" s="122"/>
      <c r="E178" s="122"/>
      <c r="F178" s="122"/>
      <c r="G178" s="122"/>
      <c r="H178" s="122"/>
      <c r="I178" s="122"/>
    </row>
    <row r="179" spans="1:9" ht="15.75">
      <c r="A179" s="122"/>
      <c r="B179" s="122"/>
      <c r="C179" s="122"/>
      <c r="D179" s="122"/>
      <c r="E179" s="122"/>
      <c r="F179" s="122"/>
      <c r="G179" s="122"/>
      <c r="H179" s="122"/>
      <c r="I179" s="122"/>
    </row>
    <row r="180" spans="1:9" ht="15.75">
      <c r="A180" s="122"/>
      <c r="B180" s="122"/>
      <c r="C180" s="122"/>
      <c r="D180" s="122"/>
      <c r="E180" s="122"/>
      <c r="F180" s="122"/>
      <c r="G180" s="122"/>
      <c r="H180" s="122"/>
      <c r="I180" s="122"/>
    </row>
    <row r="181" spans="1:9" ht="15.75">
      <c r="A181" s="122"/>
      <c r="B181" s="122"/>
      <c r="C181" s="122"/>
      <c r="D181" s="122"/>
      <c r="E181" s="122"/>
      <c r="F181" s="122"/>
      <c r="G181" s="122"/>
      <c r="H181" s="122"/>
      <c r="I181" s="122"/>
    </row>
    <row r="182" spans="1:9" ht="15.75">
      <c r="A182" s="122"/>
      <c r="B182" s="122"/>
      <c r="C182" s="122"/>
      <c r="D182" s="122"/>
      <c r="E182" s="122"/>
      <c r="F182" s="122"/>
      <c r="G182" s="122"/>
      <c r="H182" s="122"/>
      <c r="I182" s="122"/>
    </row>
    <row r="183" spans="1:9" ht="15.75">
      <c r="A183" s="122"/>
      <c r="B183" s="122"/>
      <c r="C183" s="122"/>
      <c r="D183" s="122"/>
      <c r="E183" s="122"/>
      <c r="F183" s="122"/>
      <c r="G183" s="122"/>
      <c r="H183" s="122"/>
      <c r="I183" s="122"/>
    </row>
    <row r="184" spans="1:9" ht="15.75">
      <c r="A184" s="122"/>
      <c r="B184" s="122"/>
      <c r="C184" s="122"/>
      <c r="D184" s="122"/>
      <c r="E184" s="122"/>
      <c r="F184" s="122"/>
      <c r="G184" s="122"/>
      <c r="H184" s="122"/>
      <c r="I184" s="122"/>
    </row>
  </sheetData>
  <sheetProtection algorithmName="SHA-512" hashValue="WX7v2NYRrDAyHEwXu9+/iRtOId14w2ECfOq+M7YTu2kcfRB8wyy9V72x3hmDw+IngKuxlMQYkm2vKzGWEDtbAw==" saltValue="FQgx/aIo4mYQ9gmGJZJapA==" spinCount="100000" sheet="1" formatColumns="0" formatRows="0" selectLockedCells="1"/>
  <customSheetViews>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8" zoomScaleSheetLayoutView="100" workbookViewId="0">
      <selection activeCell="A3" sqref="A1:XFD1048576"/>
    </sheetView>
  </sheetViews>
  <sheetFormatPr defaultRowHeight="16.5"/>
  <cols>
    <col min="1" max="1" width="12.140625" style="12" customWidth="1"/>
    <col min="2" max="2" width="36.85546875" style="12" customWidth="1"/>
    <col min="3" max="3" width="11.42578125" style="12" customWidth="1"/>
    <col min="4" max="4" width="27.140625" style="12" customWidth="1"/>
    <col min="5" max="5" width="53.5703125" style="12" customWidth="1"/>
    <col min="6" max="8" width="9.140625" style="7"/>
    <col min="9" max="16384" width="9.140625" style="8"/>
  </cols>
  <sheetData>
    <row r="1" spans="1:9" ht="31.5" customHeight="1">
      <c r="A1" s="767" t="str">
        <f>'Attach 3(JV)'!A1</f>
        <v>Specification No. :NR3/NT/W-AIS/DOM/K00/25/11853 (RFx No. 5002004745)</v>
      </c>
      <c r="B1" s="767"/>
      <c r="C1" s="767"/>
      <c r="D1" s="767"/>
      <c r="E1" s="112" t="str">
        <f>"Attachment-19 " &amp; 'Attach 3(JV)'!AT1</f>
        <v xml:space="preserve">Attachment-19 </v>
      </c>
    </row>
    <row r="2" spans="1:9" ht="7.5" customHeight="1"/>
    <row r="3" spans="1:9" ht="98.25" customHeight="1">
      <c r="A3" s="617" t="str">
        <f>'Attach 3(JV)'!A3</f>
        <v>Package-A-Construction of 2 Nos. 400 kV line bays at 400 kV Bareilly (POWERGRID) S/S</v>
      </c>
      <c r="B3" s="618"/>
      <c r="C3" s="618"/>
      <c r="D3" s="618"/>
      <c r="E3" s="618"/>
      <c r="F3" s="9"/>
      <c r="G3" s="10"/>
      <c r="H3" s="9"/>
    </row>
    <row r="4" spans="1:9" ht="20.100000000000001" customHeight="1">
      <c r="A4" s="11"/>
      <c r="H4" s="13"/>
      <c r="I4" s="3"/>
    </row>
    <row r="5" spans="1:9" ht="20.100000000000001" customHeight="1">
      <c r="A5" s="536" t="s">
        <v>1</v>
      </c>
      <c r="B5" s="536"/>
      <c r="C5" s="536"/>
      <c r="D5" s="536"/>
      <c r="E5" s="536"/>
      <c r="F5" s="14"/>
      <c r="H5" s="13"/>
      <c r="I5" s="3"/>
    </row>
    <row r="6" spans="1:9" ht="20.100000000000001" customHeight="1">
      <c r="A6" s="15"/>
      <c r="H6" s="13"/>
      <c r="I6" s="3"/>
    </row>
    <row r="7" spans="1:9" ht="20.100000000000001" customHeight="1">
      <c r="A7" s="16" t="str">
        <f>'Attach 3(JV)'!A7</f>
        <v>Bidder’s Name and Address (Sole Bidder) :</v>
      </c>
      <c r="E7" s="6" t="str">
        <f>'Attach 3(JV)'!E7</f>
        <v>To:</v>
      </c>
      <c r="H7" s="13"/>
      <c r="I7" s="3"/>
    </row>
    <row r="8" spans="1:9" ht="35.25" customHeight="1">
      <c r="A8" s="765" t="str">
        <f>'Attach 3(JV)'!A8</f>
        <v/>
      </c>
      <c r="B8" s="765"/>
      <c r="C8" s="765"/>
      <c r="D8" s="765"/>
      <c r="E8" s="46" t="str">
        <f>'Attach 3(JV)'!E8</f>
        <v>Contract Services</v>
      </c>
      <c r="H8" s="13"/>
      <c r="I8" s="3"/>
    </row>
    <row r="9" spans="1:9" ht="20.100000000000001" customHeight="1">
      <c r="A9" s="5" t="s">
        <v>341</v>
      </c>
      <c r="B9" s="768" t="str">
        <f>'Attach 3(JV)'!B9</f>
        <v/>
      </c>
      <c r="C9" s="768"/>
      <c r="D9" s="768"/>
      <c r="E9" s="46" t="str">
        <f>'Attach 3(JV)'!E9</f>
        <v>Power Grid Corporation of India Ltd.,</v>
      </c>
      <c r="H9" s="13"/>
      <c r="I9" s="3"/>
    </row>
    <row r="10" spans="1:9" ht="20.100000000000001" customHeight="1">
      <c r="A10" s="5" t="s">
        <v>343</v>
      </c>
      <c r="B10" s="768" t="str">
        <f>'Attach 3(JV)'!B10</f>
        <v/>
      </c>
      <c r="C10" s="768"/>
      <c r="D10" s="768"/>
      <c r="E10" s="46" t="str">
        <f>'Attach 3(JV)'!E10</f>
        <v xml:space="preserve">Northern Region-III Headquarter, 2nd Floor, Plot No. – 2A/INS 02,
</v>
      </c>
      <c r="H10" s="13"/>
      <c r="I10" s="3"/>
    </row>
    <row r="11" spans="1:9" ht="20.100000000000001" customHeight="1">
      <c r="B11" s="768" t="str">
        <f>'Attach 3(JV)'!B11</f>
        <v/>
      </c>
      <c r="C11" s="768"/>
      <c r="D11" s="768"/>
      <c r="E11" s="46" t="str">
        <f>'Attach 3(JV)'!E11</f>
        <v xml:space="preserve">2nd Floor, Plot No. – 2A/INS 02, Avadh Vihar Yojna,Lucknow- 226002 (UP) </v>
      </c>
    </row>
    <row r="12" spans="1:9" ht="18" customHeight="1">
      <c r="A12" s="15"/>
      <c r="B12" s="768" t="str">
        <f>'Attach 3(JV)'!B12</f>
        <v/>
      </c>
      <c r="C12" s="768"/>
      <c r="D12" s="768"/>
      <c r="E12" s="6"/>
    </row>
    <row r="13" spans="1:9" ht="19.5" hidden="1" customHeight="1">
      <c r="A13" s="15"/>
      <c r="B13" s="44"/>
      <c r="C13" s="44"/>
      <c r="D13" s="44"/>
      <c r="E13" s="6"/>
    </row>
    <row r="14" spans="1:9" ht="20.100000000000001" customHeight="1">
      <c r="A14" s="15"/>
      <c r="B14" s="44"/>
      <c r="C14" s="44"/>
      <c r="D14" s="44"/>
      <c r="G14" s="4"/>
    </row>
    <row r="15" spans="1:9" ht="20.100000000000001" customHeight="1">
      <c r="A15" s="12" t="s">
        <v>336</v>
      </c>
    </row>
    <row r="16" spans="1:9" ht="6" customHeight="1">
      <c r="A16" s="15"/>
    </row>
    <row r="17" spans="1:8" ht="78.75" customHeight="1">
      <c r="A17" s="766" t="s">
        <v>2</v>
      </c>
      <c r="B17" s="766"/>
      <c r="C17" s="766"/>
      <c r="D17" s="766"/>
      <c r="E17" s="766"/>
    </row>
    <row r="18" spans="1:8" ht="56.25" customHeight="1">
      <c r="A18" s="604" t="s">
        <v>490</v>
      </c>
      <c r="B18" s="604"/>
      <c r="C18" s="604"/>
      <c r="D18" s="604"/>
      <c r="E18" s="604"/>
    </row>
    <row r="19" spans="1:8" ht="184.5" customHeight="1">
      <c r="A19" s="604" t="s">
        <v>489</v>
      </c>
      <c r="B19" s="604"/>
      <c r="C19" s="604"/>
      <c r="D19" s="604"/>
      <c r="E19" s="604"/>
    </row>
    <row r="20" spans="1:8" ht="8.25" hidden="1" customHeight="1">
      <c r="A20" s="15"/>
    </row>
    <row r="21" spans="1:8" ht="20.100000000000001" hidden="1" customHeight="1">
      <c r="A21" s="15"/>
    </row>
    <row r="22" spans="1:8" ht="20.100000000000001" hidden="1" customHeight="1">
      <c r="A22" s="15"/>
    </row>
    <row r="23" spans="1:8" ht="57.75" hidden="1" customHeight="1">
      <c r="A23" s="766"/>
      <c r="B23" s="766"/>
      <c r="C23" s="766"/>
      <c r="D23" s="766"/>
      <c r="E23" s="766"/>
      <c r="F23" s="17"/>
      <c r="G23" s="17"/>
      <c r="H23" s="17"/>
    </row>
    <row r="24" spans="1:8" ht="20.100000000000001" hidden="1" customHeight="1">
      <c r="A24" s="15"/>
    </row>
    <row r="25" spans="1:8" ht="20.100000000000001" hidden="1" customHeight="1">
      <c r="A25" s="18"/>
    </row>
    <row r="26" spans="1:8" ht="20.100000000000001" hidden="1" customHeight="1"/>
    <row r="27" spans="1:8" ht="20.100000000000001" hidden="1" customHeight="1">
      <c r="A27" s="18"/>
    </row>
    <row r="28" spans="1:8" ht="20.100000000000001" hidden="1" customHeight="1"/>
    <row r="29" spans="1:8" ht="12" customHeight="1">
      <c r="D29" s="20"/>
    </row>
    <row r="30" spans="1:8" ht="33" customHeight="1">
      <c r="A30" s="19" t="s">
        <v>5</v>
      </c>
      <c r="B30" s="28" t="str">
        <f>'Attach 3(JV)'!B18</f>
        <v>--</v>
      </c>
      <c r="C30" s="23"/>
      <c r="D30" s="20" t="s">
        <v>3</v>
      </c>
      <c r="E30" s="94" t="str">
        <f>'Attach 3(JV)'!E18</f>
        <v/>
      </c>
    </row>
    <row r="31" spans="1:8" ht="33" customHeight="1">
      <c r="A31" s="19" t="s">
        <v>6</v>
      </c>
      <c r="B31" s="94" t="str">
        <f>'Attach 3(JV)'!B19</f>
        <v/>
      </c>
      <c r="C31" s="23"/>
      <c r="D31" s="20" t="s">
        <v>4</v>
      </c>
      <c r="E31" s="94" t="str">
        <f>'Attach 3(JV)'!E19</f>
        <v/>
      </c>
    </row>
    <row r="32" spans="1:8" ht="33" customHeight="1">
      <c r="B32" s="23"/>
      <c r="C32" s="23"/>
      <c r="D32" s="20"/>
      <c r="E32" s="23"/>
    </row>
    <row r="33" spans="1:1" ht="20.100000000000001" customHeight="1"/>
    <row r="34" spans="1:1" ht="20.100000000000001" customHeight="1">
      <c r="A34" s="21"/>
    </row>
    <row r="35" spans="1:1" ht="20.100000000000001" customHeight="1"/>
    <row r="36" spans="1:1" ht="20.100000000000001" customHeight="1"/>
    <row r="37" spans="1:1" ht="20.100000000000001" customHeight="1">
      <c r="A37" s="21"/>
    </row>
    <row r="38" spans="1:1" ht="20.100000000000001" customHeight="1"/>
    <row r="39" spans="1:1" ht="20.100000000000001" customHeight="1">
      <c r="A39" s="21"/>
    </row>
    <row r="40" spans="1:1" ht="20.100000000000001" customHeight="1"/>
    <row r="41" spans="1:1" ht="20.100000000000001" customHeight="1">
      <c r="A41" s="21"/>
    </row>
    <row r="42" spans="1:1" ht="20.100000000000001" customHeight="1"/>
    <row r="43" spans="1:1" ht="20.100000000000001" customHeight="1"/>
    <row r="44" spans="1:1" ht="20.100000000000001" customHeight="1"/>
    <row r="45" spans="1:1" ht="20.100000000000001" customHeight="1"/>
  </sheetData>
  <sheetProtection algorithmName="SHA-512" hashValue="I5nWEx/IwrLq3i6WFlUT/Nchrxiu1u5kdzXXs33fjx8n8Eg0yK3TNJABFPpWJoUCNZAaHq2eD3jjQ6+/ZSVGhw==" saltValue="o5S+Wrm0KqZlChqUfA1hPg==" spinCount="100000" sheet="1" formatColumns="0" formatRows="0" selectLockedCells="1"/>
  <customSheetViews>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71"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8"/>
  <sheetViews>
    <sheetView showGridLines="0" view="pageBreakPreview" zoomScaleSheetLayoutView="100" workbookViewId="0">
      <selection activeCell="C5" sqref="C5:F5"/>
    </sheetView>
  </sheetViews>
  <sheetFormatPr defaultRowHeight="15.75"/>
  <cols>
    <col min="1" max="1" width="13.85546875" style="17" customWidth="1"/>
    <col min="2" max="2" width="10.7109375" style="17" customWidth="1"/>
    <col min="3" max="3" width="16" style="17" customWidth="1"/>
    <col min="4" max="4" width="18.7109375" style="17" customWidth="1"/>
    <col min="5" max="5" width="27.28515625" style="17" customWidth="1"/>
    <col min="6" max="6" width="25" style="17" customWidth="1"/>
    <col min="7" max="7" width="12.5703125" style="17" customWidth="1"/>
    <col min="8" max="8" width="11.28515625" style="17" customWidth="1"/>
    <col min="9" max="9" width="9.42578125" style="17" customWidth="1"/>
    <col min="10" max="11" width="9.140625" style="17" customWidth="1"/>
    <col min="12" max="12" width="9.140625" style="17" hidden="1" customWidth="1"/>
    <col min="13" max="13" width="9.140625" style="17" customWidth="1"/>
    <col min="14" max="25" width="9.140625" style="17"/>
    <col min="26" max="26" width="10" style="17" bestFit="1" customWidth="1"/>
    <col min="27" max="28" width="0" style="17" hidden="1" customWidth="1"/>
    <col min="29" max="29" width="22.42578125" style="64" hidden="1" customWidth="1"/>
    <col min="30" max="31" width="0" style="420" hidden="1" customWidth="1"/>
    <col min="32" max="32" width="0" style="64" hidden="1" customWidth="1"/>
    <col min="33" max="33" width="10" style="64" hidden="1" customWidth="1"/>
    <col min="34" max="34" width="14.85546875" style="64" hidden="1" customWidth="1"/>
    <col min="35" max="35" width="0" style="64" hidden="1" customWidth="1"/>
    <col min="36" max="16384" width="9.140625" style="64"/>
  </cols>
  <sheetData>
    <row r="1" spans="1:52" ht="36" customHeight="1">
      <c r="A1" s="550" t="str">
        <f>'Attach 3(JV)'!A1</f>
        <v>Specification No. :NR3/NT/W-AIS/DOM/K00/25/11853 (RFx No. 5002004745)</v>
      </c>
      <c r="B1" s="550"/>
      <c r="C1" s="550"/>
      <c r="D1" s="550"/>
      <c r="E1" s="550"/>
      <c r="F1" s="451" t="s">
        <v>388</v>
      </c>
      <c r="G1" s="313"/>
      <c r="H1" s="313"/>
      <c r="AE1" s="45">
        <v>1</v>
      </c>
      <c r="AF1" s="64" t="s">
        <v>306</v>
      </c>
      <c r="AG1" s="452">
        <v>1</v>
      </c>
      <c r="AH1" s="452" t="s">
        <v>107</v>
      </c>
      <c r="AI1" s="453"/>
      <c r="AJ1" s="453"/>
      <c r="AK1" s="452">
        <v>1</v>
      </c>
      <c r="AL1" s="453" t="s">
        <v>108</v>
      </c>
      <c r="AQ1" s="454"/>
      <c r="AR1" s="454"/>
      <c r="AS1" s="454"/>
      <c r="AT1" s="454"/>
      <c r="AU1" s="454"/>
      <c r="AV1" s="454"/>
      <c r="AW1" s="454"/>
      <c r="AX1" s="454"/>
      <c r="AY1" s="454"/>
      <c r="AZ1" s="454"/>
    </row>
    <row r="2" spans="1:52">
      <c r="AE2" s="45">
        <v>2</v>
      </c>
      <c r="AF2" s="64" t="s">
        <v>307</v>
      </c>
      <c r="AG2" s="452">
        <v>2</v>
      </c>
      <c r="AH2" s="452" t="s">
        <v>283</v>
      </c>
      <c r="AI2" s="453"/>
      <c r="AJ2" s="453"/>
      <c r="AK2" s="452">
        <v>2</v>
      </c>
      <c r="AL2" s="453" t="s">
        <v>284</v>
      </c>
      <c r="AQ2" s="454"/>
      <c r="AR2" s="454"/>
      <c r="AS2" s="454"/>
      <c r="AT2" s="454"/>
      <c r="AU2" s="454"/>
      <c r="AV2" s="454"/>
      <c r="AW2" s="454"/>
      <c r="AX2" s="454"/>
      <c r="AY2" s="454"/>
      <c r="AZ2" s="454"/>
    </row>
    <row r="3" spans="1:52" ht="20.100000000000001" customHeight="1">
      <c r="A3" s="542" t="s">
        <v>49</v>
      </c>
      <c r="B3" s="542"/>
      <c r="C3" s="542"/>
      <c r="D3" s="542"/>
      <c r="E3" s="542"/>
      <c r="F3" s="542"/>
      <c r="G3" s="266"/>
      <c r="H3" s="266"/>
      <c r="I3" s="47"/>
      <c r="AB3" s="125"/>
      <c r="AC3" s="126"/>
      <c r="AE3" s="45">
        <v>3</v>
      </c>
      <c r="AF3" s="64" t="s">
        <v>308</v>
      </c>
      <c r="AG3" s="452">
        <v>3</v>
      </c>
      <c r="AH3" s="452" t="s">
        <v>285</v>
      </c>
      <c r="AI3" s="453"/>
      <c r="AJ3" s="453"/>
      <c r="AK3" s="452">
        <v>3</v>
      </c>
      <c r="AL3" s="453" t="s">
        <v>286</v>
      </c>
      <c r="AQ3" s="454"/>
      <c r="AR3" s="454"/>
      <c r="AS3" s="454"/>
      <c r="AT3" s="454"/>
      <c r="AU3" s="454"/>
      <c r="AV3" s="454"/>
      <c r="AW3" s="454"/>
      <c r="AX3" s="454"/>
      <c r="AY3" s="454"/>
      <c r="AZ3" s="454"/>
    </row>
    <row r="4" spans="1:52" ht="12" customHeight="1">
      <c r="A4" s="266"/>
      <c r="B4" s="266"/>
      <c r="C4" s="266"/>
      <c r="D4" s="266"/>
      <c r="E4" s="266"/>
      <c r="F4" s="266"/>
      <c r="G4" s="266"/>
      <c r="H4" s="266"/>
      <c r="I4" s="47"/>
      <c r="AB4" s="125"/>
      <c r="AC4" s="126"/>
      <c r="AE4" s="45">
        <v>4</v>
      </c>
      <c r="AF4" s="64" t="s">
        <v>309</v>
      </c>
      <c r="AG4" s="452">
        <v>4</v>
      </c>
      <c r="AH4" s="452" t="s">
        <v>287</v>
      </c>
      <c r="AI4" s="453"/>
      <c r="AJ4" s="453"/>
      <c r="AK4" s="452">
        <v>4</v>
      </c>
      <c r="AL4" s="453" t="s">
        <v>288</v>
      </c>
      <c r="AQ4" s="454"/>
      <c r="AR4" s="454"/>
      <c r="AS4" s="454"/>
      <c r="AT4" s="454"/>
      <c r="AU4" s="454"/>
      <c r="AV4" s="454"/>
      <c r="AW4" s="454"/>
      <c r="AX4" s="454"/>
      <c r="AY4" s="454"/>
      <c r="AZ4" s="454"/>
    </row>
    <row r="5" spans="1:52" ht="20.100000000000001" customHeight="1">
      <c r="A5" s="256" t="s">
        <v>305</v>
      </c>
      <c r="B5" s="256"/>
      <c r="C5" s="770"/>
      <c r="D5" s="770"/>
      <c r="E5" s="770"/>
      <c r="F5" s="770"/>
      <c r="G5" s="256"/>
      <c r="H5" s="256"/>
      <c r="AB5" s="125"/>
      <c r="AC5" s="126"/>
      <c r="AE5" s="45">
        <v>5</v>
      </c>
      <c r="AF5" s="64" t="s">
        <v>310</v>
      </c>
      <c r="AG5" s="452">
        <v>5</v>
      </c>
      <c r="AH5" s="452" t="s">
        <v>287</v>
      </c>
      <c r="AI5" s="453"/>
      <c r="AJ5" s="453"/>
      <c r="AK5" s="452">
        <v>5</v>
      </c>
      <c r="AL5" s="453" t="s">
        <v>289</v>
      </c>
      <c r="AQ5" s="454"/>
      <c r="AR5" s="454"/>
      <c r="AS5" s="454"/>
      <c r="AT5" s="454"/>
      <c r="AU5" s="454"/>
      <c r="AV5" s="454"/>
      <c r="AW5" s="454"/>
      <c r="AX5" s="454"/>
      <c r="AY5" s="454"/>
      <c r="AZ5" s="454"/>
    </row>
    <row r="6" spans="1:52" ht="20.100000000000001" customHeight="1">
      <c r="A6" s="256" t="s">
        <v>5</v>
      </c>
      <c r="B6" s="493" t="str">
        <f>'Attach 3(JV)'!B18</f>
        <v>--</v>
      </c>
      <c r="C6" s="493"/>
      <c r="AB6" s="125"/>
      <c r="AC6" s="126"/>
      <c r="AE6" s="45">
        <v>6</v>
      </c>
      <c r="AF6" s="64" t="s">
        <v>311</v>
      </c>
      <c r="AG6" s="452">
        <v>6</v>
      </c>
      <c r="AH6" s="452" t="s">
        <v>287</v>
      </c>
      <c r="AI6" s="455" t="e">
        <f>DAY(B6)</f>
        <v>#VALUE!</v>
      </c>
      <c r="AJ6" s="453"/>
      <c r="AK6" s="452">
        <v>6</v>
      </c>
      <c r="AL6" s="453" t="s">
        <v>290</v>
      </c>
      <c r="AQ6" s="454"/>
      <c r="AR6" s="454"/>
      <c r="AS6" s="454"/>
      <c r="AT6" s="454"/>
      <c r="AU6" s="454"/>
      <c r="AV6" s="454"/>
      <c r="AW6" s="454"/>
      <c r="AX6" s="454"/>
      <c r="AY6" s="454"/>
      <c r="AZ6" s="454"/>
    </row>
    <row r="7" spans="1:52" ht="20.100000000000001" customHeight="1">
      <c r="A7" s="256"/>
      <c r="B7" s="263"/>
      <c r="C7" s="263"/>
      <c r="AB7" s="125"/>
      <c r="AC7" s="126"/>
      <c r="AE7" s="45">
        <v>7</v>
      </c>
      <c r="AF7" s="64" t="s">
        <v>312</v>
      </c>
      <c r="AG7" s="452">
        <v>7</v>
      </c>
      <c r="AH7" s="452" t="s">
        <v>287</v>
      </c>
      <c r="AI7" s="455" t="e">
        <f>MONTH(B6)</f>
        <v>#VALUE!</v>
      </c>
      <c r="AJ7" s="453"/>
      <c r="AK7" s="452">
        <v>7</v>
      </c>
      <c r="AL7" s="453" t="s">
        <v>291</v>
      </c>
      <c r="AQ7" s="454"/>
      <c r="AR7" s="454"/>
      <c r="AS7" s="454"/>
      <c r="AT7" s="454"/>
      <c r="AU7" s="454"/>
      <c r="AV7" s="454"/>
      <c r="AW7" s="454"/>
      <c r="AX7" s="454"/>
      <c r="AY7" s="454"/>
      <c r="AZ7" s="454"/>
    </row>
    <row r="8" spans="1:52" ht="20.100000000000001" customHeight="1">
      <c r="A8" s="377" t="str">
        <f>'Attach 3(JV)'!E7</f>
        <v>To:</v>
      </c>
      <c r="B8" s="376"/>
      <c r="F8" s="69"/>
      <c r="G8" s="69"/>
      <c r="H8" s="69"/>
      <c r="AB8" s="125"/>
      <c r="AC8" s="126"/>
      <c r="AE8" s="45">
        <v>8</v>
      </c>
      <c r="AF8" s="64" t="s">
        <v>313</v>
      </c>
      <c r="AG8" s="452">
        <v>8</v>
      </c>
      <c r="AH8" s="452" t="s">
        <v>287</v>
      </c>
      <c r="AI8" s="455" t="e">
        <f>LOOKUP(AI7,AK1:AK12,AL1:AL12)</f>
        <v>#VALUE!</v>
      </c>
      <c r="AJ8" s="453"/>
      <c r="AK8" s="452">
        <v>8</v>
      </c>
      <c r="AL8" s="453" t="s">
        <v>292</v>
      </c>
      <c r="AQ8" s="454"/>
      <c r="AR8" s="454"/>
      <c r="AS8" s="454"/>
      <c r="AT8" s="454"/>
      <c r="AU8" s="454"/>
      <c r="AV8" s="454"/>
      <c r="AW8" s="454"/>
      <c r="AX8" s="454"/>
      <c r="AY8" s="454"/>
      <c r="AZ8" s="454"/>
    </row>
    <row r="9" spans="1:52" ht="20.100000000000001" customHeight="1">
      <c r="A9" s="377" t="str">
        <f>'Attach 3(JV)'!E8</f>
        <v>Contract Services</v>
      </c>
      <c r="B9" s="381"/>
      <c r="F9" s="69"/>
      <c r="G9" s="69"/>
      <c r="H9" s="69"/>
      <c r="AB9" s="125"/>
      <c r="AC9" s="126"/>
      <c r="AE9" s="45">
        <v>9</v>
      </c>
      <c r="AF9" s="64" t="s">
        <v>314</v>
      </c>
      <c r="AG9" s="452">
        <v>9</v>
      </c>
      <c r="AH9" s="452" t="s">
        <v>287</v>
      </c>
      <c r="AI9" s="455" t="e">
        <f>YEAR(B6)</f>
        <v>#VALUE!</v>
      </c>
      <c r="AJ9" s="453"/>
      <c r="AK9" s="452">
        <v>9</v>
      </c>
      <c r="AL9" s="453" t="s">
        <v>293</v>
      </c>
      <c r="AQ9" s="454"/>
      <c r="AR9" s="454"/>
      <c r="AS9" s="454"/>
      <c r="AT9" s="454"/>
      <c r="AU9" s="454"/>
      <c r="AV9" s="454"/>
      <c r="AW9" s="454"/>
      <c r="AX9" s="454"/>
      <c r="AY9" s="454"/>
      <c r="AZ9" s="454"/>
    </row>
    <row r="10" spans="1:52" ht="20.100000000000001" customHeight="1">
      <c r="A10" s="377" t="str">
        <f>'Attach 3(JV)'!E9</f>
        <v>Power Grid Corporation of India Ltd.,</v>
      </c>
      <c r="B10" s="381"/>
      <c r="F10" s="69"/>
      <c r="G10" s="69"/>
      <c r="H10" s="69"/>
      <c r="AB10" s="125"/>
      <c r="AC10" s="126"/>
      <c r="AE10" s="45">
        <v>10</v>
      </c>
      <c r="AF10" s="64" t="s">
        <v>315</v>
      </c>
      <c r="AG10" s="452">
        <v>10</v>
      </c>
      <c r="AH10" s="452" t="s">
        <v>287</v>
      </c>
      <c r="AI10" s="453"/>
      <c r="AJ10" s="453"/>
      <c r="AK10" s="452">
        <v>10</v>
      </c>
      <c r="AL10" s="453" t="s">
        <v>294</v>
      </c>
      <c r="AQ10" s="454"/>
      <c r="AR10" s="454"/>
      <c r="AS10" s="454"/>
      <c r="AT10" s="454"/>
      <c r="AU10" s="454"/>
      <c r="AV10" s="454"/>
      <c r="AW10" s="454"/>
      <c r="AX10" s="454"/>
      <c r="AY10" s="454"/>
      <c r="AZ10" s="454"/>
    </row>
    <row r="11" spans="1:52" ht="20.100000000000001" customHeight="1">
      <c r="A11" s="377" t="str">
        <f>'Attach 3(JV)'!E10</f>
        <v xml:space="preserve">Northern Region-III Headquarter, 2nd Floor, Plot No. – 2A/INS 02,
</v>
      </c>
      <c r="B11" s="381"/>
      <c r="F11" s="69"/>
      <c r="G11" s="69"/>
      <c r="H11" s="69"/>
      <c r="AB11" s="125"/>
      <c r="AC11" s="126"/>
      <c r="AE11" s="45">
        <v>11</v>
      </c>
      <c r="AF11" s="64" t="s">
        <v>316</v>
      </c>
      <c r="AG11" s="452">
        <v>11</v>
      </c>
      <c r="AH11" s="452" t="s">
        <v>287</v>
      </c>
      <c r="AI11" s="453"/>
      <c r="AJ11" s="453"/>
      <c r="AK11" s="452">
        <v>11</v>
      </c>
      <c r="AL11" s="453" t="s">
        <v>295</v>
      </c>
      <c r="AQ11" s="454"/>
      <c r="AR11" s="454"/>
      <c r="AS11" s="454"/>
      <c r="AT11" s="454"/>
      <c r="AU11" s="454"/>
      <c r="AV11" s="454"/>
      <c r="AW11" s="454"/>
      <c r="AX11" s="454"/>
      <c r="AY11" s="454"/>
      <c r="AZ11" s="454"/>
    </row>
    <row r="12" spans="1:52" ht="20.100000000000001" customHeight="1">
      <c r="A12" s="377" t="str">
        <f>'Attach 3(JV)'!E11</f>
        <v xml:space="preserve">2nd Floor, Plot No. – 2A/INS 02, Avadh Vihar Yojna,Lucknow- 226002 (UP) </v>
      </c>
      <c r="B12" s="381"/>
      <c r="F12" s="69"/>
      <c r="G12" s="69"/>
      <c r="H12" s="69"/>
      <c r="AB12" s="125"/>
      <c r="AC12" s="126"/>
      <c r="AE12" s="45">
        <v>12</v>
      </c>
      <c r="AF12" s="64" t="s">
        <v>317</v>
      </c>
      <c r="AG12" s="452">
        <v>12</v>
      </c>
      <c r="AH12" s="452" t="s">
        <v>287</v>
      </c>
      <c r="AI12" s="453"/>
      <c r="AJ12" s="453"/>
      <c r="AK12" s="452">
        <v>12</v>
      </c>
      <c r="AL12" s="453" t="s">
        <v>296</v>
      </c>
      <c r="AQ12" s="454"/>
      <c r="AR12" s="454"/>
      <c r="AS12" s="454"/>
      <c r="AT12" s="454"/>
      <c r="AU12" s="454"/>
      <c r="AV12" s="454"/>
      <c r="AW12" s="454"/>
      <c r="AX12" s="454"/>
      <c r="AY12" s="454"/>
      <c r="AZ12" s="454"/>
    </row>
    <row r="13" spans="1:52" ht="20.100000000000001" customHeight="1">
      <c r="A13" s="377"/>
      <c r="B13" s="381"/>
      <c r="F13" s="69"/>
      <c r="G13" s="69"/>
      <c r="H13" s="69"/>
      <c r="AB13" s="125"/>
      <c r="AC13" s="126"/>
      <c r="AE13" s="45">
        <v>13</v>
      </c>
      <c r="AF13" s="64" t="s">
        <v>318</v>
      </c>
      <c r="AG13" s="452">
        <v>13</v>
      </c>
      <c r="AH13" s="452" t="s">
        <v>287</v>
      </c>
      <c r="AI13" s="453"/>
      <c r="AJ13" s="453"/>
      <c r="AK13" s="453"/>
      <c r="AL13" s="453"/>
      <c r="AQ13" s="454"/>
      <c r="AR13" s="454"/>
      <c r="AS13" s="454"/>
      <c r="AT13" s="454"/>
      <c r="AU13" s="454"/>
      <c r="AV13" s="454"/>
      <c r="AW13" s="454"/>
      <c r="AX13" s="454"/>
      <c r="AY13" s="454"/>
      <c r="AZ13" s="454"/>
    </row>
    <row r="14" spans="1:52" ht="12" customHeight="1">
      <c r="A14" s="256"/>
      <c r="B14" s="256"/>
      <c r="F14" s="69"/>
      <c r="G14" s="69"/>
      <c r="H14" s="69"/>
      <c r="AB14" s="125"/>
      <c r="AC14" s="126"/>
      <c r="AE14" s="45">
        <v>14</v>
      </c>
      <c r="AF14" s="64" t="s">
        <v>319</v>
      </c>
      <c r="AG14" s="452">
        <v>14</v>
      </c>
      <c r="AH14" s="452" t="s">
        <v>287</v>
      </c>
      <c r="AI14" s="453"/>
      <c r="AJ14" s="453"/>
      <c r="AK14" s="453"/>
      <c r="AL14" s="453"/>
      <c r="AQ14" s="454"/>
      <c r="AR14" s="454"/>
      <c r="AS14" s="454"/>
      <c r="AT14" s="454"/>
      <c r="AU14" s="454"/>
      <c r="AV14" s="454"/>
      <c r="AW14" s="454"/>
      <c r="AX14" s="454"/>
      <c r="AY14" s="454"/>
      <c r="AZ14" s="454"/>
    </row>
    <row r="15" spans="1:52" ht="48" customHeight="1">
      <c r="A15" s="89" t="s">
        <v>327</v>
      </c>
      <c r="B15" s="783" t="str">
        <f>Basic!B1</f>
        <v>Package-A-Construction of 2 Nos. 400 kV line bays at 400 kV Bareilly (POWERGRID) S/S</v>
      </c>
      <c r="C15" s="783"/>
      <c r="D15" s="783"/>
      <c r="E15" s="783"/>
      <c r="F15" s="783"/>
      <c r="G15" s="69"/>
      <c r="H15" s="69"/>
      <c r="AB15" s="125"/>
      <c r="AC15" s="126"/>
      <c r="AE15" s="45">
        <v>15</v>
      </c>
      <c r="AF15" s="64" t="s">
        <v>320</v>
      </c>
      <c r="AG15" s="452">
        <v>15</v>
      </c>
      <c r="AH15" s="452" t="s">
        <v>287</v>
      </c>
      <c r="AI15" s="453"/>
      <c r="AJ15" s="453"/>
      <c r="AK15" s="453"/>
      <c r="AL15" s="453"/>
      <c r="AQ15" s="454"/>
      <c r="AR15" s="454"/>
      <c r="AS15" s="454"/>
      <c r="AT15" s="454"/>
      <c r="AU15" s="454"/>
      <c r="AV15" s="454"/>
      <c r="AW15" s="454"/>
      <c r="AX15" s="454"/>
      <c r="AY15" s="454"/>
      <c r="AZ15" s="454"/>
    </row>
    <row r="16" spans="1:52" ht="21" customHeight="1">
      <c r="A16" s="17" t="s">
        <v>50</v>
      </c>
      <c r="C16" s="69"/>
      <c r="D16" s="69"/>
      <c r="E16" s="69"/>
      <c r="F16" s="69"/>
      <c r="G16" s="772" t="s">
        <v>164</v>
      </c>
      <c r="H16" s="772"/>
      <c r="AB16" s="125"/>
      <c r="AC16" s="126"/>
      <c r="AE16" s="45">
        <v>16</v>
      </c>
      <c r="AF16" s="64" t="s">
        <v>321</v>
      </c>
      <c r="AG16" s="452">
        <v>16</v>
      </c>
      <c r="AH16" s="452" t="s">
        <v>287</v>
      </c>
      <c r="AI16" s="453"/>
      <c r="AJ16" s="453"/>
      <c r="AK16" s="453"/>
      <c r="AL16" s="453"/>
      <c r="AQ16" s="454"/>
      <c r="AR16" s="454"/>
      <c r="AS16" s="454"/>
      <c r="AT16" s="454"/>
      <c r="AU16" s="454"/>
      <c r="AV16" s="454"/>
      <c r="AW16" s="454"/>
      <c r="AX16" s="454"/>
      <c r="AY16" s="454"/>
      <c r="AZ16" s="454"/>
    </row>
    <row r="17" spans="1:52" s="17" customFormat="1" ht="166.5" customHeight="1">
      <c r="A17" s="456">
        <v>1</v>
      </c>
      <c r="B17" s="773"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773"/>
      <c r="D17" s="773"/>
      <c r="E17" s="773"/>
      <c r="F17" s="773"/>
      <c r="G17" s="254" t="s">
        <v>462</v>
      </c>
      <c r="H17" s="458" t="s">
        <v>463</v>
      </c>
      <c r="I17" s="459"/>
      <c r="Z17" s="259"/>
      <c r="AA17" s="259"/>
      <c r="AB17" s="310" t="s">
        <v>328</v>
      </c>
      <c r="AD17" s="45"/>
      <c r="AE17" s="45">
        <v>17</v>
      </c>
      <c r="AF17" s="17" t="s">
        <v>322</v>
      </c>
      <c r="AG17" s="452">
        <v>17</v>
      </c>
      <c r="AH17" s="452" t="s">
        <v>287</v>
      </c>
      <c r="AI17" s="453"/>
      <c r="AJ17" s="453"/>
      <c r="AK17" s="453"/>
      <c r="AL17" s="453"/>
      <c r="AQ17" s="58"/>
      <c r="AR17" s="58"/>
      <c r="AS17" s="58"/>
      <c r="AT17" s="58"/>
      <c r="AU17" s="58"/>
      <c r="AV17" s="58"/>
      <c r="AW17" s="58"/>
      <c r="AX17" s="58"/>
      <c r="AY17" s="58"/>
      <c r="AZ17" s="58"/>
    </row>
    <row r="18" spans="1:52" s="17" customFormat="1" ht="35.25" customHeight="1">
      <c r="A18" s="456">
        <v>1.1000000000000001</v>
      </c>
      <c r="B18" s="777" t="s">
        <v>607</v>
      </c>
      <c r="C18" s="777"/>
      <c r="D18" s="777"/>
      <c r="E18" s="777"/>
      <c r="F18" s="777"/>
      <c r="G18" s="460"/>
      <c r="H18" s="461"/>
      <c r="I18" s="459"/>
      <c r="Z18" s="259"/>
      <c r="AA18" s="259"/>
      <c r="AB18" s="310"/>
      <c r="AD18" s="45"/>
      <c r="AE18" s="45"/>
      <c r="AG18" s="452"/>
      <c r="AH18" s="452"/>
      <c r="AI18" s="453"/>
      <c r="AJ18" s="453"/>
      <c r="AK18" s="453"/>
      <c r="AL18" s="453"/>
      <c r="AQ18" s="58"/>
      <c r="AR18" s="58"/>
      <c r="AS18" s="58"/>
      <c r="AT18" s="58"/>
      <c r="AU18" s="58"/>
      <c r="AV18" s="58"/>
      <c r="AW18" s="58"/>
      <c r="AX18" s="58"/>
      <c r="AY18" s="58"/>
      <c r="AZ18" s="58"/>
    </row>
    <row r="19" spans="1:52" ht="21" customHeight="1">
      <c r="A19" s="456">
        <v>2</v>
      </c>
      <c r="B19" s="462" t="s">
        <v>51</v>
      </c>
      <c r="C19" s="69"/>
      <c r="D19" s="69"/>
      <c r="E19" s="69"/>
      <c r="F19" s="69"/>
      <c r="G19" s="69"/>
      <c r="H19" s="69"/>
      <c r="AB19" s="125"/>
      <c r="AC19" s="126" t="s">
        <v>329</v>
      </c>
      <c r="AE19" s="45">
        <v>18</v>
      </c>
      <c r="AF19" s="64" t="s">
        <v>323</v>
      </c>
      <c r="AG19" s="452">
        <v>18</v>
      </c>
      <c r="AH19" s="452" t="s">
        <v>287</v>
      </c>
      <c r="AI19" s="453"/>
      <c r="AJ19" s="453"/>
      <c r="AK19" s="453"/>
      <c r="AL19" s="453"/>
      <c r="AQ19" s="454"/>
      <c r="AR19" s="454"/>
      <c r="AS19" s="454"/>
      <c r="AT19" s="454"/>
      <c r="AU19" s="454"/>
      <c r="AV19" s="454"/>
      <c r="AW19" s="454"/>
      <c r="AX19" s="454"/>
      <c r="AY19" s="454"/>
      <c r="AZ19" s="454"/>
    </row>
    <row r="20" spans="1:52" s="17" customFormat="1" ht="63.75" customHeight="1">
      <c r="B20" s="490" t="s">
        <v>53</v>
      </c>
      <c r="C20" s="490"/>
      <c r="D20" s="490"/>
      <c r="E20" s="490"/>
      <c r="F20" s="490"/>
      <c r="G20" s="598" t="s">
        <v>164</v>
      </c>
      <c r="H20" s="598"/>
      <c r="I20" s="598"/>
      <c r="J20" s="598"/>
      <c r="AB20" s="125"/>
      <c r="AC20" s="126" t="s">
        <v>330</v>
      </c>
      <c r="AD20" s="45"/>
      <c r="AE20" s="45">
        <v>19</v>
      </c>
      <c r="AF20" s="17" t="s">
        <v>324</v>
      </c>
      <c r="AG20" s="452">
        <v>19</v>
      </c>
      <c r="AH20" s="452" t="s">
        <v>287</v>
      </c>
      <c r="AI20" s="463"/>
      <c r="AJ20" s="463"/>
      <c r="AK20" s="463"/>
      <c r="AL20" s="463"/>
      <c r="AQ20" s="58"/>
      <c r="AR20" s="58"/>
      <c r="AS20" s="58"/>
      <c r="AT20" s="58"/>
      <c r="AU20" s="58"/>
      <c r="AV20" s="58"/>
      <c r="AW20" s="58"/>
      <c r="AX20" s="58"/>
      <c r="AY20" s="58"/>
      <c r="AZ20" s="58"/>
    </row>
    <row r="21" spans="1:52" s="17" customFormat="1" ht="30" customHeight="1">
      <c r="B21" s="597" t="str">
        <f>"(a) Attachment 1 :"</f>
        <v>(a) Attachment 1 :</v>
      </c>
      <c r="C21" s="597"/>
      <c r="D21" s="776" t="s">
        <v>334</v>
      </c>
      <c r="E21" s="776"/>
      <c r="F21" s="776"/>
      <c r="G21" s="255" t="s">
        <v>332</v>
      </c>
      <c r="H21" s="464" t="s">
        <v>769</v>
      </c>
      <c r="I21" s="464"/>
      <c r="J21" s="464"/>
      <c r="K21" s="45"/>
      <c r="L21" s="45"/>
      <c r="M21" s="256"/>
      <c r="N21" s="45"/>
      <c r="O21" s="45"/>
      <c r="P21" s="45"/>
      <c r="Q21" s="45"/>
      <c r="R21" s="45"/>
      <c r="S21" s="45"/>
      <c r="T21" s="45"/>
      <c r="U21" s="45"/>
      <c r="V21" s="45"/>
      <c r="W21" s="45"/>
      <c r="X21" s="45"/>
      <c r="Y21" s="45"/>
      <c r="AB21" s="125"/>
      <c r="AC21" s="126" t="s">
        <v>331</v>
      </c>
      <c r="AD21" s="45" t="str">
        <f>IF(ISERROR(LOOKUP(J21,AE1:AE21,AF1:AF21)), "Zero", LOOKUP(J21,AE1:AE21,AF1:AF21))</f>
        <v>Zero</v>
      </c>
      <c r="AE21" s="45">
        <v>20</v>
      </c>
      <c r="AF21" s="17" t="s">
        <v>325</v>
      </c>
      <c r="AG21" s="452">
        <v>20</v>
      </c>
      <c r="AH21" s="452" t="s">
        <v>287</v>
      </c>
      <c r="AI21" s="453"/>
      <c r="AJ21" s="453"/>
      <c r="AK21" s="453"/>
      <c r="AL21" s="453"/>
      <c r="AQ21" s="58"/>
      <c r="AR21" s="58"/>
      <c r="AS21" s="58"/>
      <c r="AT21" s="58"/>
      <c r="AU21" s="58"/>
      <c r="AV21" s="58"/>
      <c r="AW21" s="58"/>
      <c r="AX21" s="58"/>
      <c r="AY21" s="58"/>
      <c r="AZ21" s="58"/>
    </row>
    <row r="22" spans="1:52" s="17" customFormat="1" ht="16.5" hidden="1">
      <c r="B22" s="258"/>
      <c r="C22" s="258"/>
      <c r="D22" s="779"/>
      <c r="E22" s="780"/>
      <c r="F22" s="464"/>
      <c r="G22" s="775"/>
      <c r="H22" s="775"/>
      <c r="I22" s="775"/>
      <c r="J22" s="775"/>
      <c r="K22" s="45"/>
      <c r="L22" s="45"/>
      <c r="M22" s="256"/>
      <c r="N22" s="45"/>
      <c r="O22" s="45"/>
      <c r="P22" s="45"/>
      <c r="Q22" s="45"/>
      <c r="R22" s="45"/>
      <c r="S22" s="45"/>
      <c r="T22" s="45"/>
      <c r="U22" s="45"/>
      <c r="V22" s="45"/>
      <c r="W22" s="45"/>
      <c r="X22" s="45"/>
      <c r="Y22" s="45"/>
      <c r="AB22" s="125"/>
      <c r="AC22" s="126"/>
      <c r="AD22" s="45"/>
      <c r="AE22" s="45"/>
      <c r="AG22" s="452"/>
      <c r="AH22" s="452"/>
      <c r="AI22" s="453"/>
      <c r="AJ22" s="453"/>
      <c r="AK22" s="453"/>
      <c r="AL22" s="453"/>
      <c r="AQ22" s="58"/>
      <c r="AR22" s="58"/>
      <c r="AS22" s="58"/>
      <c r="AT22" s="58"/>
      <c r="AU22" s="58"/>
      <c r="AV22" s="58"/>
      <c r="AW22" s="58"/>
      <c r="AX22" s="58"/>
      <c r="AY22" s="58"/>
      <c r="AZ22" s="58"/>
    </row>
    <row r="23" spans="1:52" s="17" customFormat="1" ht="76.5" hidden="1" customHeight="1">
      <c r="B23" s="258"/>
      <c r="C23" s="258"/>
      <c r="D23" s="778"/>
      <c r="E23" s="778"/>
      <c r="F23" s="778"/>
      <c r="G23" s="774"/>
      <c r="H23" s="774"/>
      <c r="I23" s="774"/>
      <c r="J23" s="774"/>
      <c r="K23" s="45"/>
      <c r="L23" s="45"/>
      <c r="M23" s="256"/>
      <c r="N23" s="45"/>
      <c r="O23" s="45"/>
      <c r="P23" s="45"/>
      <c r="Q23" s="45"/>
      <c r="R23" s="45"/>
      <c r="S23" s="45"/>
      <c r="T23" s="45"/>
      <c r="U23" s="45"/>
      <c r="V23" s="45"/>
      <c r="W23" s="45"/>
      <c r="X23" s="45"/>
      <c r="Y23" s="45"/>
      <c r="AB23" s="125"/>
      <c r="AC23" s="126"/>
      <c r="AD23" s="45"/>
      <c r="AE23" s="45"/>
      <c r="AG23" s="452"/>
      <c r="AH23" s="452"/>
      <c r="AI23" s="453"/>
      <c r="AJ23" s="453"/>
      <c r="AK23" s="453"/>
      <c r="AL23" s="453"/>
      <c r="AQ23" s="58"/>
      <c r="AR23" s="58"/>
      <c r="AS23" s="58"/>
      <c r="AT23" s="58"/>
      <c r="AU23" s="58"/>
      <c r="AV23" s="58"/>
      <c r="AW23" s="58"/>
      <c r="AX23" s="58"/>
      <c r="AY23" s="58"/>
      <c r="AZ23" s="58"/>
    </row>
    <row r="24" spans="1:52" s="17" customFormat="1" ht="86.25" customHeight="1">
      <c r="B24" s="597" t="str">
        <f>"(b) Attachment 2:"</f>
        <v>(b) Attachment 2:</v>
      </c>
      <c r="C24" s="597"/>
      <c r="D24" s="674" t="s">
        <v>54</v>
      </c>
      <c r="E24" s="674"/>
      <c r="F24" s="674"/>
      <c r="G24" s="774"/>
      <c r="H24" s="774"/>
      <c r="I24" s="774"/>
      <c r="J24" s="774"/>
      <c r="AB24" s="125"/>
      <c r="AC24" s="126" t="s">
        <v>332</v>
      </c>
      <c r="AD24" s="45" t="str">
        <f>IF(J21 &gt; 9, "("&amp;J21&amp;")", "(0"&amp;J21&amp;")")</f>
        <v>(0)</v>
      </c>
      <c r="AE24" s="45"/>
      <c r="AG24" s="452">
        <v>21</v>
      </c>
      <c r="AH24" s="452" t="s">
        <v>107</v>
      </c>
      <c r="AI24" s="453"/>
      <c r="AJ24" s="453"/>
      <c r="AK24" s="453"/>
      <c r="AL24" s="453"/>
      <c r="AQ24" s="58"/>
      <c r="AR24" s="58"/>
      <c r="AS24" s="58"/>
      <c r="AT24" s="58"/>
      <c r="AU24" s="58"/>
      <c r="AV24" s="58"/>
      <c r="AW24" s="58"/>
      <c r="AX24" s="58"/>
      <c r="AY24" s="58"/>
      <c r="AZ24" s="58"/>
    </row>
    <row r="25" spans="1:52" s="17" customFormat="1" ht="80.25" customHeight="1">
      <c r="B25" s="597" t="str">
        <f>"(c) Attachment 3 :"</f>
        <v>(c) Attachment 3 :</v>
      </c>
      <c r="C25" s="597"/>
      <c r="D25" s="674" t="s">
        <v>301</v>
      </c>
      <c r="E25" s="674"/>
      <c r="F25" s="674"/>
      <c r="G25" s="80"/>
      <c r="H25" s="80"/>
      <c r="AB25" s="125"/>
      <c r="AC25" s="126"/>
      <c r="AD25" s="45"/>
      <c r="AE25" s="45"/>
      <c r="AG25" s="452">
        <v>22</v>
      </c>
      <c r="AH25" s="452" t="s">
        <v>287</v>
      </c>
      <c r="AI25" s="453"/>
      <c r="AJ25" s="453"/>
      <c r="AK25" s="453"/>
      <c r="AL25" s="453"/>
      <c r="AQ25" s="58"/>
      <c r="AR25" s="58"/>
      <c r="AS25" s="58"/>
      <c r="AT25" s="58"/>
      <c r="AU25" s="58"/>
      <c r="AV25" s="58"/>
      <c r="AW25" s="58"/>
      <c r="AX25" s="58"/>
      <c r="AY25" s="58"/>
      <c r="AZ25" s="58"/>
    </row>
    <row r="26" spans="1:52" s="17" customFormat="1" ht="49.5" hidden="1" customHeight="1">
      <c r="B26" s="465"/>
      <c r="C26" s="465"/>
      <c r="D26" s="771" t="s">
        <v>162</v>
      </c>
      <c r="E26" s="771"/>
      <c r="F26" s="771"/>
      <c r="G26" s="467"/>
      <c r="H26" s="468" t="e">
        <f>#REF!</f>
        <v>#REF!</v>
      </c>
      <c r="J26" s="310"/>
      <c r="K26" s="310"/>
      <c r="L26" s="310"/>
      <c r="M26" s="310"/>
      <c r="N26" s="310"/>
      <c r="O26" s="310"/>
      <c r="P26" s="310"/>
      <c r="Q26" s="310"/>
      <c r="R26" s="310"/>
      <c r="S26" s="310"/>
      <c r="T26" s="310"/>
      <c r="U26" s="310"/>
      <c r="V26" s="310"/>
      <c r="W26" s="310"/>
      <c r="X26" s="310"/>
      <c r="Y26" s="310"/>
      <c r="AB26" s="125"/>
      <c r="AC26" s="126" t="s">
        <v>333</v>
      </c>
      <c r="AD26" s="45"/>
      <c r="AE26" s="45"/>
      <c r="AG26" s="452">
        <v>23</v>
      </c>
      <c r="AH26" s="452" t="s">
        <v>287</v>
      </c>
      <c r="AI26" s="453"/>
      <c r="AJ26" s="453"/>
      <c r="AK26" s="453"/>
      <c r="AL26" s="453"/>
      <c r="AQ26" s="58"/>
      <c r="AR26" s="58"/>
      <c r="AS26" s="58"/>
      <c r="AT26" s="58"/>
      <c r="AU26" s="58"/>
      <c r="AV26" s="58"/>
      <c r="AW26" s="58"/>
      <c r="AX26" s="58"/>
      <c r="AY26" s="58"/>
      <c r="AZ26" s="58"/>
    </row>
    <row r="27" spans="1:52" s="17" customFormat="1" ht="48" hidden="1" customHeight="1">
      <c r="B27" s="465"/>
      <c r="C27" s="465"/>
      <c r="D27" s="771" t="s">
        <v>163</v>
      </c>
      <c r="E27" s="771"/>
      <c r="F27" s="771"/>
      <c r="G27" s="467">
        <v>0</v>
      </c>
      <c r="H27" s="468" t="e">
        <f>#REF!</f>
        <v>#REF!</v>
      </c>
      <c r="J27" s="89"/>
      <c r="K27" s="89"/>
      <c r="L27" s="89"/>
      <c r="M27" s="89"/>
      <c r="N27" s="89"/>
      <c r="O27" s="89"/>
      <c r="P27" s="89"/>
      <c r="Q27" s="89"/>
      <c r="R27" s="89"/>
      <c r="S27" s="89"/>
      <c r="T27" s="89"/>
      <c r="U27" s="89"/>
      <c r="V27" s="89"/>
      <c r="W27" s="89"/>
      <c r="X27" s="89"/>
      <c r="Y27" s="89"/>
      <c r="Z27" s="89"/>
      <c r="AA27" s="89"/>
      <c r="AB27" s="125"/>
      <c r="AC27" s="126" t="s">
        <v>334</v>
      </c>
      <c r="AD27" s="45"/>
      <c r="AE27" s="45"/>
      <c r="AG27" s="452">
        <v>24</v>
      </c>
      <c r="AH27" s="452" t="s">
        <v>287</v>
      </c>
      <c r="AI27" s="453"/>
      <c r="AJ27" s="453"/>
      <c r="AK27" s="453"/>
      <c r="AL27" s="453"/>
      <c r="AQ27" s="58"/>
      <c r="AR27" s="58"/>
      <c r="AS27" s="58"/>
      <c r="AT27" s="58"/>
      <c r="AU27" s="58"/>
      <c r="AV27" s="58"/>
      <c r="AW27" s="58"/>
      <c r="AX27" s="58"/>
      <c r="AY27" s="58"/>
      <c r="AZ27" s="58"/>
    </row>
    <row r="28" spans="1:52" ht="198.75" customHeight="1">
      <c r="B28" s="597" t="str">
        <f>"(d) Attachment 4 :"</f>
        <v>(d) Attachment 4 :</v>
      </c>
      <c r="C28" s="597"/>
      <c r="D28" s="674" t="s">
        <v>300</v>
      </c>
      <c r="E28" s="674"/>
      <c r="F28" s="674"/>
      <c r="G28" s="83"/>
      <c r="H28" s="80"/>
      <c r="AB28" s="125"/>
      <c r="AC28" s="126"/>
      <c r="AG28" s="452">
        <v>25</v>
      </c>
      <c r="AH28" s="452" t="s">
        <v>287</v>
      </c>
      <c r="AI28" s="453"/>
      <c r="AJ28" s="453"/>
      <c r="AK28" s="453"/>
      <c r="AL28" s="453"/>
      <c r="AQ28" s="454"/>
      <c r="AR28" s="454"/>
      <c r="AS28" s="454"/>
      <c r="AT28" s="454"/>
      <c r="AU28" s="454"/>
      <c r="AV28" s="454"/>
      <c r="AW28" s="454"/>
      <c r="AX28" s="454"/>
      <c r="AY28" s="454"/>
      <c r="AZ28" s="454"/>
    </row>
    <row r="29" spans="1:52" ht="69" customHeight="1">
      <c r="B29" s="597" t="str">
        <f>"(e) Attachment 5 :"</f>
        <v>(e) Attachment 5 :</v>
      </c>
      <c r="C29" s="597"/>
      <c r="D29" s="674" t="s">
        <v>55</v>
      </c>
      <c r="E29" s="674"/>
      <c r="F29" s="674"/>
      <c r="G29" s="80"/>
      <c r="H29" s="80"/>
      <c r="AB29" s="125"/>
      <c r="AC29" s="126"/>
      <c r="AG29" s="452">
        <v>26</v>
      </c>
      <c r="AH29" s="452" t="s">
        <v>287</v>
      </c>
      <c r="AI29" s="453"/>
      <c r="AJ29" s="453"/>
      <c r="AK29" s="453"/>
      <c r="AL29" s="453"/>
      <c r="AQ29" s="454"/>
      <c r="AR29" s="454"/>
      <c r="AS29" s="454"/>
      <c r="AT29" s="454"/>
      <c r="AU29" s="454"/>
      <c r="AV29" s="454"/>
      <c r="AW29" s="454"/>
      <c r="AX29" s="454"/>
      <c r="AY29" s="454"/>
      <c r="AZ29" s="454"/>
    </row>
    <row r="30" spans="1:52" ht="69" customHeight="1">
      <c r="B30" s="597" t="s">
        <v>610</v>
      </c>
      <c r="C30" s="597"/>
      <c r="D30" s="597" t="s">
        <v>611</v>
      </c>
      <c r="E30" s="597"/>
      <c r="F30" s="597"/>
      <c r="G30" s="80"/>
      <c r="H30" s="80"/>
      <c r="AB30" s="125"/>
      <c r="AC30" s="126"/>
      <c r="AG30" s="452"/>
      <c r="AH30" s="452"/>
      <c r="AI30" s="453"/>
      <c r="AJ30" s="453"/>
      <c r="AK30" s="453"/>
      <c r="AL30" s="453"/>
      <c r="AQ30" s="454"/>
      <c r="AR30" s="454"/>
      <c r="AS30" s="454"/>
      <c r="AT30" s="454"/>
      <c r="AU30" s="454"/>
      <c r="AV30" s="454"/>
      <c r="AW30" s="454"/>
      <c r="AX30" s="454"/>
      <c r="AY30" s="454"/>
      <c r="AZ30" s="454"/>
    </row>
    <row r="31" spans="1:52" s="17" customFormat="1" ht="97.5" customHeight="1">
      <c r="B31" s="597" t="str">
        <f>"(g) Attachment 6 :"</f>
        <v>(g) Attachment 6 :</v>
      </c>
      <c r="C31" s="597"/>
      <c r="D31" s="674" t="s">
        <v>56</v>
      </c>
      <c r="E31" s="674"/>
      <c r="F31" s="674"/>
      <c r="G31" s="80"/>
      <c r="H31" s="80"/>
      <c r="AB31" s="125"/>
      <c r="AC31" s="126"/>
      <c r="AD31" s="45"/>
      <c r="AE31" s="45"/>
      <c r="AG31" s="452">
        <v>27</v>
      </c>
      <c r="AH31" s="452" t="s">
        <v>287</v>
      </c>
      <c r="AI31" s="453"/>
      <c r="AJ31" s="453"/>
      <c r="AK31" s="453"/>
      <c r="AL31" s="453"/>
      <c r="AQ31" s="58"/>
      <c r="AR31" s="58"/>
      <c r="AS31" s="58"/>
      <c r="AT31" s="58"/>
      <c r="AU31" s="58"/>
      <c r="AV31" s="58"/>
      <c r="AW31" s="58"/>
      <c r="AX31" s="58"/>
      <c r="AY31" s="58"/>
      <c r="AZ31" s="58"/>
    </row>
    <row r="32" spans="1:52" s="17" customFormat="1" ht="57" customHeight="1">
      <c r="B32" s="597" t="str">
        <f>"(h) Attachment 7 :"</f>
        <v>(h) Attachment 7 :</v>
      </c>
      <c r="C32" s="597"/>
      <c r="D32" s="674" t="s">
        <v>798</v>
      </c>
      <c r="E32" s="674"/>
      <c r="F32" s="674"/>
      <c r="G32" s="466"/>
      <c r="H32" s="466"/>
      <c r="AB32" s="125"/>
      <c r="AC32" s="126"/>
      <c r="AD32" s="45"/>
      <c r="AE32" s="45"/>
      <c r="AG32" s="452">
        <v>28</v>
      </c>
      <c r="AH32" s="452" t="s">
        <v>287</v>
      </c>
      <c r="AI32" s="453"/>
      <c r="AJ32" s="453"/>
      <c r="AK32" s="453"/>
      <c r="AL32" s="453"/>
      <c r="AQ32" s="58"/>
      <c r="AR32" s="58"/>
      <c r="AS32" s="58"/>
      <c r="AT32" s="58"/>
      <c r="AU32" s="58"/>
      <c r="AV32" s="58"/>
      <c r="AW32" s="58"/>
      <c r="AX32" s="58"/>
      <c r="AY32" s="58"/>
      <c r="AZ32" s="58"/>
    </row>
    <row r="33" spans="2:52" s="17" customFormat="1" ht="44.25" customHeight="1">
      <c r="B33" s="597" t="str">
        <f>"(i) Attachment 8 :"</f>
        <v>(i) Attachment 8 :</v>
      </c>
      <c r="C33" s="597"/>
      <c r="D33" s="674" t="s">
        <v>302</v>
      </c>
      <c r="E33" s="674"/>
      <c r="F33" s="674"/>
      <c r="G33" s="80"/>
      <c r="H33" s="80"/>
      <c r="AB33" s="125"/>
      <c r="AC33" s="126"/>
      <c r="AD33" s="45"/>
      <c r="AE33" s="45"/>
      <c r="AG33" s="452">
        <v>29</v>
      </c>
      <c r="AH33" s="452" t="s">
        <v>287</v>
      </c>
      <c r="AI33" s="453"/>
      <c r="AJ33" s="453"/>
      <c r="AK33" s="453"/>
      <c r="AL33" s="453"/>
      <c r="AQ33" s="58"/>
      <c r="AR33" s="58"/>
      <c r="AS33" s="58"/>
      <c r="AT33" s="58"/>
      <c r="AU33" s="58"/>
      <c r="AV33" s="58"/>
      <c r="AW33" s="58"/>
      <c r="AX33" s="58"/>
      <c r="AY33" s="58"/>
      <c r="AZ33" s="58"/>
    </row>
    <row r="34" spans="2:52" s="17" customFormat="1" ht="45" customHeight="1">
      <c r="B34" s="597" t="str">
        <f>"(j) Attachment 9 :"</f>
        <v>(j) Attachment 9 :</v>
      </c>
      <c r="C34" s="597"/>
      <c r="D34" s="674" t="s">
        <v>57</v>
      </c>
      <c r="E34" s="674"/>
      <c r="F34" s="674"/>
      <c r="G34" s="80"/>
      <c r="H34" s="80"/>
      <c r="AB34" s="125"/>
      <c r="AC34" s="126"/>
      <c r="AD34" s="45"/>
      <c r="AE34" s="45"/>
      <c r="AG34" s="452">
        <v>30</v>
      </c>
      <c r="AH34" s="452" t="s">
        <v>287</v>
      </c>
      <c r="AI34" s="453"/>
      <c r="AJ34" s="453"/>
      <c r="AK34" s="453"/>
      <c r="AL34" s="453"/>
      <c r="AQ34" s="58"/>
      <c r="AR34" s="58"/>
      <c r="AS34" s="58"/>
      <c r="AT34" s="58"/>
      <c r="AU34" s="58"/>
      <c r="AV34" s="58"/>
      <c r="AW34" s="58"/>
      <c r="AX34" s="58"/>
      <c r="AY34" s="58"/>
      <c r="AZ34" s="58"/>
    </row>
    <row r="35" spans="2:52" s="17" customFormat="1" ht="45.75" customHeight="1">
      <c r="B35" s="597" t="str">
        <f>"(k) Attachment 10 :"</f>
        <v>(k) Attachment 10 :</v>
      </c>
      <c r="C35" s="597"/>
      <c r="D35" s="674" t="s">
        <v>58</v>
      </c>
      <c r="E35" s="674"/>
      <c r="F35" s="674"/>
      <c r="G35" s="80"/>
      <c r="H35" s="80"/>
      <c r="AB35" s="125"/>
      <c r="AC35" s="126"/>
      <c r="AD35" s="45"/>
      <c r="AE35" s="45"/>
      <c r="AG35" s="452">
        <v>31</v>
      </c>
      <c r="AH35" s="452" t="s">
        <v>107</v>
      </c>
      <c r="AI35" s="453"/>
      <c r="AJ35" s="453"/>
      <c r="AK35" s="453"/>
      <c r="AL35" s="453"/>
      <c r="AQ35" s="58"/>
      <c r="AR35" s="58"/>
      <c r="AS35" s="58"/>
      <c r="AT35" s="58"/>
      <c r="AU35" s="58"/>
      <c r="AV35" s="58"/>
      <c r="AW35" s="58"/>
      <c r="AX35" s="58"/>
      <c r="AY35" s="58"/>
      <c r="AZ35" s="58"/>
    </row>
    <row r="36" spans="2:52" s="17" customFormat="1" ht="40.5" customHeight="1">
      <c r="B36" s="597" t="str">
        <f>"(l) Attachment 11 :"</f>
        <v>(l) Attachment 11 :</v>
      </c>
      <c r="C36" s="597"/>
      <c r="D36" s="674" t="s">
        <v>59</v>
      </c>
      <c r="E36" s="674"/>
      <c r="F36" s="674"/>
      <c r="G36" s="80"/>
      <c r="H36" s="80"/>
      <c r="AB36" s="125"/>
      <c r="AC36" s="126"/>
      <c r="AD36" s="45"/>
      <c r="AE36" s="45"/>
      <c r="AQ36" s="58"/>
      <c r="AR36" s="58"/>
      <c r="AS36" s="58"/>
      <c r="AT36" s="58"/>
      <c r="AU36" s="58"/>
      <c r="AV36" s="58"/>
      <c r="AW36" s="58"/>
      <c r="AX36" s="58"/>
      <c r="AY36" s="58"/>
      <c r="AZ36" s="58"/>
    </row>
    <row r="37" spans="2:52" s="17" customFormat="1" ht="46.5" customHeight="1">
      <c r="B37" s="597" t="str">
        <f>"(m) Attachment 12 :"</f>
        <v>(m) Attachment 12 :</v>
      </c>
      <c r="C37" s="597"/>
      <c r="D37" s="674" t="s">
        <v>279</v>
      </c>
      <c r="E37" s="674"/>
      <c r="F37" s="674"/>
      <c r="G37" s="80"/>
      <c r="H37" s="80"/>
      <c r="AB37" s="125"/>
      <c r="AC37" s="126"/>
      <c r="AD37" s="45"/>
      <c r="AE37" s="45"/>
      <c r="AQ37" s="58"/>
      <c r="AR37" s="58"/>
      <c r="AS37" s="58"/>
      <c r="AT37" s="58"/>
      <c r="AU37" s="58"/>
      <c r="AV37" s="58"/>
      <c r="AW37" s="58"/>
      <c r="AX37" s="58"/>
      <c r="AY37" s="58"/>
      <c r="AZ37" s="58"/>
    </row>
    <row r="38" spans="2:52" s="17" customFormat="1" ht="45" customHeight="1">
      <c r="B38" s="597" t="str">
        <f>"(n) Attachment 13 :"</f>
        <v>(n) Attachment 13 :</v>
      </c>
      <c r="C38" s="597"/>
      <c r="D38" s="674" t="s">
        <v>280</v>
      </c>
      <c r="E38" s="674"/>
      <c r="F38" s="674"/>
      <c r="G38" s="80"/>
      <c r="H38" s="80"/>
      <c r="AB38" s="125"/>
      <c r="AC38" s="126"/>
      <c r="AD38" s="45"/>
      <c r="AE38" s="45"/>
      <c r="AQ38" s="58"/>
      <c r="AR38" s="58"/>
      <c r="AS38" s="58"/>
      <c r="AT38" s="58"/>
      <c r="AU38" s="58"/>
      <c r="AV38" s="58"/>
      <c r="AW38" s="58"/>
      <c r="AX38" s="58"/>
      <c r="AY38" s="58"/>
      <c r="AZ38" s="58"/>
    </row>
    <row r="39" spans="2:52" s="17" customFormat="1" ht="46.5" customHeight="1">
      <c r="B39" s="597" t="str">
        <f>"(o) Attachment 14 :"</f>
        <v>(o) Attachment 14 :</v>
      </c>
      <c r="C39" s="597"/>
      <c r="D39" s="674" t="s">
        <v>60</v>
      </c>
      <c r="E39" s="674"/>
      <c r="F39" s="674"/>
      <c r="G39" s="80"/>
      <c r="H39" s="80"/>
      <c r="AB39" s="125"/>
      <c r="AC39" s="126"/>
      <c r="AD39" s="45"/>
      <c r="AE39" s="45"/>
      <c r="AQ39" s="58"/>
      <c r="AR39" s="58"/>
      <c r="AS39" s="58"/>
      <c r="AT39" s="58"/>
      <c r="AU39" s="58"/>
      <c r="AV39" s="58"/>
      <c r="AW39" s="58"/>
      <c r="AX39" s="58"/>
      <c r="AY39" s="58"/>
      <c r="AZ39" s="58"/>
    </row>
    <row r="40" spans="2:52" s="17" customFormat="1" ht="60" customHeight="1">
      <c r="B40" s="597" t="str">
        <f>"(p) Attachment 15 :"</f>
        <v>(p) Attachment 15 :</v>
      </c>
      <c r="C40" s="597"/>
      <c r="D40" s="674" t="s">
        <v>770</v>
      </c>
      <c r="E40" s="674"/>
      <c r="F40" s="674"/>
      <c r="G40" s="80"/>
      <c r="H40" s="80"/>
      <c r="AB40" s="125"/>
      <c r="AC40" s="126"/>
      <c r="AD40" s="45"/>
      <c r="AE40" s="45"/>
      <c r="AQ40" s="58"/>
      <c r="AR40" s="58"/>
      <c r="AS40" s="58"/>
      <c r="AT40" s="58"/>
      <c r="AU40" s="58"/>
      <c r="AV40" s="58"/>
      <c r="AW40" s="58"/>
      <c r="AX40" s="58"/>
      <c r="AY40" s="58"/>
      <c r="AZ40" s="58"/>
    </row>
    <row r="41" spans="2:52" s="17" customFormat="1" ht="55.5" customHeight="1">
      <c r="B41" s="597" t="str">
        <f>"(q) Attachment 16 :"</f>
        <v>(q) Attachment 16 :</v>
      </c>
      <c r="C41" s="597"/>
      <c r="D41" s="674" t="s">
        <v>281</v>
      </c>
      <c r="E41" s="674"/>
      <c r="F41" s="674"/>
      <c r="G41" s="80"/>
      <c r="H41" s="80"/>
      <c r="AB41" s="125"/>
      <c r="AC41" s="126"/>
      <c r="AD41" s="45"/>
      <c r="AE41" s="45"/>
      <c r="AQ41" s="58"/>
      <c r="AR41" s="58"/>
      <c r="AS41" s="58"/>
      <c r="AT41" s="58"/>
      <c r="AU41" s="58"/>
      <c r="AV41" s="58"/>
      <c r="AW41" s="58"/>
      <c r="AX41" s="58"/>
      <c r="AY41" s="58"/>
      <c r="AZ41" s="58"/>
    </row>
    <row r="42" spans="2:52" ht="46.5" customHeight="1">
      <c r="B42" s="597" t="str">
        <f>"(r) Attachment 17 :"</f>
        <v>(r) Attachment 17 :</v>
      </c>
      <c r="C42" s="597"/>
      <c r="D42" s="674" t="s">
        <v>491</v>
      </c>
      <c r="E42" s="674"/>
      <c r="F42" s="674"/>
      <c r="G42" s="80"/>
      <c r="H42" s="80"/>
      <c r="AB42" s="125"/>
      <c r="AC42" s="126"/>
      <c r="AQ42" s="454"/>
      <c r="AR42" s="454"/>
      <c r="AS42" s="454"/>
      <c r="AT42" s="454"/>
      <c r="AU42" s="454"/>
      <c r="AV42" s="454"/>
      <c r="AW42" s="454"/>
      <c r="AX42" s="454"/>
      <c r="AY42" s="454"/>
      <c r="AZ42" s="454"/>
    </row>
    <row r="43" spans="2:52" ht="49.5" customHeight="1">
      <c r="B43" s="597" t="str">
        <f>"(s) Attachment 18 :"</f>
        <v>(s) Attachment 18 :</v>
      </c>
      <c r="C43" s="597"/>
      <c r="D43" s="782" t="s">
        <v>806</v>
      </c>
      <c r="E43" s="782"/>
      <c r="F43" s="782"/>
      <c r="G43" s="80"/>
      <c r="H43" s="80"/>
      <c r="AB43" s="125"/>
      <c r="AC43" s="126"/>
      <c r="AQ43" s="454"/>
      <c r="AR43" s="454"/>
      <c r="AS43" s="454"/>
      <c r="AT43" s="454"/>
      <c r="AU43" s="454"/>
      <c r="AV43" s="454"/>
      <c r="AW43" s="454"/>
      <c r="AX43" s="454"/>
      <c r="AY43" s="454"/>
      <c r="AZ43" s="454"/>
    </row>
    <row r="44" spans="2:52" ht="44.25" customHeight="1">
      <c r="B44" s="597" t="str">
        <f>"(t) Attachment 19 :"</f>
        <v>(t) Attachment 19 :</v>
      </c>
      <c r="C44" s="597"/>
      <c r="D44" s="674" t="s">
        <v>282</v>
      </c>
      <c r="E44" s="674"/>
      <c r="F44" s="674"/>
      <c r="G44" s="80"/>
      <c r="H44" s="80"/>
      <c r="AB44" s="125"/>
      <c r="AC44" s="126"/>
      <c r="AQ44" s="454"/>
      <c r="AR44" s="454"/>
      <c r="AS44" s="454"/>
      <c r="AT44" s="454"/>
      <c r="AU44" s="454"/>
      <c r="AV44" s="454"/>
      <c r="AW44" s="454"/>
      <c r="AX44" s="454"/>
      <c r="AY44" s="454"/>
      <c r="AZ44" s="454"/>
    </row>
    <row r="45" spans="2:52" ht="43.5" customHeight="1">
      <c r="B45" s="597" t="str">
        <f>"(u) Attachment 20 :"</f>
        <v>(u) Attachment 20 :</v>
      </c>
      <c r="C45" s="597"/>
      <c r="D45" s="548" t="s">
        <v>520</v>
      </c>
      <c r="E45" s="548"/>
      <c r="F45" s="548"/>
      <c r="G45" s="80"/>
      <c r="H45" s="80"/>
      <c r="AB45" s="125"/>
      <c r="AC45" s="126"/>
      <c r="AQ45" s="454"/>
      <c r="AR45" s="454"/>
      <c r="AS45" s="454"/>
      <c r="AT45" s="454"/>
      <c r="AU45" s="454"/>
      <c r="AV45" s="454"/>
      <c r="AW45" s="454"/>
      <c r="AX45" s="454"/>
      <c r="AY45" s="454"/>
      <c r="AZ45" s="454"/>
    </row>
    <row r="46" spans="2:52" ht="43.5" customHeight="1">
      <c r="B46" s="597" t="s">
        <v>609</v>
      </c>
      <c r="C46" s="597"/>
      <c r="D46" s="548" t="s">
        <v>782</v>
      </c>
      <c r="E46" s="548"/>
      <c r="F46" s="548"/>
      <c r="G46" s="80"/>
      <c r="H46" s="80"/>
      <c r="AB46" s="125"/>
      <c r="AC46" s="126"/>
      <c r="AQ46" s="454"/>
      <c r="AR46" s="454"/>
      <c r="AS46" s="454"/>
      <c r="AT46" s="454"/>
      <c r="AU46" s="454"/>
      <c r="AV46" s="454"/>
      <c r="AW46" s="454"/>
      <c r="AX46" s="454"/>
      <c r="AY46" s="454"/>
      <c r="AZ46" s="454"/>
    </row>
    <row r="47" spans="2:52" ht="88.5" customHeight="1">
      <c r="B47" s="597" t="s">
        <v>698</v>
      </c>
      <c r="C47" s="597"/>
      <c r="D47" s="548" t="s">
        <v>783</v>
      </c>
      <c r="E47" s="548"/>
      <c r="F47" s="548"/>
      <c r="G47" s="80"/>
      <c r="H47" s="80"/>
      <c r="AB47" s="125"/>
      <c r="AC47" s="126"/>
      <c r="AQ47" s="454"/>
      <c r="AR47" s="454"/>
      <c r="AS47" s="454"/>
      <c r="AT47" s="454"/>
      <c r="AU47" s="454"/>
      <c r="AV47" s="454"/>
      <c r="AW47" s="454"/>
      <c r="AX47" s="454"/>
      <c r="AY47" s="454"/>
      <c r="AZ47" s="454"/>
    </row>
    <row r="48" spans="2:52" ht="51" customHeight="1">
      <c r="B48" s="597" t="s">
        <v>622</v>
      </c>
      <c r="C48" s="597"/>
      <c r="D48" s="548" t="s">
        <v>809</v>
      </c>
      <c r="E48" s="548"/>
      <c r="F48" s="548"/>
      <c r="G48" s="80"/>
      <c r="H48" s="80"/>
      <c r="AB48" s="125"/>
      <c r="AC48" s="126"/>
      <c r="AQ48" s="454"/>
      <c r="AR48" s="454"/>
      <c r="AS48" s="454"/>
      <c r="AT48" s="454"/>
      <c r="AU48" s="454"/>
      <c r="AV48" s="454"/>
      <c r="AW48" s="454"/>
      <c r="AX48" s="454"/>
      <c r="AY48" s="454"/>
      <c r="AZ48" s="454"/>
    </row>
    <row r="49" spans="1:52" ht="51" customHeight="1">
      <c r="B49" s="597" t="s">
        <v>697</v>
      </c>
      <c r="C49" s="597"/>
      <c r="D49" s="548" t="s">
        <v>807</v>
      </c>
      <c r="E49" s="548"/>
      <c r="F49" s="548"/>
      <c r="G49" s="80"/>
      <c r="H49" s="80"/>
      <c r="AB49" s="125"/>
      <c r="AC49" s="126"/>
      <c r="AQ49" s="454"/>
      <c r="AR49" s="454"/>
      <c r="AS49" s="454"/>
      <c r="AT49" s="454"/>
      <c r="AU49" s="454"/>
      <c r="AV49" s="454"/>
      <c r="AW49" s="454"/>
      <c r="AX49" s="454"/>
      <c r="AY49" s="454"/>
      <c r="AZ49" s="454"/>
    </row>
    <row r="50" spans="1:52" ht="43.5" customHeight="1">
      <c r="B50" s="82" t="s">
        <v>699</v>
      </c>
      <c r="C50" s="64"/>
      <c r="D50" s="548" t="s">
        <v>785</v>
      </c>
      <c r="E50" s="548"/>
      <c r="F50" s="548"/>
      <c r="G50" s="80"/>
      <c r="H50" s="80"/>
      <c r="AB50" s="125"/>
      <c r="AC50" s="126"/>
      <c r="AQ50" s="454"/>
      <c r="AR50" s="454"/>
      <c r="AS50" s="454"/>
      <c r="AT50" s="454"/>
      <c r="AU50" s="454"/>
      <c r="AV50" s="454"/>
      <c r="AW50" s="454"/>
      <c r="AX50" s="454"/>
      <c r="AY50" s="454"/>
      <c r="AZ50" s="454"/>
    </row>
    <row r="51" spans="1:52" ht="45" customHeight="1">
      <c r="B51" s="82" t="s">
        <v>700</v>
      </c>
      <c r="C51" s="82"/>
      <c r="D51" s="548" t="s">
        <v>808</v>
      </c>
      <c r="E51" s="548"/>
      <c r="F51" s="548"/>
      <c r="G51" s="80"/>
      <c r="H51" s="80"/>
      <c r="AB51" s="125"/>
      <c r="AC51" s="126"/>
      <c r="AQ51" s="454"/>
      <c r="AR51" s="454"/>
      <c r="AS51" s="454"/>
      <c r="AT51" s="454"/>
      <c r="AU51" s="454"/>
      <c r="AV51" s="454"/>
      <c r="AW51" s="454"/>
      <c r="AX51" s="454"/>
      <c r="AY51" s="454"/>
      <c r="AZ51" s="454"/>
    </row>
    <row r="52" spans="1:52" ht="44.25" customHeight="1">
      <c r="B52" s="82" t="s">
        <v>711</v>
      </c>
      <c r="C52" s="82"/>
      <c r="D52" s="548" t="s">
        <v>784</v>
      </c>
      <c r="E52" s="548"/>
      <c r="F52" s="548"/>
      <c r="G52" s="80"/>
      <c r="H52" s="80"/>
      <c r="AB52" s="125"/>
      <c r="AC52" s="126"/>
      <c r="AQ52" s="454"/>
      <c r="AR52" s="454"/>
      <c r="AS52" s="454"/>
      <c r="AT52" s="454"/>
      <c r="AU52" s="454"/>
      <c r="AV52" s="454"/>
      <c r="AW52" s="454"/>
      <c r="AX52" s="454"/>
      <c r="AY52" s="454"/>
      <c r="AZ52" s="454"/>
    </row>
    <row r="53" spans="1:52" ht="41.25" customHeight="1">
      <c r="B53" s="782" t="s">
        <v>772</v>
      </c>
      <c r="C53" s="782"/>
      <c r="D53" s="548" t="s">
        <v>810</v>
      </c>
      <c r="E53" s="548"/>
      <c r="F53" s="548"/>
      <c r="G53" s="80"/>
      <c r="H53" s="80"/>
      <c r="AB53" s="125"/>
      <c r="AC53" s="126"/>
      <c r="AQ53" s="454"/>
      <c r="AR53" s="454"/>
      <c r="AS53" s="454"/>
      <c r="AT53" s="454"/>
      <c r="AU53" s="454"/>
      <c r="AV53" s="454"/>
      <c r="AW53" s="454"/>
      <c r="AX53" s="454"/>
      <c r="AY53" s="454"/>
      <c r="AZ53" s="454"/>
    </row>
    <row r="54" spans="1:52" ht="41.25" customHeight="1">
      <c r="B54" s="782" t="s">
        <v>811</v>
      </c>
      <c r="C54" s="782"/>
      <c r="D54" s="548" t="s">
        <v>786</v>
      </c>
      <c r="E54" s="548"/>
      <c r="F54" s="548"/>
      <c r="G54" s="80"/>
      <c r="H54" s="80"/>
      <c r="AB54" s="125"/>
      <c r="AC54" s="126"/>
      <c r="AQ54" s="454"/>
      <c r="AR54" s="454"/>
      <c r="AS54" s="454"/>
      <c r="AT54" s="454"/>
      <c r="AU54" s="454"/>
      <c r="AV54" s="454"/>
      <c r="AW54" s="454"/>
      <c r="AX54" s="454"/>
      <c r="AY54" s="454"/>
      <c r="AZ54" s="454"/>
    </row>
    <row r="55" spans="1:52" ht="41.25" customHeight="1">
      <c r="B55" s="782" t="s">
        <v>812</v>
      </c>
      <c r="C55" s="782"/>
      <c r="D55" s="548" t="s">
        <v>813</v>
      </c>
      <c r="E55" s="548"/>
      <c r="F55" s="548"/>
      <c r="G55" s="80"/>
      <c r="H55" s="80"/>
      <c r="AB55" s="125"/>
      <c r="AC55" s="126"/>
      <c r="AQ55" s="454"/>
      <c r="AR55" s="454"/>
      <c r="AS55" s="454"/>
      <c r="AT55" s="454"/>
      <c r="AU55" s="454"/>
      <c r="AV55" s="454"/>
      <c r="AW55" s="454"/>
      <c r="AX55" s="454"/>
      <c r="AY55" s="454"/>
      <c r="AZ55" s="454"/>
    </row>
    <row r="56" spans="1:52" ht="66" customHeight="1">
      <c r="A56" s="456">
        <v>3</v>
      </c>
      <c r="B56" s="773" t="s">
        <v>61</v>
      </c>
      <c r="C56" s="773"/>
      <c r="D56" s="773"/>
      <c r="E56" s="773"/>
      <c r="F56" s="773"/>
      <c r="G56" s="457"/>
      <c r="H56" s="457"/>
      <c r="AB56" s="125"/>
      <c r="AC56" s="126"/>
      <c r="AQ56" s="454"/>
      <c r="AR56" s="454"/>
      <c r="AS56" s="454"/>
      <c r="AT56" s="454"/>
      <c r="AU56" s="454"/>
      <c r="AV56" s="454"/>
      <c r="AW56" s="454"/>
      <c r="AX56" s="454"/>
      <c r="AY56" s="454"/>
      <c r="AZ56" s="454"/>
    </row>
    <row r="57" spans="1:52" ht="83.25" customHeight="1">
      <c r="A57" s="456">
        <v>3.1</v>
      </c>
      <c r="B57" s="773" t="s">
        <v>799</v>
      </c>
      <c r="C57" s="773"/>
      <c r="D57" s="773"/>
      <c r="E57" s="773"/>
      <c r="F57" s="773"/>
      <c r="G57" s="457"/>
      <c r="H57" s="457"/>
      <c r="AB57" s="125"/>
      <c r="AC57" s="126"/>
      <c r="AQ57" s="454"/>
      <c r="AR57" s="454"/>
      <c r="AS57" s="454"/>
      <c r="AT57" s="454"/>
      <c r="AU57" s="454"/>
      <c r="AV57" s="454"/>
      <c r="AW57" s="454"/>
      <c r="AX57" s="454"/>
      <c r="AY57" s="454"/>
      <c r="AZ57" s="454"/>
    </row>
    <row r="58" spans="1:52" ht="84" customHeight="1">
      <c r="A58" s="456">
        <v>3.2</v>
      </c>
      <c r="B58" s="773" t="s">
        <v>800</v>
      </c>
      <c r="C58" s="773"/>
      <c r="D58" s="773"/>
      <c r="E58" s="773"/>
      <c r="F58" s="773"/>
      <c r="G58" s="457"/>
      <c r="H58" s="457"/>
      <c r="AB58" s="125"/>
      <c r="AC58" s="126"/>
      <c r="AQ58" s="454"/>
      <c r="AR58" s="454"/>
      <c r="AS58" s="454"/>
      <c r="AT58" s="454"/>
      <c r="AU58" s="454"/>
      <c r="AV58" s="454"/>
      <c r="AW58" s="454"/>
      <c r="AX58" s="454"/>
      <c r="AY58" s="454"/>
      <c r="AZ58" s="454"/>
    </row>
    <row r="59" spans="1:52" s="17" customFormat="1" ht="92.25" customHeight="1">
      <c r="A59" s="456">
        <v>4</v>
      </c>
      <c r="B59" s="773" t="s">
        <v>464</v>
      </c>
      <c r="C59" s="773"/>
      <c r="D59" s="773"/>
      <c r="E59" s="773"/>
      <c r="F59" s="773"/>
      <c r="G59" s="457"/>
      <c r="H59" s="457"/>
      <c r="AB59" s="125"/>
      <c r="AC59" s="126"/>
      <c r="AD59" s="45"/>
      <c r="AE59" s="45"/>
      <c r="AQ59" s="58"/>
      <c r="AR59" s="58"/>
      <c r="AS59" s="58"/>
      <c r="AT59" s="58"/>
      <c r="AU59" s="58"/>
      <c r="AV59" s="58"/>
      <c r="AW59" s="58"/>
      <c r="AX59" s="58"/>
      <c r="AY59" s="58"/>
      <c r="AZ59" s="58"/>
    </row>
    <row r="60" spans="1:52" ht="68.25" customHeight="1">
      <c r="A60" s="456">
        <v>4.0999999999999996</v>
      </c>
      <c r="B60" s="773" t="s">
        <v>510</v>
      </c>
      <c r="C60" s="773"/>
      <c r="D60" s="773"/>
      <c r="E60" s="773"/>
      <c r="F60" s="773"/>
      <c r="G60" s="457"/>
      <c r="H60" s="457"/>
      <c r="AB60" s="125"/>
      <c r="AC60" s="126"/>
      <c r="AQ60" s="454"/>
      <c r="AR60" s="454"/>
      <c r="AS60" s="454"/>
      <c r="AT60" s="454"/>
      <c r="AU60" s="454"/>
      <c r="AV60" s="454"/>
      <c r="AW60" s="454"/>
      <c r="AX60" s="454"/>
      <c r="AY60" s="454"/>
      <c r="AZ60" s="454"/>
    </row>
    <row r="61" spans="1:52" ht="104.25" customHeight="1">
      <c r="A61" s="456">
        <v>4.2</v>
      </c>
      <c r="B61" s="773" t="s">
        <v>511</v>
      </c>
      <c r="C61" s="773"/>
      <c r="D61" s="773"/>
      <c r="E61" s="773"/>
      <c r="F61" s="773"/>
      <c r="G61" s="457"/>
      <c r="H61" s="457"/>
      <c r="AB61" s="125"/>
      <c r="AC61" s="126"/>
      <c r="AQ61" s="454"/>
      <c r="AR61" s="454"/>
      <c r="AS61" s="454"/>
      <c r="AT61" s="454"/>
      <c r="AU61" s="454"/>
      <c r="AV61" s="454"/>
      <c r="AW61" s="454"/>
      <c r="AX61" s="454"/>
      <c r="AY61" s="454"/>
      <c r="AZ61" s="454"/>
    </row>
    <row r="62" spans="1:52" ht="21" customHeight="1">
      <c r="A62" s="456"/>
      <c r="B62" s="773"/>
      <c r="C62" s="773"/>
      <c r="D62" s="773"/>
      <c r="E62" s="773"/>
      <c r="F62" s="773"/>
      <c r="G62" s="457"/>
      <c r="H62" s="457"/>
      <c r="AB62" s="125"/>
      <c r="AC62" s="126"/>
      <c r="AQ62" s="454"/>
      <c r="AR62" s="454"/>
      <c r="AS62" s="454"/>
      <c r="AT62" s="454"/>
      <c r="AU62" s="454"/>
      <c r="AV62" s="454"/>
      <c r="AW62" s="454"/>
      <c r="AX62" s="454"/>
      <c r="AY62" s="454"/>
      <c r="AZ62" s="454"/>
    </row>
    <row r="63" spans="1:52" ht="59.25" customHeight="1">
      <c r="A63" s="456">
        <v>4.3</v>
      </c>
      <c r="B63" s="773" t="s">
        <v>512</v>
      </c>
      <c r="C63" s="773"/>
      <c r="D63" s="773"/>
      <c r="E63" s="773"/>
      <c r="F63" s="773"/>
      <c r="G63" s="457"/>
      <c r="H63" s="457"/>
      <c r="AB63" s="125"/>
      <c r="AC63" s="126"/>
      <c r="AQ63" s="454"/>
      <c r="AR63" s="454"/>
      <c r="AS63" s="454"/>
      <c r="AT63" s="454"/>
      <c r="AU63" s="454"/>
      <c r="AV63" s="454"/>
      <c r="AW63" s="454"/>
      <c r="AX63" s="454"/>
      <c r="AY63" s="454"/>
      <c r="AZ63" s="454"/>
    </row>
    <row r="64" spans="1:52" ht="14.25" customHeight="1">
      <c r="A64" s="456"/>
      <c r="B64" s="773"/>
      <c r="C64" s="773"/>
      <c r="D64" s="773"/>
      <c r="E64" s="773"/>
      <c r="F64" s="773"/>
      <c r="G64" s="457"/>
      <c r="H64" s="457"/>
      <c r="AB64" s="125"/>
      <c r="AC64" s="126"/>
      <c r="AQ64" s="454"/>
      <c r="AR64" s="454"/>
      <c r="AS64" s="454"/>
      <c r="AT64" s="454"/>
      <c r="AU64" s="454"/>
      <c r="AV64" s="454"/>
      <c r="AW64" s="454"/>
      <c r="AX64" s="454"/>
      <c r="AY64" s="454"/>
      <c r="AZ64" s="454"/>
    </row>
    <row r="65" spans="1:52" ht="21" customHeight="1">
      <c r="A65" s="469">
        <v>5</v>
      </c>
      <c r="B65" s="781" t="s">
        <v>62</v>
      </c>
      <c r="C65" s="781"/>
      <c r="D65" s="781"/>
      <c r="E65" s="781"/>
      <c r="F65" s="781"/>
      <c r="G65" s="271"/>
      <c r="H65" s="271"/>
      <c r="AB65" s="125"/>
      <c r="AC65" s="126"/>
      <c r="AQ65" s="454"/>
      <c r="AR65" s="454"/>
      <c r="AS65" s="454"/>
      <c r="AT65" s="454"/>
      <c r="AU65" s="454"/>
      <c r="AV65" s="454"/>
      <c r="AW65" s="454"/>
      <c r="AX65" s="454"/>
      <c r="AY65" s="454"/>
      <c r="AZ65" s="454"/>
    </row>
    <row r="66" spans="1:52" s="17" customFormat="1" ht="223.5" customHeight="1">
      <c r="A66" s="456">
        <v>5.0999999999999996</v>
      </c>
      <c r="B66" s="773" t="s">
        <v>513</v>
      </c>
      <c r="C66" s="773"/>
      <c r="D66" s="773"/>
      <c r="E66" s="773"/>
      <c r="F66" s="773"/>
      <c r="G66" s="457"/>
      <c r="H66" s="457"/>
      <c r="AB66" s="125"/>
      <c r="AC66" s="126"/>
      <c r="AD66" s="45"/>
      <c r="AE66" s="45"/>
      <c r="AQ66" s="58"/>
      <c r="AR66" s="58"/>
      <c r="AS66" s="58"/>
      <c r="AT66" s="58"/>
      <c r="AU66" s="58"/>
      <c r="AV66" s="58"/>
      <c r="AW66" s="58"/>
      <c r="AX66" s="58"/>
      <c r="AY66" s="58"/>
      <c r="AZ66" s="58"/>
    </row>
    <row r="67" spans="1:52" s="17" customFormat="1" ht="33" customHeight="1">
      <c r="A67" s="456">
        <v>6</v>
      </c>
      <c r="B67" s="773" t="s">
        <v>63</v>
      </c>
      <c r="C67" s="773"/>
      <c r="D67" s="773"/>
      <c r="E67" s="773"/>
      <c r="F67" s="773"/>
      <c r="G67" s="457"/>
      <c r="H67" s="457"/>
      <c r="AB67" s="125"/>
      <c r="AC67" s="126"/>
      <c r="AD67" s="45"/>
      <c r="AE67" s="45"/>
      <c r="AQ67" s="58"/>
      <c r="AR67" s="58"/>
      <c r="AS67" s="58"/>
      <c r="AT67" s="58"/>
      <c r="AU67" s="58"/>
      <c r="AV67" s="58"/>
      <c r="AW67" s="58"/>
      <c r="AX67" s="58"/>
      <c r="AY67" s="58"/>
      <c r="AZ67" s="58"/>
    </row>
    <row r="68" spans="1:52" s="17" customFormat="1" ht="26.1" customHeight="1">
      <c r="A68" s="469"/>
      <c r="B68" s="45" t="s">
        <v>350</v>
      </c>
      <c r="C68" s="69" t="s">
        <v>64</v>
      </c>
      <c r="E68" s="470" t="s">
        <v>65</v>
      </c>
      <c r="AC68" s="126"/>
      <c r="AD68" s="45"/>
      <c r="AE68" s="45"/>
      <c r="AQ68" s="58"/>
      <c r="AR68" s="58"/>
      <c r="AS68" s="58"/>
      <c r="AT68" s="58"/>
      <c r="AU68" s="58"/>
      <c r="AV68" s="58"/>
      <c r="AW68" s="58"/>
      <c r="AX68" s="58"/>
      <c r="AY68" s="58"/>
      <c r="AZ68" s="58"/>
    </row>
    <row r="69" spans="1:52" s="17" customFormat="1" ht="26.1" customHeight="1">
      <c r="A69" s="469"/>
      <c r="B69" s="45" t="s">
        <v>351</v>
      </c>
      <c r="C69" s="69" t="s">
        <v>774</v>
      </c>
      <c r="E69" s="470" t="s">
        <v>775</v>
      </c>
      <c r="AC69" s="126"/>
      <c r="AD69" s="45"/>
      <c r="AE69" s="45"/>
      <c r="AQ69" s="58"/>
      <c r="AR69" s="58"/>
      <c r="AS69" s="58"/>
      <c r="AT69" s="58"/>
      <c r="AU69" s="58"/>
      <c r="AV69" s="58"/>
      <c r="AW69" s="58"/>
      <c r="AX69" s="58"/>
      <c r="AY69" s="58"/>
      <c r="AZ69" s="58"/>
    </row>
    <row r="70" spans="1:52" s="17" customFormat="1" ht="26.1" customHeight="1">
      <c r="A70" s="469"/>
      <c r="B70" s="45" t="s">
        <v>352</v>
      </c>
      <c r="C70" s="69" t="s">
        <v>66</v>
      </c>
      <c r="E70" s="470" t="s">
        <v>67</v>
      </c>
      <c r="AB70" s="64"/>
      <c r="AC70" s="126"/>
      <c r="AD70" s="45"/>
      <c r="AE70" s="45"/>
      <c r="AQ70" s="58"/>
      <c r="AR70" s="58"/>
      <c r="AS70" s="58"/>
      <c r="AT70" s="58"/>
      <c r="AU70" s="58"/>
      <c r="AV70" s="58"/>
      <c r="AW70" s="58"/>
      <c r="AX70" s="58"/>
      <c r="AY70" s="58"/>
      <c r="AZ70" s="58"/>
    </row>
    <row r="71" spans="1:52" s="17" customFormat="1" ht="26.1" customHeight="1">
      <c r="A71" s="469"/>
      <c r="B71" s="45" t="s">
        <v>68</v>
      </c>
      <c r="C71" s="69" t="s">
        <v>69</v>
      </c>
      <c r="E71" s="470" t="s">
        <v>70</v>
      </c>
      <c r="AB71" s="64"/>
      <c r="AC71" s="126"/>
      <c r="AD71" s="45"/>
      <c r="AE71" s="45"/>
      <c r="AQ71" s="58"/>
      <c r="AR71" s="58"/>
      <c r="AS71" s="58"/>
      <c r="AT71" s="58"/>
      <c r="AU71" s="58"/>
      <c r="AV71" s="58"/>
      <c r="AW71" s="58"/>
      <c r="AX71" s="58"/>
      <c r="AY71" s="58"/>
      <c r="AZ71" s="58"/>
    </row>
    <row r="72" spans="1:52" s="17" customFormat="1" ht="26.1" customHeight="1">
      <c r="A72" s="469"/>
      <c r="B72" s="45" t="s">
        <v>71</v>
      </c>
      <c r="C72" s="69" t="s">
        <v>72</v>
      </c>
      <c r="E72" s="470" t="s">
        <v>73</v>
      </c>
      <c r="J72" s="64"/>
      <c r="K72" s="64"/>
      <c r="L72" s="64"/>
      <c r="M72" s="64"/>
      <c r="N72" s="64"/>
      <c r="O72" s="64"/>
      <c r="P72" s="64"/>
      <c r="Q72" s="64"/>
      <c r="R72" s="64"/>
      <c r="S72" s="64"/>
      <c r="T72" s="64"/>
      <c r="U72" s="64"/>
      <c r="V72" s="64"/>
      <c r="W72" s="64"/>
      <c r="X72" s="64"/>
      <c r="Y72" s="64"/>
      <c r="Z72" s="64"/>
      <c r="AA72" s="64"/>
      <c r="AB72" s="64"/>
      <c r="AC72" s="126"/>
      <c r="AD72" s="45"/>
      <c r="AE72" s="45"/>
      <c r="AQ72" s="58"/>
      <c r="AR72" s="58"/>
      <c r="AS72" s="58"/>
      <c r="AT72" s="58"/>
      <c r="AU72" s="58"/>
      <c r="AV72" s="58"/>
      <c r="AW72" s="58"/>
      <c r="AX72" s="58"/>
      <c r="AY72" s="58"/>
      <c r="AZ72" s="58"/>
    </row>
    <row r="73" spans="1:52" s="17" customFormat="1" ht="26.1" customHeight="1">
      <c r="A73" s="469"/>
      <c r="B73" s="45" t="s">
        <v>74</v>
      </c>
      <c r="C73" s="69" t="s">
        <v>75</v>
      </c>
      <c r="E73" s="470" t="s">
        <v>77</v>
      </c>
      <c r="AB73" s="64"/>
      <c r="AC73" s="126"/>
      <c r="AD73" s="45"/>
      <c r="AE73" s="45"/>
      <c r="AQ73" s="58"/>
      <c r="AR73" s="58"/>
      <c r="AS73" s="58"/>
      <c r="AT73" s="58"/>
      <c r="AU73" s="58"/>
      <c r="AV73" s="58"/>
      <c r="AW73" s="58"/>
      <c r="AX73" s="58"/>
      <c r="AY73" s="58"/>
      <c r="AZ73" s="58"/>
    </row>
    <row r="74" spans="1:52" s="17" customFormat="1" ht="26.1" customHeight="1">
      <c r="A74" s="469"/>
      <c r="B74" s="45" t="s">
        <v>78</v>
      </c>
      <c r="C74" s="69" t="s">
        <v>79</v>
      </c>
      <c r="E74" s="470" t="s">
        <v>80</v>
      </c>
      <c r="AB74" s="64"/>
      <c r="AC74" s="126"/>
      <c r="AD74" s="45"/>
      <c r="AE74" s="45"/>
      <c r="AQ74" s="58"/>
      <c r="AR74" s="58"/>
      <c r="AS74" s="58"/>
      <c r="AT74" s="58"/>
      <c r="AU74" s="58"/>
      <c r="AV74" s="58"/>
      <c r="AW74" s="58"/>
      <c r="AX74" s="58"/>
      <c r="AY74" s="58"/>
      <c r="AZ74" s="58"/>
    </row>
    <row r="75" spans="1:52" ht="26.1" customHeight="1">
      <c r="A75" s="469"/>
      <c r="B75" s="45" t="s">
        <v>81</v>
      </c>
      <c r="C75" s="69" t="s">
        <v>82</v>
      </c>
      <c r="E75" s="470" t="s">
        <v>83</v>
      </c>
      <c r="G75" s="64"/>
      <c r="H75" s="64"/>
      <c r="J75" s="64"/>
      <c r="K75" s="64"/>
      <c r="L75" s="64"/>
      <c r="M75" s="64"/>
      <c r="N75" s="64"/>
      <c r="O75" s="64"/>
      <c r="P75" s="64"/>
      <c r="Q75" s="64"/>
      <c r="R75" s="64"/>
      <c r="S75" s="64"/>
      <c r="T75" s="64"/>
      <c r="U75" s="64"/>
      <c r="V75" s="64"/>
      <c r="W75" s="64"/>
      <c r="X75" s="64"/>
      <c r="Y75" s="64"/>
      <c r="Z75" s="64"/>
      <c r="AA75" s="64"/>
      <c r="AB75" s="64"/>
      <c r="AC75" s="126"/>
      <c r="AQ75" s="454"/>
      <c r="AR75" s="454"/>
      <c r="AS75" s="454"/>
      <c r="AT75" s="454"/>
      <c r="AU75" s="454"/>
      <c r="AV75" s="454"/>
      <c r="AW75" s="454"/>
      <c r="AX75" s="454"/>
      <c r="AY75" s="454"/>
      <c r="AZ75" s="454"/>
    </row>
    <row r="76" spans="1:52" ht="26.1" customHeight="1">
      <c r="A76" s="469"/>
      <c r="B76" s="45" t="s">
        <v>16</v>
      </c>
      <c r="C76" s="69" t="s">
        <v>84</v>
      </c>
      <c r="E76" s="470" t="s">
        <v>85</v>
      </c>
      <c r="G76" s="64"/>
      <c r="H76" s="64"/>
      <c r="J76" s="64"/>
      <c r="K76" s="64"/>
      <c r="L76" s="64"/>
      <c r="M76" s="64"/>
      <c r="N76" s="64"/>
      <c r="O76" s="64"/>
      <c r="P76" s="64"/>
      <c r="Q76" s="64"/>
      <c r="R76" s="64"/>
      <c r="S76" s="64"/>
      <c r="T76" s="64"/>
      <c r="U76" s="64"/>
      <c r="V76" s="64"/>
      <c r="W76" s="64"/>
      <c r="X76" s="64"/>
      <c r="Y76" s="64"/>
      <c r="Z76" s="64"/>
      <c r="AA76" s="64"/>
      <c r="AB76" s="64"/>
      <c r="AC76" s="126"/>
      <c r="AQ76" s="454"/>
      <c r="AR76" s="454"/>
      <c r="AS76" s="454"/>
      <c r="AT76" s="454"/>
      <c r="AU76" s="454"/>
      <c r="AV76" s="454"/>
      <c r="AW76" s="454"/>
      <c r="AX76" s="454"/>
      <c r="AY76" s="454"/>
      <c r="AZ76" s="454"/>
    </row>
    <row r="77" spans="1:52" ht="26.1" customHeight="1">
      <c r="A77" s="45"/>
      <c r="B77" s="45" t="s">
        <v>86</v>
      </c>
      <c r="C77" s="69" t="s">
        <v>87</v>
      </c>
      <c r="E77" s="470" t="s">
        <v>88</v>
      </c>
      <c r="F77" s="64"/>
      <c r="G77" s="64"/>
      <c r="H77" s="64"/>
      <c r="J77" s="64"/>
      <c r="K77" s="64"/>
      <c r="L77" s="64"/>
      <c r="M77" s="64"/>
      <c r="N77" s="64"/>
      <c r="O77" s="64"/>
      <c r="P77" s="64"/>
      <c r="Q77" s="64"/>
      <c r="R77" s="64"/>
      <c r="S77" s="64"/>
      <c r="T77" s="64"/>
      <c r="U77" s="64"/>
      <c r="V77" s="64"/>
      <c r="W77" s="64"/>
      <c r="X77" s="64"/>
      <c r="Y77" s="64"/>
      <c r="Z77" s="64"/>
      <c r="AA77" s="64"/>
      <c r="AB77" s="64"/>
      <c r="AC77" s="126"/>
      <c r="AQ77" s="454"/>
      <c r="AR77" s="454"/>
      <c r="AS77" s="454"/>
      <c r="AT77" s="454"/>
      <c r="AU77" s="454"/>
      <c r="AV77" s="454"/>
      <c r="AW77" s="454"/>
      <c r="AX77" s="454"/>
      <c r="AY77" s="454"/>
      <c r="AZ77" s="454"/>
    </row>
    <row r="78" spans="1:52" ht="26.1" customHeight="1">
      <c r="A78" s="45"/>
      <c r="B78" s="45" t="s">
        <v>89</v>
      </c>
      <c r="C78" s="69" t="s">
        <v>90</v>
      </c>
      <c r="E78" s="470" t="s">
        <v>91</v>
      </c>
      <c r="F78" s="64"/>
      <c r="G78" s="64"/>
      <c r="H78" s="64"/>
      <c r="J78" s="64"/>
      <c r="K78" s="64"/>
      <c r="L78" s="64"/>
      <c r="M78" s="64"/>
      <c r="N78" s="64"/>
      <c r="O78" s="64"/>
      <c r="P78" s="64"/>
      <c r="Q78" s="64"/>
      <c r="R78" s="64"/>
      <c r="S78" s="64"/>
      <c r="T78" s="64"/>
      <c r="U78" s="64"/>
      <c r="V78" s="64"/>
      <c r="W78" s="64"/>
      <c r="X78" s="64"/>
      <c r="Y78" s="64"/>
      <c r="Z78" s="64"/>
      <c r="AA78" s="64"/>
      <c r="AB78" s="64"/>
      <c r="AC78" s="126"/>
      <c r="AQ78" s="454"/>
      <c r="AR78" s="454"/>
      <c r="AS78" s="454"/>
      <c r="AT78" s="454"/>
      <c r="AU78" s="454"/>
      <c r="AV78" s="454"/>
      <c r="AW78" s="454"/>
      <c r="AX78" s="454"/>
      <c r="AY78" s="454"/>
      <c r="AZ78" s="454"/>
    </row>
    <row r="79" spans="1:52" ht="26.1" customHeight="1">
      <c r="A79" s="45"/>
      <c r="B79" s="45" t="s">
        <v>92</v>
      </c>
      <c r="C79" s="69" t="s">
        <v>93</v>
      </c>
      <c r="E79" s="470" t="s">
        <v>94</v>
      </c>
      <c r="F79" s="64"/>
      <c r="G79" s="64"/>
      <c r="H79" s="64"/>
      <c r="J79" s="64"/>
      <c r="K79" s="64"/>
      <c r="L79" s="64"/>
      <c r="M79" s="64"/>
      <c r="N79" s="64"/>
      <c r="O79" s="64"/>
      <c r="P79" s="64"/>
      <c r="Q79" s="64"/>
      <c r="R79" s="64"/>
      <c r="S79" s="64"/>
      <c r="T79" s="64"/>
      <c r="U79" s="64"/>
      <c r="V79" s="64"/>
      <c r="W79" s="64"/>
      <c r="X79" s="64"/>
      <c r="Y79" s="64"/>
      <c r="Z79" s="64"/>
      <c r="AA79" s="64"/>
      <c r="AB79" s="64"/>
      <c r="AC79" s="126"/>
      <c r="AQ79" s="454"/>
      <c r="AR79" s="454"/>
      <c r="AS79" s="454"/>
      <c r="AT79" s="454"/>
      <c r="AU79" s="454"/>
      <c r="AV79" s="454"/>
      <c r="AW79" s="454"/>
      <c r="AX79" s="454"/>
      <c r="AY79" s="454"/>
      <c r="AZ79" s="454"/>
    </row>
    <row r="80" spans="1:52" ht="26.1" customHeight="1">
      <c r="A80" s="45"/>
      <c r="B80" s="45" t="s">
        <v>773</v>
      </c>
      <c r="C80" s="69" t="s">
        <v>788</v>
      </c>
      <c r="E80" s="470" t="s">
        <v>789</v>
      </c>
      <c r="F80" s="64"/>
      <c r="G80" s="64"/>
      <c r="H80" s="64"/>
      <c r="J80" s="64"/>
      <c r="K80" s="64"/>
      <c r="L80" s="64"/>
      <c r="M80" s="64"/>
      <c r="N80" s="64"/>
      <c r="O80" s="64"/>
      <c r="P80" s="64"/>
      <c r="Q80" s="64"/>
      <c r="R80" s="64"/>
      <c r="S80" s="64"/>
      <c r="T80" s="64"/>
      <c r="U80" s="64"/>
      <c r="V80" s="64"/>
      <c r="W80" s="64"/>
      <c r="X80" s="64"/>
      <c r="Y80" s="64"/>
      <c r="Z80" s="64"/>
      <c r="AA80" s="64"/>
      <c r="AB80" s="64"/>
      <c r="AC80" s="126"/>
      <c r="AQ80" s="454"/>
      <c r="AR80" s="454"/>
      <c r="AS80" s="454"/>
      <c r="AT80" s="454"/>
      <c r="AU80" s="454"/>
      <c r="AV80" s="454"/>
      <c r="AW80" s="454"/>
      <c r="AX80" s="454"/>
      <c r="AY80" s="454"/>
      <c r="AZ80" s="454"/>
    </row>
    <row r="81" spans="1:52" ht="41.25" customHeight="1">
      <c r="A81" s="45"/>
      <c r="B81" s="45" t="s">
        <v>787</v>
      </c>
      <c r="C81" s="597" t="s">
        <v>96</v>
      </c>
      <c r="D81" s="597"/>
      <c r="E81" s="471" t="s">
        <v>95</v>
      </c>
      <c r="F81" s="64"/>
      <c r="G81" s="64"/>
      <c r="H81" s="64"/>
      <c r="AB81" s="125"/>
      <c r="AC81" s="126"/>
      <c r="AQ81" s="454"/>
      <c r="AR81" s="454"/>
      <c r="AS81" s="454"/>
      <c r="AT81" s="454"/>
      <c r="AU81" s="454"/>
      <c r="AV81" s="454"/>
      <c r="AW81" s="454"/>
      <c r="AX81" s="454"/>
      <c r="AY81" s="454"/>
      <c r="AZ81" s="454"/>
    </row>
    <row r="82" spans="1:52" ht="38.25" customHeight="1">
      <c r="B82" s="773" t="s">
        <v>97</v>
      </c>
      <c r="C82" s="773"/>
      <c r="D82" s="773"/>
      <c r="E82" s="773"/>
      <c r="F82" s="773"/>
      <c r="G82" s="457"/>
      <c r="H82" s="457"/>
      <c r="AB82" s="125"/>
      <c r="AC82" s="126"/>
      <c r="AQ82" s="454"/>
      <c r="AR82" s="454"/>
      <c r="AS82" s="454"/>
      <c r="AT82" s="454"/>
      <c r="AU82" s="454"/>
      <c r="AV82" s="454"/>
      <c r="AW82" s="454"/>
      <c r="AX82" s="454"/>
      <c r="AY82" s="454"/>
      <c r="AZ82" s="454"/>
    </row>
    <row r="83" spans="1:52" ht="60" customHeight="1">
      <c r="A83" s="456">
        <v>7</v>
      </c>
      <c r="B83" s="773" t="s">
        <v>102</v>
      </c>
      <c r="C83" s="773"/>
      <c r="D83" s="773"/>
      <c r="E83" s="773"/>
      <c r="F83" s="773"/>
      <c r="G83" s="457"/>
      <c r="H83" s="457"/>
      <c r="AB83" s="125"/>
      <c r="AC83" s="126"/>
      <c r="AQ83" s="454"/>
      <c r="AR83" s="454"/>
      <c r="AS83" s="454"/>
      <c r="AT83" s="454"/>
      <c r="AU83" s="454"/>
      <c r="AV83" s="454"/>
      <c r="AW83" s="454"/>
      <c r="AX83" s="454"/>
      <c r="AY83" s="454"/>
      <c r="AZ83" s="454"/>
    </row>
    <row r="84" spans="1:52" ht="46.5" customHeight="1">
      <c r="A84" s="456">
        <v>8</v>
      </c>
      <c r="B84" s="773" t="s">
        <v>103</v>
      </c>
      <c r="C84" s="773"/>
      <c r="D84" s="773"/>
      <c r="E84" s="773"/>
      <c r="F84" s="773"/>
      <c r="G84" s="457"/>
      <c r="H84" s="457"/>
      <c r="AB84" s="125"/>
      <c r="AC84" s="126"/>
      <c r="AQ84" s="454"/>
      <c r="AR84" s="454"/>
      <c r="AS84" s="454"/>
      <c r="AT84" s="454"/>
      <c r="AU84" s="454"/>
      <c r="AV84" s="454"/>
      <c r="AW84" s="454"/>
      <c r="AX84" s="454"/>
      <c r="AY84" s="454"/>
      <c r="AZ84" s="454"/>
    </row>
    <row r="85" spans="1:52" ht="62.25" customHeight="1">
      <c r="A85" s="456">
        <v>9</v>
      </c>
      <c r="B85" s="773" t="s">
        <v>104</v>
      </c>
      <c r="C85" s="773"/>
      <c r="D85" s="773"/>
      <c r="E85" s="773"/>
      <c r="F85" s="773"/>
      <c r="G85" s="457"/>
      <c r="H85" s="457"/>
      <c r="AB85" s="125"/>
      <c r="AC85" s="126"/>
      <c r="AQ85" s="454"/>
      <c r="AR85" s="454"/>
      <c r="AS85" s="454"/>
      <c r="AT85" s="454"/>
      <c r="AU85" s="454"/>
      <c r="AV85" s="454"/>
      <c r="AW85" s="454"/>
      <c r="AX85" s="454"/>
      <c r="AY85" s="454"/>
      <c r="AZ85" s="454"/>
    </row>
    <row r="86" spans="1:52" ht="57" customHeight="1">
      <c r="A86" s="456">
        <v>10</v>
      </c>
      <c r="B86" s="773" t="s">
        <v>105</v>
      </c>
      <c r="C86" s="773"/>
      <c r="D86" s="773"/>
      <c r="E86" s="773"/>
      <c r="F86" s="773"/>
      <c r="G86" s="457"/>
      <c r="H86" s="457"/>
      <c r="AB86" s="125"/>
      <c r="AC86" s="126"/>
      <c r="AQ86" s="454"/>
      <c r="AR86" s="454"/>
      <c r="AS86" s="454"/>
      <c r="AT86" s="454"/>
      <c r="AU86" s="454"/>
      <c r="AV86" s="454"/>
      <c r="AW86" s="454"/>
      <c r="AX86" s="454"/>
      <c r="AY86" s="454"/>
      <c r="AZ86" s="454"/>
    </row>
    <row r="87" spans="1:52" ht="21.75" customHeight="1">
      <c r="A87" s="456">
        <v>11</v>
      </c>
      <c r="B87" s="773" t="s">
        <v>106</v>
      </c>
      <c r="C87" s="773"/>
      <c r="D87" s="773"/>
      <c r="E87" s="773"/>
      <c r="F87" s="773"/>
      <c r="G87" s="457"/>
      <c r="H87" s="457"/>
      <c r="AB87" s="125"/>
      <c r="AC87" s="126"/>
      <c r="AQ87" s="454"/>
      <c r="AR87" s="454"/>
      <c r="AS87" s="454"/>
      <c r="AT87" s="454"/>
      <c r="AU87" s="454"/>
      <c r="AV87" s="454"/>
      <c r="AW87" s="454"/>
      <c r="AX87" s="454"/>
      <c r="AY87" s="454"/>
      <c r="AZ87" s="454"/>
    </row>
    <row r="88" spans="1:52" ht="79.5" customHeight="1">
      <c r="A88" s="456">
        <v>12</v>
      </c>
      <c r="B88" s="773" t="s">
        <v>326</v>
      </c>
      <c r="C88" s="773"/>
      <c r="D88" s="773"/>
      <c r="E88" s="773"/>
      <c r="F88" s="773"/>
      <c r="G88" s="64"/>
      <c r="L88" s="472">
        <f>'Names of Bidder'!J6</f>
        <v>2</v>
      </c>
      <c r="AB88" s="125"/>
      <c r="AC88" s="126"/>
      <c r="AQ88" s="454"/>
      <c r="AR88" s="454"/>
      <c r="AS88" s="454"/>
      <c r="AT88" s="454"/>
      <c r="AU88" s="454"/>
      <c r="AV88" s="454"/>
      <c r="AW88" s="454"/>
      <c r="AX88" s="454"/>
      <c r="AY88" s="454"/>
      <c r="AZ88" s="454"/>
    </row>
    <row r="89" spans="1:52" ht="67.5" customHeight="1">
      <c r="A89" s="456">
        <v>13</v>
      </c>
      <c r="B89" s="769"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9" s="769"/>
      <c r="D89" s="769"/>
      <c r="E89" s="769"/>
      <c r="F89" s="769"/>
      <c r="G89" s="64"/>
      <c r="H89" s="457"/>
      <c r="L89" s="261">
        <f>'Names of Bidder'!J8</f>
        <v>2</v>
      </c>
      <c r="AB89" s="125"/>
      <c r="AC89" s="126"/>
      <c r="AQ89" s="454"/>
      <c r="AR89" s="454"/>
      <c r="AS89" s="454"/>
      <c r="AT89" s="454"/>
      <c r="AU89" s="454"/>
      <c r="AV89" s="454"/>
      <c r="AW89" s="454"/>
      <c r="AX89" s="454"/>
      <c r="AY89" s="454"/>
      <c r="AZ89" s="454"/>
    </row>
    <row r="90" spans="1:52" ht="100.5" customHeight="1">
      <c r="A90" s="456">
        <v>14</v>
      </c>
      <c r="B90" s="773" t="s">
        <v>297</v>
      </c>
      <c r="C90" s="773"/>
      <c r="D90" s="773"/>
      <c r="E90" s="773"/>
      <c r="F90" s="773"/>
      <c r="G90" s="457"/>
      <c r="H90" s="457"/>
      <c r="AB90" s="125"/>
      <c r="AC90" s="126"/>
      <c r="AQ90" s="454"/>
      <c r="AR90" s="454"/>
      <c r="AS90" s="454"/>
      <c r="AT90" s="454"/>
      <c r="AU90" s="454"/>
      <c r="AV90" s="454"/>
      <c r="AW90" s="454"/>
      <c r="AX90" s="454"/>
      <c r="AY90" s="454"/>
      <c r="AZ90" s="454"/>
    </row>
    <row r="91" spans="1:52" ht="30" customHeight="1">
      <c r="A91" s="473"/>
      <c r="B91" s="17" t="str">
        <f>IF(ISERROR("Dated this " &amp; AI6 &amp; LOOKUP(AI6,AG1:AG35,AH1:AH35) &amp; " day of " &amp; AI8 &amp; " " &amp;AI9), "", "Dated this " &amp; AI6 &amp; LOOKUP(AI6,AG1:AG35,AH1:AH35) &amp; " day of " &amp; AI8 &amp; " " &amp;AI9)</f>
        <v/>
      </c>
      <c r="E91" s="259"/>
      <c r="F91" s="259"/>
      <c r="G91" s="259"/>
      <c r="H91" s="259"/>
      <c r="AB91" s="125"/>
      <c r="AC91" s="126"/>
      <c r="AQ91" s="454"/>
      <c r="AR91" s="454"/>
      <c r="AS91" s="454"/>
      <c r="AT91" s="454"/>
      <c r="AU91" s="454"/>
      <c r="AV91" s="454"/>
      <c r="AW91" s="454"/>
      <c r="AX91" s="454"/>
      <c r="AY91" s="454"/>
      <c r="AZ91" s="454"/>
    </row>
    <row r="92" spans="1:52" ht="30" customHeight="1">
      <c r="A92" s="473"/>
      <c r="B92" s="256" t="s">
        <v>298</v>
      </c>
      <c r="C92" s="64"/>
      <c r="D92" s="69"/>
      <c r="E92" s="69"/>
      <c r="F92" s="69"/>
      <c r="G92" s="69"/>
      <c r="H92" s="69"/>
      <c r="AB92" s="125"/>
      <c r="AC92" s="126"/>
      <c r="AQ92" s="454"/>
      <c r="AR92" s="454"/>
      <c r="AS92" s="454"/>
      <c r="AT92" s="454"/>
      <c r="AU92" s="454"/>
      <c r="AV92" s="454"/>
      <c r="AW92" s="454"/>
      <c r="AX92" s="454"/>
      <c r="AY92" s="454"/>
      <c r="AZ92" s="454"/>
    </row>
    <row r="93" spans="1:52" ht="15.95" customHeight="1">
      <c r="A93" s="473"/>
      <c r="B93" s="469"/>
      <c r="C93" s="69"/>
      <c r="D93" s="69"/>
      <c r="E93" s="69"/>
      <c r="F93" s="69"/>
      <c r="G93" s="69"/>
      <c r="H93" s="69"/>
      <c r="AB93" s="125"/>
      <c r="AC93" s="126"/>
      <c r="AQ93" s="454"/>
      <c r="AR93" s="454"/>
      <c r="AS93" s="454"/>
      <c r="AT93" s="454"/>
      <c r="AU93" s="454"/>
      <c r="AV93" s="454"/>
      <c r="AW93" s="454"/>
      <c r="AX93" s="454"/>
      <c r="AY93" s="454"/>
      <c r="AZ93" s="454"/>
    </row>
    <row r="94" spans="1:52" ht="21" customHeight="1">
      <c r="A94" s="473"/>
      <c r="B94" s="469"/>
      <c r="C94" s="69"/>
      <c r="D94" s="69"/>
      <c r="F94" s="421" t="s">
        <v>299</v>
      </c>
      <c r="G94" s="421"/>
      <c r="H94" s="421"/>
      <c r="AB94" s="125"/>
      <c r="AC94" s="126"/>
      <c r="AQ94" s="454"/>
      <c r="AR94" s="454"/>
      <c r="AS94" s="454"/>
      <c r="AT94" s="454"/>
      <c r="AU94" s="454"/>
      <c r="AV94" s="454"/>
      <c r="AW94" s="454"/>
      <c r="AX94" s="454"/>
      <c r="AY94" s="454"/>
      <c r="AZ94" s="454"/>
    </row>
    <row r="95" spans="1:52" ht="21" customHeight="1">
      <c r="A95" s="473"/>
      <c r="B95" s="469"/>
      <c r="C95" s="69"/>
      <c r="F95" s="421" t="str">
        <f>"For and on behalf of " &amp; 'Attach 3(JV)'!B9</f>
        <v xml:space="preserve">For and on behalf of </v>
      </c>
      <c r="G95" s="421"/>
      <c r="H95" s="421"/>
      <c r="AB95" s="125"/>
      <c r="AC95" s="126"/>
      <c r="AQ95" s="454"/>
      <c r="AR95" s="454"/>
      <c r="AS95" s="454"/>
      <c r="AT95" s="454"/>
      <c r="AU95" s="454"/>
      <c r="AV95" s="454"/>
      <c r="AW95" s="454"/>
      <c r="AX95" s="454"/>
      <c r="AY95" s="454"/>
      <c r="AZ95" s="454"/>
    </row>
    <row r="96" spans="1:52" ht="27.95" customHeight="1">
      <c r="A96" s="474"/>
      <c r="D96" s="313"/>
      <c r="E96" s="313"/>
      <c r="F96" s="256"/>
      <c r="G96" s="256"/>
      <c r="H96" s="256"/>
      <c r="AQ96" s="454"/>
      <c r="AR96" s="454"/>
      <c r="AS96" s="454"/>
      <c r="AT96" s="454"/>
      <c r="AU96" s="454"/>
      <c r="AV96" s="454"/>
      <c r="AW96" s="454"/>
      <c r="AX96" s="454"/>
      <c r="AY96" s="454"/>
      <c r="AZ96" s="454"/>
    </row>
    <row r="97" spans="1:52" ht="27.95" customHeight="1">
      <c r="A97" s="475" t="s">
        <v>5</v>
      </c>
      <c r="B97" s="271"/>
      <c r="C97" s="425" t="str">
        <f>'Attach 3(JV)'!B18</f>
        <v>--</v>
      </c>
      <c r="E97" s="313" t="s">
        <v>3</v>
      </c>
      <c r="F97" s="426" t="str">
        <f>'Attach 3(JV)'!E18</f>
        <v/>
      </c>
      <c r="G97" s="271"/>
      <c r="H97" s="271"/>
      <c r="AQ97" s="454"/>
      <c r="AR97" s="454"/>
      <c r="AS97" s="454"/>
      <c r="AT97" s="454"/>
      <c r="AU97" s="454"/>
      <c r="AV97" s="454"/>
      <c r="AW97" s="454"/>
      <c r="AX97" s="454"/>
      <c r="AY97" s="454"/>
      <c r="AZ97" s="454"/>
    </row>
    <row r="98" spans="1:52" ht="27.95" customHeight="1">
      <c r="A98" s="475" t="s">
        <v>6</v>
      </c>
      <c r="B98" s="271"/>
      <c r="C98" s="285" t="str">
        <f>'Attach 3(JV)'!B19</f>
        <v/>
      </c>
      <c r="E98" s="313" t="s">
        <v>4</v>
      </c>
      <c r="F98" s="426" t="str">
        <f>'Attach 3(JV)'!E19</f>
        <v/>
      </c>
      <c r="G98" s="271"/>
      <c r="H98" s="271"/>
      <c r="AQ98" s="454"/>
      <c r="AR98" s="454"/>
      <c r="AS98" s="454"/>
      <c r="AT98" s="454"/>
      <c r="AU98" s="454"/>
      <c r="AV98" s="454"/>
      <c r="AW98" s="454"/>
      <c r="AX98" s="454"/>
      <c r="AY98" s="454"/>
      <c r="AZ98" s="454"/>
    </row>
    <row r="99" spans="1:52" ht="27.95" customHeight="1">
      <c r="D99" s="313"/>
      <c r="E99" s="313"/>
      <c r="AQ99" s="454"/>
      <c r="AR99" s="454"/>
      <c r="AS99" s="454"/>
      <c r="AT99" s="454"/>
      <c r="AU99" s="454"/>
      <c r="AV99" s="454"/>
      <c r="AW99" s="454"/>
      <c r="AX99" s="454"/>
      <c r="AY99" s="454"/>
      <c r="AZ99" s="454"/>
    </row>
    <row r="100" spans="1:52" ht="6.75" customHeight="1">
      <c r="A100" s="475"/>
      <c r="B100" s="271"/>
      <c r="C100" s="272"/>
      <c r="E100" s="313"/>
      <c r="AQ100" s="454"/>
      <c r="AR100" s="454"/>
      <c r="AS100" s="454"/>
      <c r="AT100" s="454"/>
      <c r="AU100" s="454"/>
      <c r="AV100" s="454"/>
      <c r="AW100" s="454"/>
      <c r="AX100" s="454"/>
      <c r="AY100" s="454"/>
      <c r="AZ100" s="454"/>
    </row>
    <row r="101" spans="1:52" ht="39.950000000000003" hidden="1" customHeight="1">
      <c r="A101" s="788" t="s">
        <v>389</v>
      </c>
      <c r="B101" s="788"/>
      <c r="C101" s="788"/>
      <c r="D101" s="788"/>
      <c r="E101" s="788"/>
      <c r="F101" s="788"/>
      <c r="AQ101" s="454"/>
      <c r="AR101" s="454"/>
      <c r="AS101" s="454"/>
      <c r="AT101" s="454"/>
      <c r="AU101" s="454"/>
      <c r="AV101" s="454"/>
      <c r="AW101" s="454"/>
      <c r="AX101" s="454"/>
      <c r="AY101" s="454"/>
      <c r="AZ101" s="454"/>
    </row>
    <row r="102" spans="1:52" ht="16.5" customHeight="1">
      <c r="A102" s="668"/>
      <c r="B102" s="668"/>
      <c r="D102" s="476"/>
      <c r="E102" s="310"/>
      <c r="F102" s="310"/>
      <c r="G102" s="477"/>
      <c r="AQ102" s="454"/>
      <c r="AR102" s="454"/>
      <c r="AS102" s="454"/>
      <c r="AT102" s="454"/>
      <c r="AU102" s="454"/>
      <c r="AV102" s="454"/>
      <c r="AW102" s="454"/>
      <c r="AX102" s="454"/>
      <c r="AY102" s="454"/>
      <c r="AZ102" s="454"/>
    </row>
    <row r="103" spans="1:52" ht="9.75" customHeight="1">
      <c r="B103" s="421"/>
      <c r="C103" s="272"/>
      <c r="E103" s="421"/>
      <c r="AQ103" s="454"/>
      <c r="AR103" s="454"/>
      <c r="AS103" s="454"/>
      <c r="AT103" s="454"/>
      <c r="AU103" s="454"/>
      <c r="AV103" s="454"/>
      <c r="AW103" s="454"/>
      <c r="AX103" s="454"/>
      <c r="AY103" s="454"/>
      <c r="AZ103" s="454"/>
    </row>
    <row r="104" spans="1:52" ht="27.95" hidden="1" customHeight="1">
      <c r="A104" s="313" t="e">
        <f>IF(AND(H26="JV (Joint Venture)",H27=1), "", "Printed Name :")</f>
        <v>#REF!</v>
      </c>
      <c r="B104" s="789"/>
      <c r="C104" s="789"/>
      <c r="E104" s="313" t="s">
        <v>3</v>
      </c>
      <c r="F104" s="478"/>
      <c r="H104" s="479"/>
      <c r="AQ104" s="454"/>
      <c r="AR104" s="454"/>
      <c r="AS104" s="454"/>
      <c r="AT104" s="454"/>
      <c r="AU104" s="454"/>
      <c r="AV104" s="454"/>
      <c r="AW104" s="454"/>
      <c r="AX104" s="454"/>
      <c r="AY104" s="454"/>
      <c r="AZ104" s="454"/>
    </row>
    <row r="105" spans="1:52" ht="27.95" hidden="1" customHeight="1">
      <c r="A105" s="313" t="e">
        <f>IF(AND(H26="JV (Joint Venture)",H27=1), "", "Designation :")</f>
        <v>#REF!</v>
      </c>
      <c r="B105" s="789"/>
      <c r="C105" s="789"/>
      <c r="E105" s="313" t="s">
        <v>4</v>
      </c>
      <c r="F105" s="478"/>
      <c r="AQ105" s="454"/>
      <c r="AR105" s="454"/>
      <c r="AS105" s="454"/>
      <c r="AT105" s="454"/>
      <c r="AU105" s="454"/>
      <c r="AV105" s="454"/>
      <c r="AW105" s="454"/>
      <c r="AX105" s="454"/>
      <c r="AY105" s="454"/>
      <c r="AZ105" s="454"/>
    </row>
    <row r="106" spans="1:52" ht="27.95" customHeight="1">
      <c r="B106" s="421"/>
      <c r="C106" s="272"/>
      <c r="E106" s="421"/>
      <c r="AQ106" s="454"/>
      <c r="AR106" s="454"/>
      <c r="AS106" s="454"/>
      <c r="AT106" s="454"/>
      <c r="AU106" s="454"/>
      <c r="AV106" s="454"/>
      <c r="AW106" s="454"/>
      <c r="AX106" s="454"/>
      <c r="AY106" s="454"/>
      <c r="AZ106" s="454"/>
    </row>
    <row r="107" spans="1:52" ht="33" customHeight="1">
      <c r="A107" s="470" t="s">
        <v>124</v>
      </c>
      <c r="B107" s="271"/>
      <c r="C107" s="272"/>
      <c r="E107" s="421"/>
      <c r="F107" s="1"/>
      <c r="AQ107" s="454"/>
      <c r="AR107" s="454"/>
      <c r="AS107" s="454"/>
      <c r="AT107" s="454"/>
      <c r="AU107" s="454"/>
      <c r="AV107" s="454"/>
      <c r="AW107" s="454"/>
      <c r="AX107" s="454"/>
      <c r="AY107" s="454"/>
      <c r="AZ107" s="454"/>
    </row>
    <row r="108" spans="1:52" s="17" customFormat="1" ht="21" customHeight="1">
      <c r="A108" s="786" t="s">
        <v>169</v>
      </c>
      <c r="B108" s="786"/>
      <c r="C108" s="786"/>
      <c r="D108" s="784"/>
      <c r="E108" s="784"/>
      <c r="F108" s="784"/>
      <c r="AD108" s="45"/>
      <c r="AE108" s="45"/>
      <c r="AQ108" s="58"/>
      <c r="AR108" s="58"/>
      <c r="AS108" s="58"/>
      <c r="AT108" s="58"/>
      <c r="AU108" s="58"/>
      <c r="AV108" s="58"/>
      <c r="AW108" s="58"/>
      <c r="AX108" s="58"/>
      <c r="AY108" s="58"/>
      <c r="AZ108" s="58"/>
    </row>
    <row r="109" spans="1:52" s="17" customFormat="1" ht="21" customHeight="1">
      <c r="A109" s="787"/>
      <c r="B109" s="787"/>
      <c r="C109" s="787"/>
      <c r="D109" s="784"/>
      <c r="E109" s="784"/>
      <c r="F109" s="784"/>
      <c r="AD109" s="45"/>
      <c r="AE109" s="45"/>
      <c r="AQ109" s="58"/>
      <c r="AR109" s="58"/>
      <c r="AS109" s="58"/>
      <c r="AT109" s="58"/>
      <c r="AU109" s="58"/>
      <c r="AV109" s="58"/>
      <c r="AW109" s="58"/>
      <c r="AX109" s="58"/>
      <c r="AY109" s="58"/>
      <c r="AZ109" s="58"/>
    </row>
    <row r="110" spans="1:52" s="17" customFormat="1" ht="21" customHeight="1">
      <c r="A110" s="785"/>
      <c r="B110" s="785"/>
      <c r="C110" s="785"/>
      <c r="D110" s="784"/>
      <c r="E110" s="784"/>
      <c r="F110" s="784"/>
      <c r="AD110" s="45"/>
      <c r="AE110" s="45"/>
      <c r="AQ110" s="58"/>
      <c r="AR110" s="58"/>
      <c r="AS110" s="58"/>
      <c r="AT110" s="58"/>
      <c r="AU110" s="58"/>
      <c r="AV110" s="58"/>
      <c r="AW110" s="58"/>
      <c r="AX110" s="58"/>
      <c r="AY110" s="58"/>
      <c r="AZ110" s="58"/>
    </row>
    <row r="111" spans="1:52" s="17" customFormat="1" ht="21" customHeight="1">
      <c r="A111" s="790" t="s">
        <v>170</v>
      </c>
      <c r="B111" s="790"/>
      <c r="C111" s="790"/>
      <c r="D111" s="784"/>
      <c r="E111" s="784"/>
      <c r="F111" s="784"/>
      <c r="AD111" s="45"/>
      <c r="AE111" s="45"/>
      <c r="AQ111" s="58"/>
      <c r="AR111" s="58"/>
      <c r="AS111" s="58"/>
      <c r="AT111" s="58"/>
      <c r="AU111" s="58"/>
      <c r="AV111" s="58"/>
      <c r="AW111" s="58"/>
      <c r="AX111" s="58"/>
      <c r="AY111" s="58"/>
      <c r="AZ111" s="58"/>
    </row>
    <row r="112" spans="1:52" s="17" customFormat="1" ht="21" customHeight="1">
      <c r="A112" s="790" t="s">
        <v>171</v>
      </c>
      <c r="B112" s="790"/>
      <c r="C112" s="790"/>
      <c r="D112" s="784"/>
      <c r="E112" s="784"/>
      <c r="F112" s="784"/>
      <c r="AD112" s="45"/>
      <c r="AE112" s="45"/>
      <c r="AQ112" s="58"/>
      <c r="AR112" s="58"/>
      <c r="AS112" s="58"/>
      <c r="AT112" s="58"/>
      <c r="AU112" s="58"/>
      <c r="AV112" s="58"/>
      <c r="AW112" s="58"/>
      <c r="AX112" s="58"/>
      <c r="AY112" s="58"/>
      <c r="AZ112" s="58"/>
    </row>
    <row r="113" spans="1:52" s="17" customFormat="1" ht="52.5" customHeight="1">
      <c r="A113" s="790" t="s">
        <v>172</v>
      </c>
      <c r="B113" s="790"/>
      <c r="C113" s="790"/>
      <c r="D113" s="784"/>
      <c r="E113" s="784"/>
      <c r="F113" s="784"/>
      <c r="G113" s="476"/>
      <c r="H113" s="476"/>
      <c r="AD113" s="45"/>
      <c r="AE113" s="45"/>
      <c r="AQ113" s="58"/>
      <c r="AR113" s="58"/>
      <c r="AS113" s="58"/>
      <c r="AT113" s="58"/>
      <c r="AU113" s="58"/>
      <c r="AV113" s="58"/>
      <c r="AW113" s="58"/>
      <c r="AX113" s="58"/>
      <c r="AY113" s="58"/>
      <c r="AZ113" s="58"/>
    </row>
    <row r="114" spans="1:52" s="17" customFormat="1" ht="21" customHeight="1">
      <c r="A114" s="786" t="s">
        <v>173</v>
      </c>
      <c r="B114" s="786"/>
      <c r="C114" s="786"/>
      <c r="D114" s="784"/>
      <c r="E114" s="784"/>
      <c r="F114" s="784"/>
      <c r="AD114" s="45"/>
      <c r="AE114" s="45"/>
    </row>
    <row r="115" spans="1:52" s="17" customFormat="1" ht="21" customHeight="1">
      <c r="A115" s="787"/>
      <c r="B115" s="787"/>
      <c r="C115" s="787"/>
      <c r="D115" s="784"/>
      <c r="E115" s="784"/>
      <c r="F115" s="784"/>
      <c r="AD115" s="45"/>
      <c r="AE115" s="45"/>
    </row>
    <row r="116" spans="1:52">
      <c r="A116" s="785"/>
      <c r="B116" s="785"/>
      <c r="C116" s="785"/>
      <c r="D116" s="784"/>
      <c r="E116" s="784"/>
      <c r="F116" s="784"/>
    </row>
    <row r="117" spans="1:52">
      <c r="A117" s="470"/>
      <c r="B117" s="470"/>
      <c r="C117" s="470"/>
      <c r="D117" s="480"/>
      <c r="E117" s="480"/>
      <c r="F117" s="480"/>
    </row>
    <row r="118" spans="1:52" ht="47.25" customHeight="1">
      <c r="A118" s="489" t="str">
        <f>H118&amp;I118&amp;J118</f>
        <v/>
      </c>
      <c r="B118" s="489"/>
      <c r="C118" s="489"/>
      <c r="D118" s="489"/>
      <c r="E118" s="489"/>
      <c r="F118" s="489"/>
      <c r="H118" s="481"/>
      <c r="I118" s="481"/>
      <c r="J118" s="481"/>
    </row>
  </sheetData>
  <sheetProtection algorithmName="SHA-512" hashValue="mNcxMPJECtb3gnTrVCz0Cle+dWuG97eyMRYNisNy3TN3UU8ski+Qdm8ZLkULqdjgyEH4qbMBLVthTwD4RCnDwg==" saltValue="a1jrAXmVslB3C257LmFiVg==" spinCount="100000" sheet="1" formatColumns="0" formatRows="0" selectLockedCells="1"/>
  <customSheetViews>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s>
  <mergeCells count="121">
    <mergeCell ref="B105:C105"/>
    <mergeCell ref="B83:F83"/>
    <mergeCell ref="B62:F62"/>
    <mergeCell ref="B66:F66"/>
    <mergeCell ref="B48:C48"/>
    <mergeCell ref="B49:C49"/>
    <mergeCell ref="D50:F50"/>
    <mergeCell ref="D51:F51"/>
    <mergeCell ref="A109:C109"/>
    <mergeCell ref="B84:F84"/>
    <mergeCell ref="D49:F49"/>
    <mergeCell ref="B63:F63"/>
    <mergeCell ref="B64:F64"/>
    <mergeCell ref="C81:D81"/>
    <mergeCell ref="D53:F53"/>
    <mergeCell ref="B53:C53"/>
    <mergeCell ref="B54:C54"/>
    <mergeCell ref="D54:F54"/>
    <mergeCell ref="B55:C55"/>
    <mergeCell ref="D55:F55"/>
    <mergeCell ref="D111:F111"/>
    <mergeCell ref="D109:F109"/>
    <mergeCell ref="A111:C111"/>
    <mergeCell ref="A118:F118"/>
    <mergeCell ref="A112:C112"/>
    <mergeCell ref="D112:F112"/>
    <mergeCell ref="A113:C113"/>
    <mergeCell ref="D113:F113"/>
    <mergeCell ref="D110:F110"/>
    <mergeCell ref="B15:F15"/>
    <mergeCell ref="D114:F114"/>
    <mergeCell ref="A116:C116"/>
    <mergeCell ref="D116:F116"/>
    <mergeCell ref="B86:F86"/>
    <mergeCell ref="A114:C114"/>
    <mergeCell ref="A115:C115"/>
    <mergeCell ref="D115:F115"/>
    <mergeCell ref="A101:F101"/>
    <mergeCell ref="B88:F88"/>
    <mergeCell ref="B90:F90"/>
    <mergeCell ref="A110:C110"/>
    <mergeCell ref="B85:F85"/>
    <mergeCell ref="A102:B102"/>
    <mergeCell ref="B104:C104"/>
    <mergeCell ref="A108:C108"/>
    <mergeCell ref="D108:F108"/>
    <mergeCell ref="B87:F87"/>
    <mergeCell ref="B58:F58"/>
    <mergeCell ref="B59:F59"/>
    <mergeCell ref="B67:F67"/>
    <mergeCell ref="B82:F82"/>
    <mergeCell ref="D48:F48"/>
    <mergeCell ref="D31:F31"/>
    <mergeCell ref="B42:C42"/>
    <mergeCell ref="B56:F56"/>
    <mergeCell ref="B65:F65"/>
    <mergeCell ref="B57:F57"/>
    <mergeCell ref="D38:F38"/>
    <mergeCell ref="B60:F60"/>
    <mergeCell ref="B39:C39"/>
    <mergeCell ref="B61:F61"/>
    <mergeCell ref="B47:C47"/>
    <mergeCell ref="D47:F47"/>
    <mergeCell ref="B45:C45"/>
    <mergeCell ref="D45:F45"/>
    <mergeCell ref="D40:F40"/>
    <mergeCell ref="D41:F41"/>
    <mergeCell ref="D44:F44"/>
    <mergeCell ref="B41:C41"/>
    <mergeCell ref="D52:F52"/>
    <mergeCell ref="B40:C40"/>
    <mergeCell ref="B44:C44"/>
    <mergeCell ref="D43:F43"/>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A1:E1"/>
    <mergeCell ref="B89:F89"/>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s>
  <conditionalFormatting sqref="A101:F106">
    <cfRule type="expression" dxfId="9" priority="10">
      <formula>$H$26="Sole Bidder"</formula>
    </cfRule>
  </conditionalFormatting>
  <conditionalFormatting sqref="B104:C104">
    <cfRule type="expression" dxfId="8" priority="8">
      <formula>$A$104=""</formula>
    </cfRule>
  </conditionalFormatting>
  <conditionalFormatting sqref="B105:C105">
    <cfRule type="expression" dxfId="7" priority="7">
      <formula>$A$105=""</formula>
    </cfRule>
  </conditionalFormatting>
  <conditionalFormatting sqref="B88:F88">
    <cfRule type="expression" dxfId="6" priority="21" stopIfTrue="1">
      <formula>$L$88=2</formula>
    </cfRule>
  </conditionalFormatting>
  <conditionalFormatting sqref="B89:F89">
    <cfRule type="expression" dxfId="5" priority="20" stopIfTrue="1">
      <formula>$L$89=1</formula>
    </cfRule>
  </conditionalFormatting>
  <conditionalFormatting sqref="D26:F26 H26:H27">
    <cfRule type="expression" dxfId="4" priority="16" stopIfTrue="1">
      <formula>$H$26="Sole Bidder"</formula>
    </cfRule>
  </conditionalFormatting>
  <conditionalFormatting sqref="D27:F27">
    <cfRule type="expression" dxfId="3" priority="13" stopIfTrue="1">
      <formula>$G$27="No"</formula>
    </cfRule>
  </conditionalFormatting>
  <conditionalFormatting sqref="F104:F105">
    <cfRule type="expression" dxfId="2" priority="15" stopIfTrue="1">
      <formula>$E$104=""</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rowBreaks count="1" manualBreakCount="1">
    <brk id="91" max="5" man="1"/>
  </rowBreaks>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C1FED-FD43-4092-A0FC-B93B16099071}">
  <dimension ref="A1"/>
  <sheetViews>
    <sheetView workbookViewId="0"/>
  </sheetViews>
  <sheetFormatPr defaultRowHeight="1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RowHeight="12.75"/>
  <cols>
    <col min="1" max="1" width="13.28515625" style="67" customWidth="1"/>
    <col min="2" max="2" width="11.85546875" style="67" customWidth="1"/>
    <col min="3" max="16384" width="9.140625" style="67"/>
  </cols>
  <sheetData>
    <row r="1" spans="1:4" s="66" customFormat="1" ht="30" customHeight="1">
      <c r="A1" s="791">
        <f>'Bid Form 1st Envelope '!I21</f>
        <v>0</v>
      </c>
      <c r="B1" s="791"/>
    </row>
    <row r="2" spans="1:4" s="66" customFormat="1" ht="30" customHeight="1"/>
    <row r="3" spans="1:4">
      <c r="A3" s="66"/>
    </row>
    <row r="4" spans="1:4">
      <c r="A4" s="72" t="str">
        <f>IF(OR((A1&gt;9999999999),(A1&lt;0)),"Invalid Entry - More than 1000 crore OR -ve value",IF(A1=0, "Rs. Zero Only ",+CONCATENATE("Rs. ", B11,D11,B10,D10,B9,D9,B8,D8,B7,D7,B6," Only")))</f>
        <v xml:space="preserve">Rs. Zero Only </v>
      </c>
    </row>
    <row r="5" spans="1:4">
      <c r="A5" s="66"/>
    </row>
    <row r="6" spans="1:4">
      <c r="A6" s="73">
        <f>-INT(A1/100)*100+ROUND(A1,0)</f>
        <v>0</v>
      </c>
      <c r="B6" s="67" t="str">
        <f t="shared" ref="B6:B11" si="0">IF(A6=0,"",LOOKUP(A6,$A$13:$A$112,$B$13:$B$112))</f>
        <v/>
      </c>
      <c r="D6" s="72"/>
    </row>
    <row r="7" spans="1:4">
      <c r="A7" s="73">
        <f>-INT(A1/1000)*10+INT(A1/100)</f>
        <v>0</v>
      </c>
      <c r="B7" s="67" t="str">
        <f t="shared" si="0"/>
        <v/>
      </c>
      <c r="D7" s="72" t="str">
        <f>+IF(B7="",""," Hundred ")</f>
        <v/>
      </c>
    </row>
    <row r="8" spans="1:4">
      <c r="A8" s="73">
        <f>-INT(A1/100000)*100+INT(A1/1000)</f>
        <v>0</v>
      </c>
      <c r="B8" s="67" t="str">
        <f t="shared" si="0"/>
        <v/>
      </c>
      <c r="D8" s="72" t="str">
        <f>IF((B8=""),IF(C8="",""," Thousand ")," Thousand ")</f>
        <v/>
      </c>
    </row>
    <row r="9" spans="1:4">
      <c r="A9" s="73">
        <f>-INT(A1/10000000)*100+INT(A1/100000)</f>
        <v>0</v>
      </c>
      <c r="B9" s="67" t="str">
        <f t="shared" si="0"/>
        <v/>
      </c>
      <c r="D9" s="72" t="str">
        <f>IF((B9=""),IF(C9="",""," Lac ")," Lac ")</f>
        <v/>
      </c>
    </row>
    <row r="10" spans="1:4">
      <c r="A10" s="73">
        <f>-INT(A1/1000000000)*100+INT(A1/10000000)</f>
        <v>0</v>
      </c>
      <c r="B10" s="74" t="str">
        <f t="shared" si="0"/>
        <v/>
      </c>
      <c r="D10" s="72" t="str">
        <f>IF((B10=""),IF(C10="",""," Crore ")," Crore ")</f>
        <v/>
      </c>
    </row>
    <row r="11" spans="1:4">
      <c r="A11" s="75">
        <f>-INT(A1/10000000000)*1000+INT(A1/1000000000)</f>
        <v>0</v>
      </c>
      <c r="B11" s="74" t="str">
        <f t="shared" si="0"/>
        <v/>
      </c>
      <c r="D11" s="72" t="str">
        <f>IF((B11=""),IF(C11="",""," Hundred ")," Hundred ")</f>
        <v/>
      </c>
    </row>
    <row r="13" spans="1:4">
      <c r="A13" s="76">
        <v>1</v>
      </c>
      <c r="B13" s="77" t="s">
        <v>180</v>
      </c>
    </row>
    <row r="14" spans="1:4">
      <c r="A14" s="76">
        <v>2</v>
      </c>
      <c r="B14" s="77" t="s">
        <v>181</v>
      </c>
    </row>
    <row r="15" spans="1:4">
      <c r="A15" s="76">
        <v>3</v>
      </c>
      <c r="B15" s="77" t="s">
        <v>182</v>
      </c>
    </row>
    <row r="16" spans="1:4">
      <c r="A16" s="76">
        <v>4</v>
      </c>
      <c r="B16" s="77" t="s">
        <v>183</v>
      </c>
    </row>
    <row r="17" spans="1:2">
      <c r="A17" s="76">
        <v>5</v>
      </c>
      <c r="B17" s="77" t="s">
        <v>184</v>
      </c>
    </row>
    <row r="18" spans="1:2">
      <c r="A18" s="76">
        <v>6</v>
      </c>
      <c r="B18" s="77" t="s">
        <v>185</v>
      </c>
    </row>
    <row r="19" spans="1:2">
      <c r="A19" s="76">
        <v>7</v>
      </c>
      <c r="B19" s="77" t="s">
        <v>186</v>
      </c>
    </row>
    <row r="20" spans="1:2">
      <c r="A20" s="76">
        <v>8</v>
      </c>
      <c r="B20" s="77" t="s">
        <v>187</v>
      </c>
    </row>
    <row r="21" spans="1:2">
      <c r="A21" s="76">
        <v>9</v>
      </c>
      <c r="B21" s="77" t="s">
        <v>188</v>
      </c>
    </row>
    <row r="22" spans="1:2">
      <c r="A22" s="76">
        <v>10</v>
      </c>
      <c r="B22" s="77" t="s">
        <v>189</v>
      </c>
    </row>
    <row r="23" spans="1:2">
      <c r="A23" s="76">
        <v>11</v>
      </c>
      <c r="B23" s="77" t="s">
        <v>190</v>
      </c>
    </row>
    <row r="24" spans="1:2">
      <c r="A24" s="76">
        <v>12</v>
      </c>
      <c r="B24" s="77" t="s">
        <v>191</v>
      </c>
    </row>
    <row r="25" spans="1:2">
      <c r="A25" s="76">
        <v>13</v>
      </c>
      <c r="B25" s="77" t="s">
        <v>192</v>
      </c>
    </row>
    <row r="26" spans="1:2">
      <c r="A26" s="76">
        <v>14</v>
      </c>
      <c r="B26" s="77" t="s">
        <v>193</v>
      </c>
    </row>
    <row r="27" spans="1:2">
      <c r="A27" s="76">
        <v>15</v>
      </c>
      <c r="B27" s="77" t="s">
        <v>194</v>
      </c>
    </row>
    <row r="28" spans="1:2">
      <c r="A28" s="76">
        <v>16</v>
      </c>
      <c r="B28" s="77" t="s">
        <v>195</v>
      </c>
    </row>
    <row r="29" spans="1:2">
      <c r="A29" s="76">
        <v>17</v>
      </c>
      <c r="B29" s="77" t="s">
        <v>196</v>
      </c>
    </row>
    <row r="30" spans="1:2">
      <c r="A30" s="76">
        <v>18</v>
      </c>
      <c r="B30" s="77" t="s">
        <v>197</v>
      </c>
    </row>
    <row r="31" spans="1:2">
      <c r="A31" s="76">
        <v>19</v>
      </c>
      <c r="B31" s="77" t="s">
        <v>198</v>
      </c>
    </row>
    <row r="32" spans="1:2">
      <c r="A32" s="76">
        <v>20</v>
      </c>
      <c r="B32" s="77" t="s">
        <v>199</v>
      </c>
    </row>
    <row r="33" spans="1:2">
      <c r="A33" s="76">
        <v>21</v>
      </c>
      <c r="B33" s="77" t="s">
        <v>200</v>
      </c>
    </row>
    <row r="34" spans="1:2">
      <c r="A34" s="76">
        <v>22</v>
      </c>
      <c r="B34" s="77" t="s">
        <v>201</v>
      </c>
    </row>
    <row r="35" spans="1:2">
      <c r="A35" s="76">
        <v>23</v>
      </c>
      <c r="B35" s="77" t="s">
        <v>202</v>
      </c>
    </row>
    <row r="36" spans="1:2">
      <c r="A36" s="76">
        <v>24</v>
      </c>
      <c r="B36" s="77" t="s">
        <v>203</v>
      </c>
    </row>
    <row r="37" spans="1:2">
      <c r="A37" s="76">
        <v>25</v>
      </c>
      <c r="B37" s="77" t="s">
        <v>204</v>
      </c>
    </row>
    <row r="38" spans="1:2">
      <c r="A38" s="76">
        <v>26</v>
      </c>
      <c r="B38" s="77" t="s">
        <v>205</v>
      </c>
    </row>
    <row r="39" spans="1:2">
      <c r="A39" s="76">
        <v>27</v>
      </c>
      <c r="B39" s="77" t="s">
        <v>206</v>
      </c>
    </row>
    <row r="40" spans="1:2">
      <c r="A40" s="76">
        <v>28</v>
      </c>
      <c r="B40" s="77" t="s">
        <v>207</v>
      </c>
    </row>
    <row r="41" spans="1:2">
      <c r="A41" s="76">
        <v>29</v>
      </c>
      <c r="B41" s="77" t="s">
        <v>208</v>
      </c>
    </row>
    <row r="42" spans="1:2">
      <c r="A42" s="76">
        <v>30</v>
      </c>
      <c r="B42" s="77" t="s">
        <v>209</v>
      </c>
    </row>
    <row r="43" spans="1:2">
      <c r="A43" s="76">
        <v>31</v>
      </c>
      <c r="B43" s="77" t="s">
        <v>210</v>
      </c>
    </row>
    <row r="44" spans="1:2">
      <c r="A44" s="76">
        <v>32</v>
      </c>
      <c r="B44" s="77" t="s">
        <v>211</v>
      </c>
    </row>
    <row r="45" spans="1:2">
      <c r="A45" s="76">
        <v>33</v>
      </c>
      <c r="B45" s="77" t="s">
        <v>212</v>
      </c>
    </row>
    <row r="46" spans="1:2">
      <c r="A46" s="76">
        <v>34</v>
      </c>
      <c r="B46" s="77" t="s">
        <v>213</v>
      </c>
    </row>
    <row r="47" spans="1:2">
      <c r="A47" s="76">
        <v>35</v>
      </c>
      <c r="B47" s="77" t="s">
        <v>9</v>
      </c>
    </row>
    <row r="48" spans="1:2">
      <c r="A48" s="76">
        <v>36</v>
      </c>
      <c r="B48" s="77" t="s">
        <v>214</v>
      </c>
    </row>
    <row r="49" spans="1:2">
      <c r="A49" s="76">
        <v>37</v>
      </c>
      <c r="B49" s="77" t="s">
        <v>215</v>
      </c>
    </row>
    <row r="50" spans="1:2">
      <c r="A50" s="76">
        <v>38</v>
      </c>
      <c r="B50" s="77" t="s">
        <v>216</v>
      </c>
    </row>
    <row r="51" spans="1:2">
      <c r="A51" s="76">
        <v>39</v>
      </c>
      <c r="B51" s="77" t="s">
        <v>217</v>
      </c>
    </row>
    <row r="52" spans="1:2">
      <c r="A52" s="76">
        <v>40</v>
      </c>
      <c r="B52" s="77" t="s">
        <v>218</v>
      </c>
    </row>
    <row r="53" spans="1:2">
      <c r="A53" s="76">
        <v>41</v>
      </c>
      <c r="B53" s="77" t="s">
        <v>219</v>
      </c>
    </row>
    <row r="54" spans="1:2">
      <c r="A54" s="76">
        <v>42</v>
      </c>
      <c r="B54" s="77" t="s">
        <v>220</v>
      </c>
    </row>
    <row r="55" spans="1:2">
      <c r="A55" s="76">
        <v>43</v>
      </c>
      <c r="B55" s="77" t="s">
        <v>221</v>
      </c>
    </row>
    <row r="56" spans="1:2">
      <c r="A56" s="76">
        <v>44</v>
      </c>
      <c r="B56" s="77" t="s">
        <v>222</v>
      </c>
    </row>
    <row r="57" spans="1:2">
      <c r="A57" s="76">
        <v>45</v>
      </c>
      <c r="B57" s="77" t="s">
        <v>223</v>
      </c>
    </row>
    <row r="58" spans="1:2">
      <c r="A58" s="76">
        <v>46</v>
      </c>
      <c r="B58" s="77" t="s">
        <v>224</v>
      </c>
    </row>
    <row r="59" spans="1:2">
      <c r="A59" s="76">
        <v>47</v>
      </c>
      <c r="B59" s="77" t="s">
        <v>225</v>
      </c>
    </row>
    <row r="60" spans="1:2">
      <c r="A60" s="76">
        <v>48</v>
      </c>
      <c r="B60" s="77" t="s">
        <v>226</v>
      </c>
    </row>
    <row r="61" spans="1:2">
      <c r="A61" s="76">
        <v>49</v>
      </c>
      <c r="B61" s="77" t="s">
        <v>227</v>
      </c>
    </row>
    <row r="62" spans="1:2">
      <c r="A62" s="76">
        <v>50</v>
      </c>
      <c r="B62" s="77" t="s">
        <v>228</v>
      </c>
    </row>
    <row r="63" spans="1:2">
      <c r="A63" s="76">
        <v>51</v>
      </c>
      <c r="B63" s="77" t="s">
        <v>229</v>
      </c>
    </row>
    <row r="64" spans="1:2">
      <c r="A64" s="76">
        <v>52</v>
      </c>
      <c r="B64" s="77" t="s">
        <v>230</v>
      </c>
    </row>
    <row r="65" spans="1:2">
      <c r="A65" s="76">
        <v>53</v>
      </c>
      <c r="B65" s="77" t="s">
        <v>231</v>
      </c>
    </row>
    <row r="66" spans="1:2">
      <c r="A66" s="76">
        <v>54</v>
      </c>
      <c r="B66" s="77" t="s">
        <v>232</v>
      </c>
    </row>
    <row r="67" spans="1:2">
      <c r="A67" s="76">
        <v>55</v>
      </c>
      <c r="B67" s="77" t="s">
        <v>233</v>
      </c>
    </row>
    <row r="68" spans="1:2">
      <c r="A68" s="76">
        <v>56</v>
      </c>
      <c r="B68" s="77" t="s">
        <v>234</v>
      </c>
    </row>
    <row r="69" spans="1:2">
      <c r="A69" s="76">
        <v>57</v>
      </c>
      <c r="B69" s="77" t="s">
        <v>235</v>
      </c>
    </row>
    <row r="70" spans="1:2">
      <c r="A70" s="76">
        <v>58</v>
      </c>
      <c r="B70" s="77" t="s">
        <v>236</v>
      </c>
    </row>
    <row r="71" spans="1:2">
      <c r="A71" s="76">
        <v>59</v>
      </c>
      <c r="B71" s="77" t="s">
        <v>237</v>
      </c>
    </row>
    <row r="72" spans="1:2">
      <c r="A72" s="76">
        <v>60</v>
      </c>
      <c r="B72" s="77" t="s">
        <v>238</v>
      </c>
    </row>
    <row r="73" spans="1:2">
      <c r="A73" s="76">
        <v>61</v>
      </c>
      <c r="B73" s="77" t="s">
        <v>239</v>
      </c>
    </row>
    <row r="74" spans="1:2">
      <c r="A74" s="76">
        <v>62</v>
      </c>
      <c r="B74" s="77" t="s">
        <v>240</v>
      </c>
    </row>
    <row r="75" spans="1:2">
      <c r="A75" s="76">
        <v>63</v>
      </c>
      <c r="B75" s="77" t="s">
        <v>241</v>
      </c>
    </row>
    <row r="76" spans="1:2">
      <c r="A76" s="76">
        <v>64</v>
      </c>
      <c r="B76" s="77" t="s">
        <v>242</v>
      </c>
    </row>
    <row r="77" spans="1:2">
      <c r="A77" s="76">
        <v>65</v>
      </c>
      <c r="B77" s="77" t="s">
        <v>243</v>
      </c>
    </row>
    <row r="78" spans="1:2">
      <c r="A78" s="76">
        <v>66</v>
      </c>
      <c r="B78" s="77" t="s">
        <v>244</v>
      </c>
    </row>
    <row r="79" spans="1:2">
      <c r="A79" s="76">
        <v>67</v>
      </c>
      <c r="B79" s="77" t="s">
        <v>245</v>
      </c>
    </row>
    <row r="80" spans="1:2">
      <c r="A80" s="76">
        <v>68</v>
      </c>
      <c r="B80" s="77" t="s">
        <v>246</v>
      </c>
    </row>
    <row r="81" spans="1:2">
      <c r="A81" s="76">
        <v>69</v>
      </c>
      <c r="B81" s="77" t="s">
        <v>247</v>
      </c>
    </row>
    <row r="82" spans="1:2">
      <c r="A82" s="76">
        <v>70</v>
      </c>
      <c r="B82" s="77" t="s">
        <v>248</v>
      </c>
    </row>
    <row r="83" spans="1:2">
      <c r="A83" s="76">
        <v>71</v>
      </c>
      <c r="B83" s="77" t="s">
        <v>249</v>
      </c>
    </row>
    <row r="84" spans="1:2">
      <c r="A84" s="76">
        <v>72</v>
      </c>
      <c r="B84" s="77" t="s">
        <v>250</v>
      </c>
    </row>
    <row r="85" spans="1:2">
      <c r="A85" s="76">
        <v>73</v>
      </c>
      <c r="B85" s="77" t="s">
        <v>251</v>
      </c>
    </row>
    <row r="86" spans="1:2">
      <c r="A86" s="76">
        <v>74</v>
      </c>
      <c r="B86" s="77" t="s">
        <v>252</v>
      </c>
    </row>
    <row r="87" spans="1:2">
      <c r="A87" s="76">
        <v>75</v>
      </c>
      <c r="B87" s="77" t="s">
        <v>253</v>
      </c>
    </row>
    <row r="88" spans="1:2">
      <c r="A88" s="76">
        <v>76</v>
      </c>
      <c r="B88" s="77" t="s">
        <v>254</v>
      </c>
    </row>
    <row r="89" spans="1:2">
      <c r="A89" s="76">
        <v>77</v>
      </c>
      <c r="B89" s="77" t="s">
        <v>255</v>
      </c>
    </row>
    <row r="90" spans="1:2">
      <c r="A90" s="76">
        <v>78</v>
      </c>
      <c r="B90" s="77" t="s">
        <v>256</v>
      </c>
    </row>
    <row r="91" spans="1:2">
      <c r="A91" s="76">
        <v>79</v>
      </c>
      <c r="B91" s="77" t="s">
        <v>257</v>
      </c>
    </row>
    <row r="92" spans="1:2">
      <c r="A92" s="76">
        <v>80</v>
      </c>
      <c r="B92" s="77" t="s">
        <v>258</v>
      </c>
    </row>
    <row r="93" spans="1:2">
      <c r="A93" s="76">
        <v>81</v>
      </c>
      <c r="B93" s="77" t="s">
        <v>259</v>
      </c>
    </row>
    <row r="94" spans="1:2">
      <c r="A94" s="76">
        <v>82</v>
      </c>
      <c r="B94" s="77" t="s">
        <v>260</v>
      </c>
    </row>
    <row r="95" spans="1:2">
      <c r="A95" s="76">
        <v>83</v>
      </c>
      <c r="B95" s="77" t="s">
        <v>261</v>
      </c>
    </row>
    <row r="96" spans="1:2">
      <c r="A96" s="76">
        <v>84</v>
      </c>
      <c r="B96" s="77" t="s">
        <v>262</v>
      </c>
    </row>
    <row r="97" spans="1:2">
      <c r="A97" s="76">
        <v>85</v>
      </c>
      <c r="B97" s="77" t="s">
        <v>263</v>
      </c>
    </row>
    <row r="98" spans="1:2">
      <c r="A98" s="76">
        <v>86</v>
      </c>
      <c r="B98" s="77" t="s">
        <v>264</v>
      </c>
    </row>
    <row r="99" spans="1:2">
      <c r="A99" s="76">
        <v>87</v>
      </c>
      <c r="B99" s="77" t="s">
        <v>265</v>
      </c>
    </row>
    <row r="100" spans="1:2">
      <c r="A100" s="76">
        <v>88</v>
      </c>
      <c r="B100" s="77" t="s">
        <v>266</v>
      </c>
    </row>
    <row r="101" spans="1:2">
      <c r="A101" s="76">
        <v>89</v>
      </c>
      <c r="B101" s="77" t="s">
        <v>267</v>
      </c>
    </row>
    <row r="102" spans="1:2">
      <c r="A102" s="76">
        <v>90</v>
      </c>
      <c r="B102" s="77" t="s">
        <v>268</v>
      </c>
    </row>
    <row r="103" spans="1:2">
      <c r="A103" s="76">
        <v>91</v>
      </c>
      <c r="B103" s="77" t="s">
        <v>269</v>
      </c>
    </row>
    <row r="104" spans="1:2">
      <c r="A104" s="76">
        <v>92</v>
      </c>
      <c r="B104" s="77" t="s">
        <v>270</v>
      </c>
    </row>
    <row r="105" spans="1:2">
      <c r="A105" s="76">
        <v>93</v>
      </c>
      <c r="B105" s="77" t="s">
        <v>271</v>
      </c>
    </row>
    <row r="106" spans="1:2">
      <c r="A106" s="76">
        <v>94</v>
      </c>
      <c r="B106" s="77" t="s">
        <v>272</v>
      </c>
    </row>
    <row r="107" spans="1:2">
      <c r="A107" s="76">
        <v>95</v>
      </c>
      <c r="B107" s="77" t="s">
        <v>273</v>
      </c>
    </row>
    <row r="108" spans="1:2">
      <c r="A108" s="76">
        <v>96</v>
      </c>
      <c r="B108" s="77" t="s">
        <v>274</v>
      </c>
    </row>
    <row r="109" spans="1:2">
      <c r="A109" s="76">
        <v>97</v>
      </c>
      <c r="B109" s="77" t="s">
        <v>275</v>
      </c>
    </row>
    <row r="110" spans="1:2">
      <c r="A110" s="76">
        <v>98</v>
      </c>
      <c r="B110" s="77" t="s">
        <v>276</v>
      </c>
    </row>
    <row r="111" spans="1:2">
      <c r="A111" s="76">
        <v>99</v>
      </c>
      <c r="B111" s="77" t="s">
        <v>277</v>
      </c>
    </row>
    <row r="112" spans="1:2">
      <c r="A112" s="76">
        <v>100</v>
      </c>
      <c r="B112" s="77" t="s">
        <v>278</v>
      </c>
    </row>
  </sheetData>
  <sheetProtection password="8F0B" sheet="1" objects="1" scenarios="1" selectLockedCells="1" selectUnlockedCells="1"/>
  <customSheetViews>
    <customSheetView guid="{FEBF4298-F424-4062-8777-832DAFDB7A61}"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 guid="{7706378E-40E2-4583-90AF-E6E1DCB3696C}"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FEBF4298-F424-4062-8777-832DAFDB7A61}"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7706378E-40E2-4583-90AF-E6E1DCB3696C}"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zoomScaleNormal="100" zoomScaleSheetLayoutView="100" workbookViewId="0">
      <selection activeCell="D6" sqref="D6:G6"/>
    </sheetView>
  </sheetViews>
  <sheetFormatPr defaultRowHeight="16.5"/>
  <cols>
    <col min="1" max="1" width="9.140625" style="197" customWidth="1"/>
    <col min="2" max="2" width="33" style="198" customWidth="1"/>
    <col min="3" max="3" width="11.7109375" style="198" customWidth="1"/>
    <col min="4" max="5" width="6.42578125" style="198" customWidth="1"/>
    <col min="6" max="6" width="6.42578125" style="210" customWidth="1"/>
    <col min="7" max="7" width="39" style="210" customWidth="1"/>
    <col min="8" max="8" width="11.85546875" style="210" customWidth="1"/>
    <col min="9" max="9" width="20.28515625" style="210" hidden="1" customWidth="1"/>
    <col min="10" max="25" width="11.85546875" style="210" hidden="1" customWidth="1"/>
    <col min="26" max="26" width="9.140625" style="197" hidden="1" customWidth="1"/>
    <col min="27" max="27" width="15.28515625" style="197" hidden="1" customWidth="1"/>
    <col min="28" max="28" width="9.140625" style="197" hidden="1" customWidth="1"/>
    <col min="29" max="29" width="9.140625" style="197" customWidth="1"/>
    <col min="30" max="16384" width="9.140625" style="197"/>
  </cols>
  <sheetData>
    <row r="1" spans="2:29" s="194" customFormat="1" ht="81.75" customHeight="1">
      <c r="B1" s="500" t="str">
        <f>Basic!B1</f>
        <v>Package-A-Construction of 2 Nos. 400 kV line bays at 400 kV Bareilly (POWERGRID) S/S</v>
      </c>
      <c r="C1" s="501"/>
      <c r="D1" s="501"/>
      <c r="E1" s="501"/>
      <c r="F1" s="501"/>
      <c r="G1" s="501"/>
      <c r="H1" s="195"/>
      <c r="I1" s="195"/>
      <c r="J1" s="195"/>
      <c r="K1" s="195"/>
      <c r="L1" s="195"/>
      <c r="M1" s="195"/>
      <c r="N1" s="195"/>
      <c r="O1" s="195"/>
      <c r="P1" s="195"/>
      <c r="Q1" s="195"/>
      <c r="R1" s="195"/>
      <c r="S1" s="195"/>
      <c r="T1" s="195"/>
      <c r="U1" s="195"/>
      <c r="V1" s="195"/>
      <c r="W1" s="195"/>
      <c r="X1" s="195"/>
      <c r="Y1" s="195"/>
      <c r="AA1" s="196"/>
      <c r="AB1" s="196"/>
      <c r="AC1" s="196"/>
    </row>
    <row r="2" spans="2:29" ht="20.100000000000001" customHeight="1">
      <c r="B2" s="526" t="str">
        <f>"Specification No.: " &amp; Basic!B3</f>
        <v>Specification No.: NR3/NT/W-AIS/DOM/K00/25/11853 (RFx No. 5002004745)</v>
      </c>
      <c r="C2" s="526"/>
      <c r="D2" s="526"/>
      <c r="E2" s="526"/>
      <c r="F2" s="526"/>
      <c r="G2" s="526"/>
      <c r="H2" s="198"/>
      <c r="I2" s="198"/>
      <c r="J2" s="198"/>
      <c r="K2" s="198"/>
      <c r="L2" s="198"/>
      <c r="M2" s="198"/>
      <c r="N2" s="198"/>
      <c r="O2" s="198"/>
      <c r="P2" s="198"/>
      <c r="Q2" s="198"/>
      <c r="R2" s="198"/>
      <c r="S2" s="198"/>
      <c r="T2" s="198"/>
      <c r="U2" s="198"/>
      <c r="V2" s="198"/>
      <c r="W2" s="198"/>
      <c r="X2" s="198"/>
      <c r="Y2" s="198"/>
      <c r="AA2" s="197" t="s">
        <v>599</v>
      </c>
      <c r="AB2" s="199">
        <v>1</v>
      </c>
      <c r="AC2" s="200"/>
    </row>
    <row r="3" spans="2:29" ht="12" customHeight="1">
      <c r="B3" s="201"/>
      <c r="C3" s="201"/>
      <c r="D3" s="201"/>
      <c r="E3" s="201"/>
      <c r="F3" s="198"/>
      <c r="G3" s="198"/>
      <c r="H3" s="198"/>
      <c r="I3" s="198"/>
      <c r="J3" s="198"/>
      <c r="K3" s="198"/>
      <c r="L3" s="198"/>
      <c r="M3" s="202" t="s">
        <v>596</v>
      </c>
      <c r="N3" s="198"/>
      <c r="O3" s="198"/>
      <c r="P3" s="198"/>
      <c r="Q3" s="198"/>
      <c r="R3" s="198"/>
      <c r="S3" s="198"/>
      <c r="T3" s="198"/>
      <c r="U3" s="198"/>
      <c r="V3" s="198"/>
      <c r="W3" s="198"/>
      <c r="X3" s="198"/>
      <c r="Y3" s="198"/>
      <c r="AA3" s="197" t="s">
        <v>702</v>
      </c>
      <c r="AB3" s="199">
        <v>2</v>
      </c>
      <c r="AC3" s="200"/>
    </row>
    <row r="4" spans="2:29" ht="20.100000000000001" customHeight="1">
      <c r="B4" s="527" t="s">
        <v>165</v>
      </c>
      <c r="C4" s="527"/>
      <c r="D4" s="527"/>
      <c r="E4" s="527"/>
      <c r="F4" s="527"/>
      <c r="G4" s="527"/>
      <c r="H4" s="198"/>
      <c r="I4" s="198"/>
      <c r="J4" s="198"/>
      <c r="K4" s="198"/>
      <c r="L4" s="198"/>
      <c r="M4" s="202" t="s">
        <v>465</v>
      </c>
      <c r="N4" s="198"/>
      <c r="O4" s="198"/>
      <c r="P4" s="198"/>
      <c r="Q4" s="198"/>
      <c r="R4" s="198"/>
      <c r="S4" s="198"/>
      <c r="T4" s="198"/>
      <c r="U4" s="198"/>
      <c r="V4" s="198"/>
      <c r="W4" s="198"/>
      <c r="X4" s="198"/>
      <c r="Y4" s="198"/>
      <c r="AB4" s="199"/>
      <c r="AC4" s="200"/>
    </row>
    <row r="5" spans="2:29" ht="12" customHeight="1">
      <c r="B5" s="203"/>
      <c r="C5" s="203"/>
      <c r="F5" s="198"/>
      <c r="G5" s="198"/>
      <c r="H5" s="198"/>
      <c r="I5" s="198"/>
      <c r="J5" s="198"/>
      <c r="K5" s="198"/>
      <c r="L5" s="198"/>
      <c r="M5" s="198"/>
      <c r="N5" s="198"/>
      <c r="O5" s="198"/>
      <c r="P5" s="198"/>
      <c r="Q5" s="198"/>
      <c r="R5" s="198"/>
      <c r="S5" s="198"/>
      <c r="T5" s="198"/>
      <c r="U5" s="198"/>
      <c r="V5" s="198"/>
      <c r="W5" s="198"/>
      <c r="X5" s="198"/>
      <c r="Y5" s="198"/>
      <c r="AA5" s="200"/>
      <c r="AB5" s="200"/>
      <c r="AC5" s="200"/>
    </row>
    <row r="6" spans="2:29" s="194" customFormat="1" ht="43.5" customHeight="1">
      <c r="B6" s="204" t="s">
        <v>161</v>
      </c>
      <c r="C6" s="205"/>
      <c r="D6" s="528" t="s">
        <v>599</v>
      </c>
      <c r="E6" s="529"/>
      <c r="F6" s="529"/>
      <c r="G6" s="530"/>
      <c r="H6" s="206"/>
      <c r="I6" s="227" t="str">
        <f>D6</f>
        <v>Sole Bidder</v>
      </c>
      <c r="J6" s="228">
        <f>IF(I6="JV (Joint Venture)",1,2)</f>
        <v>2</v>
      </c>
      <c r="K6" s="206"/>
      <c r="L6" s="206"/>
      <c r="M6" s="206"/>
      <c r="N6" s="206"/>
      <c r="O6" s="206"/>
      <c r="P6" s="206"/>
      <c r="Q6" s="206"/>
      <c r="R6" s="206"/>
      <c r="S6" s="206"/>
      <c r="U6" s="206"/>
      <c r="V6" s="206"/>
      <c r="W6" s="206"/>
      <c r="X6" s="206"/>
      <c r="Y6" s="206"/>
      <c r="AA6" s="208">
        <f>IF(D6= "Sole Bidder", 0, D7)</f>
        <v>0</v>
      </c>
      <c r="AB6" s="196"/>
      <c r="AC6" s="196"/>
    </row>
    <row r="7" spans="2:29" ht="50.1" customHeight="1">
      <c r="B7" s="204" t="str">
        <f>IF(D6= "JV (Joint Venture)", "Total Nos. of  Partners in the JV [excluding the Lead Partner]", "")</f>
        <v/>
      </c>
      <c r="C7" s="209"/>
      <c r="D7" s="531"/>
      <c r="E7" s="532"/>
      <c r="F7" s="532"/>
      <c r="G7" s="533"/>
      <c r="I7" s="227"/>
      <c r="J7" s="227"/>
      <c r="AA7" s="200"/>
      <c r="AB7" s="200"/>
      <c r="AC7" s="200"/>
    </row>
    <row r="8" spans="2:29" ht="42.75" customHeight="1">
      <c r="B8" s="522" t="s">
        <v>600</v>
      </c>
      <c r="C8" s="522"/>
      <c r="D8" s="523"/>
      <c r="E8" s="523"/>
      <c r="F8" s="523"/>
      <c r="G8" s="523"/>
      <c r="I8" s="227" t="s">
        <v>701</v>
      </c>
      <c r="J8" s="228">
        <f>IF(I8="No",1,2)</f>
        <v>2</v>
      </c>
      <c r="K8" s="207">
        <f>IF(J8="No",1,2)</f>
        <v>2</v>
      </c>
      <c r="L8" s="210">
        <f>IF(AND(D6="JV (Joint Venture)",D7=1),1,0)</f>
        <v>0</v>
      </c>
    </row>
    <row r="9" spans="2:29" ht="42.75" customHeight="1">
      <c r="B9" s="224" t="s">
        <v>603</v>
      </c>
      <c r="C9" s="225"/>
      <c r="D9" s="519"/>
      <c r="E9" s="520"/>
      <c r="F9" s="520"/>
      <c r="G9" s="521"/>
      <c r="I9" s="227"/>
      <c r="J9" s="228"/>
      <c r="K9" s="207"/>
    </row>
    <row r="10" spans="2:29" ht="20.100000000000001" customHeight="1">
      <c r="B10" s="192" t="str">
        <f>IF(D6= "Sole Bidder", "Name of Sole Bidder", "Name of Lead Partner")</f>
        <v>Name of Sole Bidder</v>
      </c>
      <c r="C10" s="211"/>
      <c r="D10" s="519"/>
      <c r="E10" s="520"/>
      <c r="F10" s="520"/>
      <c r="G10" s="521"/>
      <c r="I10" s="227"/>
      <c r="J10" s="227"/>
    </row>
    <row r="11" spans="2:29" ht="20.100000000000001" customHeight="1">
      <c r="B11" s="193" t="str">
        <f>IF(D6= "Sole Bidder", "Address of Sole Bidder", "Address of Lead Partner")</f>
        <v>Address of Sole Bidder</v>
      </c>
      <c r="C11" s="212"/>
      <c r="D11" s="519"/>
      <c r="E11" s="520"/>
      <c r="F11" s="520"/>
      <c r="G11" s="521"/>
      <c r="I11" s="227"/>
      <c r="J11" s="227"/>
    </row>
    <row r="12" spans="2:29" ht="20.100000000000001" customHeight="1">
      <c r="B12" s="213"/>
      <c r="C12" s="214"/>
      <c r="D12" s="519"/>
      <c r="E12" s="520"/>
      <c r="F12" s="520"/>
      <c r="G12" s="521"/>
      <c r="I12" s="227"/>
      <c r="J12" s="227"/>
    </row>
    <row r="13" spans="2:29" ht="20.100000000000001" customHeight="1">
      <c r="B13" s="215"/>
      <c r="C13" s="216"/>
      <c r="D13" s="519"/>
      <c r="E13" s="520"/>
      <c r="F13" s="520"/>
      <c r="G13" s="521"/>
      <c r="I13" s="227" t="s">
        <v>605</v>
      </c>
      <c r="J13" s="227">
        <f>D8</f>
        <v>0</v>
      </c>
    </row>
    <row r="14" spans="2:29" ht="20.100000000000001" customHeight="1"/>
    <row r="15" spans="2:29" ht="20.100000000000001" customHeight="1">
      <c r="B15" s="192" t="str">
        <f>IF(D7=1, "Name of other Partner","Name of other Partner - 1")</f>
        <v>Name of other Partner - 1</v>
      </c>
      <c r="C15" s="211"/>
      <c r="D15" s="519"/>
      <c r="E15" s="520"/>
      <c r="F15" s="520"/>
      <c r="G15" s="521"/>
    </row>
    <row r="16" spans="2:29" ht="20.100000000000001" customHeight="1">
      <c r="B16" s="193" t="str">
        <f>IF(D7=1, "Address of other Partner","Address of other Partner - 1")</f>
        <v>Address of other Partner - 1</v>
      </c>
      <c r="C16" s="212"/>
      <c r="D16" s="519"/>
      <c r="E16" s="520"/>
      <c r="F16" s="520"/>
      <c r="G16" s="521"/>
    </row>
    <row r="17" spans="2:25" ht="20.100000000000001" customHeight="1">
      <c r="B17" s="213"/>
      <c r="C17" s="214"/>
      <c r="D17" s="519"/>
      <c r="E17" s="520"/>
      <c r="F17" s="520"/>
      <c r="G17" s="521"/>
    </row>
    <row r="18" spans="2:25" ht="20.100000000000001" customHeight="1">
      <c r="B18" s="215"/>
      <c r="C18" s="216"/>
      <c r="D18" s="519"/>
      <c r="E18" s="520"/>
      <c r="F18" s="520"/>
      <c r="G18" s="521"/>
      <c r="I18" s="210" t="s">
        <v>619</v>
      </c>
    </row>
    <row r="19" spans="2:25" ht="20.100000000000001" customHeight="1">
      <c r="I19" s="210" t="s">
        <v>620</v>
      </c>
    </row>
    <row r="20" spans="2:25" ht="20.100000000000001" customHeight="1">
      <c r="B20" s="192" t="s">
        <v>597</v>
      </c>
      <c r="C20" s="211"/>
      <c r="D20" s="519"/>
      <c r="E20" s="520"/>
      <c r="F20" s="520"/>
      <c r="G20" s="521"/>
      <c r="I20" s="210" t="s">
        <v>621</v>
      </c>
    </row>
    <row r="21" spans="2:25" ht="20.100000000000001" customHeight="1">
      <c r="B21" s="193" t="s">
        <v>598</v>
      </c>
      <c r="C21" s="212"/>
      <c r="D21" s="519"/>
      <c r="E21" s="520"/>
      <c r="F21" s="520"/>
      <c r="G21" s="521"/>
    </row>
    <row r="22" spans="2:25" ht="20.100000000000001" customHeight="1">
      <c r="B22" s="213"/>
      <c r="C22" s="214"/>
      <c r="D22" s="519"/>
      <c r="E22" s="520"/>
      <c r="F22" s="520"/>
      <c r="G22" s="521"/>
    </row>
    <row r="23" spans="2:25" ht="20.100000000000001" customHeight="1">
      <c r="B23" s="215"/>
      <c r="C23" s="216"/>
      <c r="D23" s="519"/>
      <c r="E23" s="520"/>
      <c r="F23" s="520"/>
      <c r="G23" s="521"/>
    </row>
    <row r="24" spans="2:25" ht="20.100000000000001" customHeight="1"/>
    <row r="25" spans="2:25" ht="21" customHeight="1">
      <c r="B25" s="217" t="s">
        <v>166</v>
      </c>
      <c r="C25" s="218"/>
      <c r="D25" s="519"/>
      <c r="E25" s="520"/>
      <c r="F25" s="520"/>
      <c r="G25" s="521"/>
    </row>
    <row r="26" spans="2:25" ht="21" customHeight="1">
      <c r="B26" s="217" t="s">
        <v>167</v>
      </c>
      <c r="C26" s="218"/>
      <c r="D26" s="519"/>
      <c r="E26" s="520"/>
      <c r="F26" s="520"/>
      <c r="G26" s="521"/>
    </row>
    <row r="27" spans="2:25" ht="21" customHeight="1">
      <c r="B27" s="219"/>
      <c r="C27" s="219"/>
      <c r="D27" s="219"/>
    </row>
    <row r="28" spans="2:25" s="194" customFormat="1" ht="21" customHeight="1">
      <c r="B28" s="217" t="s">
        <v>601</v>
      </c>
      <c r="C28" s="218"/>
      <c r="D28" s="220"/>
      <c r="E28" s="221"/>
      <c r="F28" s="220"/>
      <c r="G28" s="222" t="str">
        <f>IF(D28&gt;H28, "Invalid Date !", "")</f>
        <v/>
      </c>
      <c r="H28" s="223">
        <f>IF(E28="Feb",29,IF(OR(E28="Apr", E28="Jun", E28="Sep", E28="Nov"),30,31))</f>
        <v>31</v>
      </c>
      <c r="I28" s="198"/>
      <c r="J28" s="198"/>
      <c r="K28" s="198"/>
      <c r="L28" s="198"/>
      <c r="M28" s="198"/>
      <c r="N28" s="198"/>
      <c r="O28" s="198"/>
      <c r="P28" s="198"/>
      <c r="Q28" s="198"/>
      <c r="R28" s="198"/>
      <c r="S28" s="198"/>
      <c r="T28" s="198"/>
      <c r="U28" s="198"/>
      <c r="V28" s="198"/>
      <c r="W28" s="198"/>
      <c r="X28" s="198"/>
      <c r="Y28" s="198"/>
    </row>
    <row r="29" spans="2:25" ht="21" customHeight="1">
      <c r="B29" s="217" t="s">
        <v>602</v>
      </c>
      <c r="C29" s="218"/>
      <c r="D29" s="519"/>
      <c r="E29" s="524"/>
      <c r="F29" s="524"/>
      <c r="G29" s="525"/>
    </row>
    <row r="30" spans="2:25">
      <c r="E30" s="210"/>
    </row>
  </sheetData>
  <sheetProtection algorithmName="SHA-512" hashValue="Fcepr48i2qkQLG07PCvpMigWGOpKaqrTXOC2Ak8TVOBKrG1kbR++RbftCpzQAwDrbGhYtDo6mM9dMV7Jyu7UAA==" saltValue="9R057tNSEzIKRc3CVD6BTA==" spinCount="100000" sheet="1" selectLockedCells="1"/>
  <dataConsolidate/>
  <customSheetViews>
    <customSheetView guid="{FEBF4298-F424-4062-8777-832DAFDB7A61}"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s>
  <mergeCells count="23">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 ref="D16:G16"/>
    <mergeCell ref="B8:C8"/>
    <mergeCell ref="D8:G8"/>
    <mergeCell ref="D10:G10"/>
    <mergeCell ref="D12:G12"/>
    <mergeCell ref="D13:G13"/>
    <mergeCell ref="D11:G11"/>
  </mergeCells>
  <conditionalFormatting sqref="B15:C18">
    <cfRule type="expression" dxfId="28" priority="4">
      <formula>$AA$6&lt;1</formula>
    </cfRule>
  </conditionalFormatting>
  <conditionalFormatting sqref="B20:C23">
    <cfRule type="expression" dxfId="27" priority="3">
      <formula>$AA$6&lt;2</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8">
    <dataValidation type="list" allowBlank="1" showInputMessage="1" showErrorMessage="1" sqref="F28" xr:uid="{00000000-0002-0000-0200-000000000000}">
      <formula1>"2025"</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 allowBlank="1" showInputMessage="1" showErrorMessage="1" promptTitle="2025" sqref="AC19" xr:uid="{1458040D-57DC-41F0-A9DF-332986EA9608}"/>
  </dataValidations>
  <pageMargins left="0.75" right="0.75" top="0.69" bottom="0.7" header="0.4" footer="0.37"/>
  <pageSetup scale="95"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34"/>
  <sheetViews>
    <sheetView showGridLines="0" view="pageBreakPreview" topLeftCell="A8" zoomScale="130" zoomScaleSheetLayoutView="130" workbookViewId="0">
      <selection activeCell="E15" sqref="E15"/>
    </sheetView>
  </sheetViews>
  <sheetFormatPr defaultRowHeight="16.5"/>
  <cols>
    <col min="1" max="1" width="12.140625" style="12" customWidth="1"/>
    <col min="2" max="2" width="15.7109375" style="12" customWidth="1"/>
    <col min="3" max="3" width="11.42578125" style="12" customWidth="1"/>
    <col min="4" max="4" width="45.28515625" style="12" customWidth="1"/>
    <col min="5" max="5" width="59.7109375" style="12" customWidth="1"/>
    <col min="6" max="6" width="12.85546875" style="12" customWidth="1"/>
    <col min="7" max="7" width="9.7109375" style="12" hidden="1" customWidth="1"/>
    <col min="8" max="8" width="18" style="12" hidden="1" customWidth="1"/>
    <col min="9" max="25" width="9.7109375" style="12" customWidth="1"/>
    <col min="26" max="26" width="18" style="52" customWidth="1"/>
    <col min="27" max="28" width="9.140625" style="7"/>
    <col min="29" max="16384" width="9.140625" style="8"/>
  </cols>
  <sheetData>
    <row r="1" spans="1:46" ht="27" customHeight="1">
      <c r="A1" s="535" t="str">
        <f>Basic!A3&amp;Basic!B3</f>
        <v>Specification No. :NR3/NT/W-AIS/DOM/K00/25/11853 (RFx No. 5002004745)</v>
      </c>
      <c r="B1" s="535"/>
      <c r="C1" s="535"/>
      <c r="D1" s="535"/>
      <c r="E1" s="113" t="str">
        <f>"Attachment-3(JV) " &amp; AT1</f>
        <v xml:space="preserve">Attachment-3(JV) </v>
      </c>
      <c r="F1" s="29"/>
      <c r="G1" s="29"/>
      <c r="H1" s="29"/>
      <c r="I1" s="29"/>
      <c r="J1" s="29"/>
      <c r="K1" s="29"/>
      <c r="L1" s="29"/>
      <c r="M1" s="29"/>
      <c r="N1" s="29"/>
      <c r="O1" s="29"/>
      <c r="P1" s="29"/>
      <c r="Q1" s="29"/>
      <c r="R1" s="29"/>
      <c r="S1" s="29"/>
      <c r="T1" s="29"/>
      <c r="U1" s="29"/>
      <c r="V1" s="29"/>
      <c r="W1" s="29"/>
      <c r="X1" s="29"/>
      <c r="Y1" s="29"/>
      <c r="Z1" s="53" t="str">
        <f>'Names of Bidder'!D6</f>
        <v>Sole Bidder</v>
      </c>
      <c r="AT1" s="54"/>
    </row>
    <row r="2" spans="1:46" ht="10.5" customHeight="1">
      <c r="Z2" s="53">
        <f>'Names of Bidder'!G6</f>
        <v>0</v>
      </c>
    </row>
    <row r="3" spans="1:46" ht="82.5" customHeight="1">
      <c r="A3" s="500" t="str">
        <f>Basic!B1</f>
        <v>Package-A-Construction of 2 Nos. 400 kV line bays at 400 kV Bareilly (POWERGRID) S/S</v>
      </c>
      <c r="B3" s="501"/>
      <c r="C3" s="501"/>
      <c r="D3" s="501"/>
      <c r="E3" s="501"/>
      <c r="F3" s="30"/>
      <c r="G3" s="30"/>
      <c r="H3" s="30"/>
      <c r="I3" s="30"/>
      <c r="J3" s="30"/>
      <c r="K3" s="30"/>
      <c r="L3" s="30"/>
      <c r="M3" s="30"/>
      <c r="N3" s="30"/>
      <c r="O3" s="30"/>
      <c r="P3" s="30"/>
      <c r="Q3" s="30"/>
      <c r="R3" s="30"/>
      <c r="S3" s="30"/>
      <c r="T3" s="30"/>
      <c r="U3" s="30"/>
      <c r="V3" s="30"/>
      <c r="W3" s="30"/>
      <c r="X3" s="30"/>
      <c r="Y3" s="30"/>
      <c r="Z3" s="55"/>
      <c r="AA3" s="10"/>
      <c r="AB3" s="9"/>
    </row>
    <row r="4" spans="1:46" ht="20.100000000000001" customHeight="1">
      <c r="A4" s="11"/>
      <c r="AB4" s="13"/>
      <c r="AC4" s="3"/>
    </row>
    <row r="5" spans="1:46" ht="20.100000000000001" customHeight="1">
      <c r="A5" s="536" t="s">
        <v>335</v>
      </c>
      <c r="B5" s="536"/>
      <c r="C5" s="536"/>
      <c r="D5" s="536"/>
      <c r="E5" s="536"/>
      <c r="F5" s="11"/>
      <c r="G5" s="11"/>
      <c r="H5" s="11"/>
      <c r="I5" s="11"/>
      <c r="J5" s="11"/>
      <c r="K5" s="11"/>
      <c r="L5" s="11"/>
      <c r="M5" s="11"/>
      <c r="N5" s="11"/>
      <c r="O5" s="11"/>
      <c r="P5" s="11"/>
      <c r="Q5" s="11"/>
      <c r="R5" s="11"/>
      <c r="S5" s="11"/>
      <c r="T5" s="11"/>
      <c r="U5" s="11"/>
      <c r="V5" s="11"/>
      <c r="W5" s="11"/>
      <c r="X5" s="11"/>
      <c r="Y5" s="11"/>
      <c r="Z5" s="56"/>
      <c r="AB5" s="13"/>
      <c r="AC5" s="3"/>
    </row>
    <row r="6" spans="1:46" ht="20.100000000000001" customHeight="1">
      <c r="A6" s="15"/>
      <c r="AB6" s="13"/>
      <c r="AC6" s="3"/>
    </row>
    <row r="7" spans="1:46" ht="20.100000000000001" customHeight="1">
      <c r="A7" s="16" t="str">
        <f>"Bidder’s Name and Address (" &amp; MID('Names of Bidder'!B10,9, 20) &amp; ") :"</f>
        <v>Bidder’s Name and Address (Sole Bidder) :</v>
      </c>
      <c r="E7" s="6" t="s">
        <v>340</v>
      </c>
      <c r="F7" s="6"/>
      <c r="G7" s="6"/>
      <c r="H7" s="6"/>
      <c r="I7" s="6"/>
      <c r="J7" s="6"/>
      <c r="K7" s="6"/>
      <c r="L7" s="6"/>
      <c r="M7" s="6"/>
      <c r="N7" s="6"/>
      <c r="O7" s="6"/>
      <c r="P7" s="6"/>
      <c r="Q7" s="6"/>
      <c r="R7" s="6"/>
      <c r="S7" s="6"/>
      <c r="T7" s="6"/>
      <c r="U7" s="6"/>
      <c r="V7" s="6"/>
      <c r="W7" s="6"/>
      <c r="X7" s="6"/>
      <c r="Y7" s="6"/>
      <c r="AB7" s="13"/>
      <c r="AC7" s="3"/>
    </row>
    <row r="8" spans="1:46" ht="36" customHeight="1">
      <c r="A8" s="534" t="str">
        <f>IF('Names of Bidder'!D6= "JV (Joint Venture)", "JV of " &amp; Z8, "")</f>
        <v/>
      </c>
      <c r="B8" s="534"/>
      <c r="C8" s="534"/>
      <c r="D8" s="534"/>
      <c r="E8" s="4" t="s">
        <v>342</v>
      </c>
      <c r="F8" s="6"/>
      <c r="G8" s="6"/>
      <c r="I8" s="6"/>
      <c r="J8" s="6"/>
      <c r="K8" s="6"/>
      <c r="L8" s="6"/>
      <c r="M8" s="6"/>
      <c r="N8" s="6"/>
      <c r="O8" s="6"/>
      <c r="P8" s="6"/>
      <c r="Q8" s="6"/>
      <c r="R8" s="6"/>
      <c r="S8" s="6"/>
      <c r="T8" s="6"/>
      <c r="U8" s="6"/>
      <c r="V8" s="6"/>
      <c r="W8" s="6"/>
      <c r="X8" s="6"/>
      <c r="Y8" s="6"/>
      <c r="Z8" s="57" t="str">
        <f>IF('Names of Bidder'!D7=1,'Names of Bidder'!D10&amp;" &amp; "&amp;'Names of Bidder'!D15,IF('Names of Bidder'!D7="2 or More",'Names of Bidder'!D10&amp;" , "&amp;'Names of Bidder'!D15&amp;" &amp; "&amp;'Names of Bidder'!D20,""))</f>
        <v/>
      </c>
      <c r="AB8" s="13"/>
      <c r="AC8" s="3"/>
    </row>
    <row r="9" spans="1:46" ht="20.100000000000001" customHeight="1">
      <c r="A9" s="5" t="s">
        <v>341</v>
      </c>
      <c r="B9" s="538" t="str">
        <f>IF('Names of Bidder'!D10=0, "", 'Names of Bidder'!D10)</f>
        <v/>
      </c>
      <c r="C9" s="538"/>
      <c r="D9" s="538"/>
      <c r="E9" s="4" t="s">
        <v>344</v>
      </c>
      <c r="F9" s="4"/>
      <c r="G9" s="4"/>
      <c r="H9" s="4"/>
      <c r="I9" s="4"/>
      <c r="J9" s="4"/>
      <c r="K9" s="4"/>
      <c r="L9" s="4"/>
      <c r="M9" s="4"/>
      <c r="N9" s="4"/>
      <c r="O9" s="4"/>
      <c r="P9" s="4"/>
      <c r="Q9" s="4"/>
      <c r="R9" s="4"/>
      <c r="S9" s="4"/>
      <c r="T9" s="4"/>
      <c r="U9" s="4"/>
      <c r="V9" s="4"/>
      <c r="W9" s="4"/>
      <c r="X9" s="4"/>
      <c r="Y9" s="4"/>
      <c r="AB9" s="13"/>
      <c r="AC9" s="3"/>
    </row>
    <row r="10" spans="1:46" ht="44.25" customHeight="1">
      <c r="A10" s="5" t="s">
        <v>343</v>
      </c>
      <c r="B10" s="538" t="str">
        <f>IF('Names of Bidder'!D11=0, "", 'Names of Bidder'!D11)</f>
        <v/>
      </c>
      <c r="C10" s="538"/>
      <c r="D10" s="538"/>
      <c r="E10" s="482" t="s">
        <v>814</v>
      </c>
      <c r="F10" s="4"/>
      <c r="G10" s="4"/>
      <c r="H10" s="4"/>
      <c r="I10" s="4"/>
      <c r="J10" s="4"/>
      <c r="K10" s="4"/>
      <c r="L10" s="4"/>
      <c r="M10" s="4"/>
      <c r="N10" s="4"/>
      <c r="O10" s="4"/>
      <c r="P10" s="4"/>
      <c r="Q10" s="4"/>
      <c r="R10" s="4"/>
      <c r="S10" s="4"/>
      <c r="T10" s="4"/>
      <c r="U10" s="4"/>
      <c r="V10" s="4"/>
      <c r="W10" s="4"/>
      <c r="X10" s="4"/>
      <c r="Y10" s="4"/>
      <c r="AB10" s="13"/>
      <c r="AC10" s="3"/>
    </row>
    <row r="11" spans="1:46" ht="39" customHeight="1">
      <c r="B11" s="538" t="str">
        <f>IF('Names of Bidder'!D12=0, "", 'Names of Bidder'!D12)</f>
        <v/>
      </c>
      <c r="C11" s="538"/>
      <c r="D11" s="538"/>
      <c r="E11" s="482" t="s">
        <v>815</v>
      </c>
      <c r="F11" s="4"/>
      <c r="G11" s="4"/>
      <c r="H11" s="4"/>
      <c r="I11" s="4"/>
      <c r="J11" s="4"/>
      <c r="K11" s="4"/>
      <c r="L11" s="4"/>
      <c r="M11" s="4"/>
      <c r="N11" s="4"/>
      <c r="O11" s="4"/>
      <c r="P11" s="4"/>
      <c r="Q11" s="4"/>
      <c r="R11" s="4"/>
      <c r="S11" s="4"/>
      <c r="T11" s="4"/>
      <c r="U11" s="4"/>
      <c r="V11" s="4"/>
      <c r="W11" s="4"/>
      <c r="X11" s="4"/>
      <c r="Y11" s="4"/>
    </row>
    <row r="12" spans="1:46" ht="20.100000000000001" customHeight="1">
      <c r="A12" s="15"/>
      <c r="B12" s="538" t="str">
        <f>IF('Names of Bidder'!D13=0, "", 'Names of Bidder'!D13)</f>
        <v/>
      </c>
      <c r="C12" s="538"/>
      <c r="D12" s="538"/>
      <c r="E12" s="4"/>
      <c r="F12" s="4"/>
      <c r="G12" s="4"/>
      <c r="H12" s="4"/>
      <c r="I12" s="4"/>
      <c r="J12" s="4"/>
      <c r="K12" s="4"/>
      <c r="L12" s="4"/>
      <c r="M12" s="4"/>
      <c r="N12" s="4"/>
      <c r="O12" s="4"/>
      <c r="P12" s="4"/>
      <c r="Q12" s="4"/>
      <c r="R12" s="4"/>
      <c r="S12" s="4"/>
      <c r="T12" s="4"/>
      <c r="U12" s="4"/>
      <c r="V12" s="4"/>
      <c r="W12" s="4"/>
      <c r="X12" s="4"/>
      <c r="Y12" s="4"/>
    </row>
    <row r="13" spans="1:46" ht="20.100000000000001" customHeight="1">
      <c r="A13" s="15"/>
      <c r="B13" s="538" t="str">
        <f>IF('Names of Bidder'!D17=0, "", 'Names of Bidder'!D17)</f>
        <v/>
      </c>
      <c r="C13" s="538"/>
      <c r="D13" s="538"/>
      <c r="E13" s="95" t="str">
        <f>IF($Z$2="2 or More", IF(#REF!=0, "",#REF!), "")</f>
        <v/>
      </c>
      <c r="AA13" s="4"/>
    </row>
    <row r="14" spans="1:46" ht="20.100000000000001" customHeight="1">
      <c r="A14" s="15"/>
      <c r="B14" s="538" t="str">
        <f>IF('Names of Bidder'!D18=0, "", 'Names of Bidder'!D18)</f>
        <v/>
      </c>
      <c r="C14" s="538"/>
      <c r="D14" s="538"/>
      <c r="E14" s="95" t="str">
        <f>IF($Z$2="2 or More", IF(#REF!=0, "",#REF!), "")</f>
        <v/>
      </c>
      <c r="AA14" s="4"/>
    </row>
    <row r="15" spans="1:46" ht="20.100000000000001" customHeight="1">
      <c r="A15" s="12" t="s">
        <v>336</v>
      </c>
    </row>
    <row r="16" spans="1:46" ht="84" customHeight="1">
      <c r="A16" s="537" t="s">
        <v>604</v>
      </c>
      <c r="B16" s="537"/>
      <c r="C16" s="537"/>
      <c r="D16" s="537"/>
      <c r="E16" s="537"/>
      <c r="F16" s="15"/>
      <c r="G16" s="15"/>
      <c r="H16" s="15" t="str">
        <f>'Names of Bidder'!D6</f>
        <v>Sole Bidder</v>
      </c>
      <c r="I16" s="15"/>
      <c r="J16" s="15"/>
      <c r="K16" s="15"/>
      <c r="L16" s="15"/>
      <c r="M16" s="15"/>
      <c r="N16" s="15"/>
      <c r="O16" s="15"/>
      <c r="P16" s="15"/>
      <c r="Q16" s="15"/>
      <c r="R16" s="15"/>
      <c r="S16" s="15"/>
      <c r="T16" s="15"/>
      <c r="U16" s="15"/>
      <c r="V16" s="15"/>
      <c r="W16" s="15"/>
      <c r="X16" s="15"/>
      <c r="Y16" s="15"/>
      <c r="Z16" s="58"/>
      <c r="AA16" s="17"/>
      <c r="AB16" s="17"/>
    </row>
    <row r="17" spans="1:27" ht="33" customHeight="1">
      <c r="D17" s="20"/>
    </row>
    <row r="18" spans="1:27" ht="33" customHeight="1">
      <c r="A18" s="19" t="s">
        <v>5</v>
      </c>
      <c r="B18" s="28" t="str">
        <f>'Names of Bidder'!D28&amp;"-"&amp; 'Names of Bidder'!E28&amp;"-" &amp;'Names of Bidder'!F28</f>
        <v>--</v>
      </c>
      <c r="C18" s="16"/>
      <c r="D18" s="20" t="s">
        <v>3</v>
      </c>
      <c r="E18" s="94" t="str">
        <f>IF('Names of Bidder'!D25=0, "", 'Names of Bidder'!D25)</f>
        <v/>
      </c>
      <c r="F18" s="16"/>
      <c r="G18" s="16"/>
      <c r="H18" s="16"/>
      <c r="I18" s="16"/>
      <c r="J18" s="16"/>
      <c r="K18" s="16"/>
      <c r="L18" s="16"/>
      <c r="M18" s="16"/>
      <c r="N18" s="16"/>
      <c r="O18" s="16"/>
      <c r="P18" s="16"/>
      <c r="Q18" s="16"/>
      <c r="R18" s="16"/>
      <c r="S18" s="16"/>
      <c r="T18" s="16"/>
      <c r="U18" s="16"/>
      <c r="V18" s="16"/>
      <c r="W18" s="16"/>
      <c r="X18" s="16"/>
      <c r="Y18" s="16"/>
      <c r="AA18" s="7">
        <f>Basic!B4</f>
        <v>0</v>
      </c>
    </row>
    <row r="19" spans="1:27" ht="33" customHeight="1">
      <c r="A19" s="19" t="s">
        <v>6</v>
      </c>
      <c r="B19" s="94" t="str">
        <f>IF('Names of Bidder'!D29=0, "", 'Names of Bidder'!D29)</f>
        <v/>
      </c>
      <c r="C19" s="16"/>
      <c r="D19" s="20" t="s">
        <v>4</v>
      </c>
      <c r="E19" s="94" t="str">
        <f>IF('Names of Bidder'!D26=0, "", 'Names of Bidder'!D26)</f>
        <v/>
      </c>
      <c r="F19" s="22"/>
      <c r="G19" s="22"/>
      <c r="H19" s="22"/>
      <c r="I19" s="22"/>
      <c r="J19" s="22"/>
      <c r="K19" s="22"/>
      <c r="L19" s="22"/>
      <c r="M19" s="22"/>
      <c r="N19" s="22"/>
      <c r="O19" s="22"/>
      <c r="P19" s="22"/>
      <c r="Q19" s="22"/>
      <c r="R19" s="22"/>
      <c r="S19" s="22"/>
      <c r="T19" s="22"/>
      <c r="U19" s="22"/>
      <c r="V19" s="22"/>
      <c r="W19" s="22"/>
      <c r="X19" s="22"/>
      <c r="Y19" s="22"/>
      <c r="AA19" s="7" t="str">
        <f>Basic!B5</f>
        <v xml:space="preserve">8 Months </v>
      </c>
    </row>
    <row r="20" spans="1:27" ht="33" customHeight="1">
      <c r="C20" s="16"/>
      <c r="D20" s="20"/>
      <c r="F20" s="22"/>
      <c r="G20" s="22"/>
      <c r="H20" s="22"/>
      <c r="I20" s="22"/>
      <c r="J20" s="22"/>
      <c r="K20" s="22"/>
      <c r="L20" s="22"/>
      <c r="M20" s="22"/>
      <c r="N20" s="22"/>
      <c r="O20" s="22"/>
      <c r="P20" s="22"/>
      <c r="Q20" s="22"/>
      <c r="R20" s="22"/>
      <c r="S20" s="22"/>
      <c r="T20" s="22"/>
      <c r="U20" s="22"/>
      <c r="V20" s="22"/>
      <c r="W20" s="22"/>
      <c r="X20" s="22"/>
      <c r="Y20" s="22"/>
    </row>
    <row r="21" spans="1:27" ht="33" customHeight="1">
      <c r="A21" s="16"/>
      <c r="C21" s="16"/>
      <c r="E21" s="16"/>
      <c r="F21" s="16"/>
      <c r="G21" s="16"/>
      <c r="H21" s="16"/>
      <c r="I21" s="16"/>
      <c r="J21" s="16"/>
      <c r="K21" s="16"/>
      <c r="L21" s="16"/>
      <c r="M21" s="16"/>
      <c r="N21" s="16"/>
      <c r="O21" s="16"/>
      <c r="P21" s="16"/>
      <c r="Q21" s="16"/>
      <c r="R21" s="16"/>
      <c r="S21" s="16"/>
      <c r="T21" s="16"/>
      <c r="U21" s="16"/>
      <c r="V21" s="16"/>
      <c r="W21" s="16"/>
      <c r="X21" s="16"/>
      <c r="Y21" s="16"/>
    </row>
    <row r="22" spans="1:27" ht="20.100000000000001" customHeight="1"/>
    <row r="23" spans="1:27" ht="20.100000000000001" customHeight="1">
      <c r="A23" s="21"/>
    </row>
    <row r="24" spans="1:27" ht="20.100000000000001" customHeight="1"/>
    <row r="25" spans="1:27" ht="20.100000000000001" customHeight="1"/>
    <row r="26" spans="1:27" ht="20.100000000000001" customHeight="1">
      <c r="A26" s="21"/>
    </row>
    <row r="27" spans="1:27" ht="20.100000000000001" customHeight="1"/>
    <row r="28" spans="1:27" ht="20.100000000000001" customHeight="1">
      <c r="A28" s="21"/>
    </row>
    <row r="29" spans="1:27" ht="20.100000000000001" customHeight="1"/>
    <row r="30" spans="1:27" ht="20.100000000000001" customHeight="1">
      <c r="A30" s="21"/>
    </row>
    <row r="31" spans="1:27" ht="20.100000000000001" customHeight="1"/>
    <row r="32" spans="1:27" ht="20.100000000000001" customHeight="1"/>
    <row r="33" ht="20.100000000000001" customHeight="1"/>
    <row r="34" ht="20.100000000000001" customHeight="1"/>
  </sheetData>
  <sheetProtection algorithmName="SHA-512" hashValue="lR114DgKzr6acEOK2195di5ILdgCUzTe64itL/WVtNHZpyZ1SeavUUeScVX+lvC7LxuNzpfHM94u0eO5N9IdJA==" saltValue="CBxP5qWj6mgjlWoBFOVi0Q==" spinCount="100000" sheet="1" formatColumns="0" formatRows="0" selectLockedCells="1"/>
  <customSheetViews>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1">
    <mergeCell ref="A8:D8"/>
    <mergeCell ref="A1:D1"/>
    <mergeCell ref="A3:E3"/>
    <mergeCell ref="A5:E5"/>
    <mergeCell ref="A16:E16"/>
    <mergeCell ref="B9:D9"/>
    <mergeCell ref="B10:D10"/>
    <mergeCell ref="B11:D11"/>
    <mergeCell ref="B12:D12"/>
    <mergeCell ref="B14:D14"/>
    <mergeCell ref="B13:D13"/>
  </mergeCells>
  <phoneticPr fontId="7" type="noConversion"/>
  <conditionalFormatting sqref="A13 B13:E14">
    <cfRule type="expression" dxfId="23" priority="1" stopIfTrue="1">
      <formula>$Z$2=0</formula>
    </cfRule>
  </conditionalFormatting>
  <conditionalFormatting sqref="A16">
    <cfRule type="expression" dxfId="22" priority="2" stopIfTrue="1">
      <formula>$H$16="Sole Bidder"</formula>
    </cfRule>
  </conditionalFormatting>
  <pageMargins left="0.75" right="0.63" top="0.57999999999999996" bottom="0.6" header="0.34" footer="0.35"/>
  <pageSetup scale="70"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topLeftCell="A7" zoomScaleSheetLayoutView="100" workbookViewId="0">
      <selection activeCell="E21" sqref="E21"/>
    </sheetView>
  </sheetViews>
  <sheetFormatPr defaultRowHeight="15.75"/>
  <cols>
    <col min="1" max="1" width="12.140625" style="17" customWidth="1"/>
    <col min="2" max="2" width="20.5703125" style="17" customWidth="1"/>
    <col min="3" max="3" width="11.42578125" style="17" customWidth="1"/>
    <col min="4" max="4" width="40" style="17" customWidth="1"/>
    <col min="5" max="5" width="52.5703125" style="17" customWidth="1"/>
    <col min="6" max="8" width="9.140625" style="17"/>
    <col min="9" max="16384" width="9.140625" style="64"/>
  </cols>
  <sheetData>
    <row r="1" spans="1:9" s="17" customFormat="1" ht="31.5" customHeight="1">
      <c r="A1" s="539" t="str">
        <f>'Attach 3(JV)'!A1</f>
        <v>Specification No. :NR3/NT/W-AIS/DOM/K00/25/11853 (RFx No. 5002004745)</v>
      </c>
      <c r="B1" s="539"/>
      <c r="C1" s="539"/>
      <c r="D1" s="539"/>
      <c r="E1" s="265" t="str">
        <f>"Attachment-3(QR) " &amp; 'Attach 3(JV)'!AT1</f>
        <v xml:space="preserve">Attachment-3(QR) </v>
      </c>
    </row>
    <row r="2" spans="1:9" ht="5.25" customHeight="1"/>
    <row r="3" spans="1:9" ht="78.75" customHeight="1">
      <c r="A3" s="540" t="str">
        <f>'Attach 3(JV)'!A3</f>
        <v>Package-A-Construction of 2 Nos. 400 kV line bays at 400 kV Bareilly (POWERGRID) S/S</v>
      </c>
      <c r="B3" s="541"/>
      <c r="C3" s="541"/>
      <c r="D3" s="541"/>
      <c r="E3" s="541"/>
      <c r="F3" s="10"/>
      <c r="G3" s="10"/>
      <c r="H3" s="10"/>
    </row>
    <row r="4" spans="1:9" ht="20.100000000000001" customHeight="1">
      <c r="A4" s="266"/>
      <c r="H4" s="125"/>
      <c r="I4" s="126"/>
    </row>
    <row r="5" spans="1:9" ht="20.100000000000001" customHeight="1">
      <c r="A5" s="542" t="s">
        <v>345</v>
      </c>
      <c r="B5" s="542"/>
      <c r="C5" s="542"/>
      <c r="D5" s="542"/>
      <c r="E5" s="542"/>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6" t="str">
        <f>'Attach 3(JV)'!A8</f>
        <v/>
      </c>
      <c r="B8" s="546"/>
      <c r="C8" s="546"/>
      <c r="D8" s="546"/>
      <c r="E8" s="268" t="str">
        <f>'Attach 3(JV)'!E8</f>
        <v>Contract Services</v>
      </c>
      <c r="H8" s="125"/>
      <c r="I8" s="126"/>
    </row>
    <row r="9" spans="1:9" ht="20.100000000000001" customHeight="1">
      <c r="A9" s="131" t="s">
        <v>341</v>
      </c>
      <c r="B9" s="544" t="str">
        <f>'Attach 3(JV)'!B9</f>
        <v/>
      </c>
      <c r="C9" s="544"/>
      <c r="D9" s="544"/>
      <c r="E9" s="268" t="str">
        <f>'Attach 3(JV)'!E9</f>
        <v>Power Grid Corporation of India Ltd.,</v>
      </c>
      <c r="H9" s="125"/>
      <c r="I9" s="126"/>
    </row>
    <row r="10" spans="1:9" ht="20.100000000000001" customHeight="1">
      <c r="A10" s="131" t="s">
        <v>343</v>
      </c>
      <c r="B10" s="545" t="str">
        <f>'Attach 3(JV)'!B10</f>
        <v/>
      </c>
      <c r="C10" s="545"/>
      <c r="D10" s="545"/>
      <c r="E10" s="268" t="str">
        <f>'Attach 3(JV)'!E10</f>
        <v xml:space="preserve">Northern Region-III Headquarter, 2nd Floor, Plot No. – 2A/INS 02,
</v>
      </c>
      <c r="H10" s="125"/>
      <c r="I10" s="126"/>
    </row>
    <row r="11" spans="1:9" ht="20.100000000000001" customHeight="1">
      <c r="B11" s="545" t="str">
        <f>'Attach 3(JV)'!B11</f>
        <v/>
      </c>
      <c r="C11" s="545"/>
      <c r="D11" s="545"/>
      <c r="E11" s="268" t="str">
        <f>'Attach 3(JV)'!E11</f>
        <v xml:space="preserve">2nd Floor, Plot No. – 2A/INS 02, Avadh Vihar Yojna,Lucknow- 226002 (UP) </v>
      </c>
    </row>
    <row r="12" spans="1:9" ht="20.100000000000001" customHeight="1">
      <c r="A12" s="69"/>
      <c r="B12" s="545" t="str">
        <f>'Attach 3(JV)'!B12</f>
        <v/>
      </c>
      <c r="C12" s="545"/>
      <c r="D12" s="545"/>
      <c r="E12" s="129"/>
    </row>
    <row r="13" spans="1:9" ht="20.100000000000001" customHeight="1">
      <c r="A13" s="17" t="s">
        <v>336</v>
      </c>
    </row>
    <row r="14" spans="1:9" ht="20.100000000000001" customHeight="1">
      <c r="A14" s="69"/>
    </row>
    <row r="15" spans="1:9" s="275" customFormat="1" ht="27.75" customHeight="1">
      <c r="A15" s="543" t="s">
        <v>712</v>
      </c>
      <c r="B15" s="543"/>
      <c r="C15" s="543"/>
      <c r="D15" s="543"/>
      <c r="E15" s="543"/>
      <c r="F15" s="266"/>
      <c r="G15" s="266"/>
      <c r="H15" s="266"/>
    </row>
    <row r="16" spans="1:9" ht="20.100000000000001" customHeight="1">
      <c r="A16" s="69"/>
    </row>
    <row r="17" spans="1:5" ht="20.100000000000001" customHeight="1">
      <c r="A17" s="269"/>
    </row>
    <row r="18" spans="1:5" ht="20.100000000000001" customHeight="1"/>
    <row r="19" spans="1:5" ht="20.100000000000001" customHeight="1">
      <c r="A19" s="269"/>
    </row>
    <row r="20" spans="1:5" ht="20.100000000000001" customHeight="1">
      <c r="A20" s="269"/>
    </row>
    <row r="21" spans="1:5" ht="33" customHeight="1">
      <c r="D21" s="270"/>
    </row>
    <row r="22" spans="1:5" ht="33" customHeight="1">
      <c r="A22" s="271" t="s">
        <v>5</v>
      </c>
      <c r="B22" s="272" t="str">
        <f>'Attach 3(JV)'!B18</f>
        <v>--</v>
      </c>
      <c r="C22" s="47"/>
      <c r="D22" s="270" t="s">
        <v>3</v>
      </c>
      <c r="E22" s="273" t="str">
        <f>'Attach 3(JV)'!E18</f>
        <v/>
      </c>
    </row>
    <row r="23" spans="1:5" ht="33" customHeight="1">
      <c r="A23" s="271" t="s">
        <v>6</v>
      </c>
      <c r="B23" s="273" t="str">
        <f>'Attach 3(JV)'!B19</f>
        <v/>
      </c>
      <c r="C23" s="47"/>
      <c r="D23" s="270" t="s">
        <v>4</v>
      </c>
      <c r="E23" s="273" t="str">
        <f>'Attach 3(JV)'!E19</f>
        <v/>
      </c>
    </row>
    <row r="24" spans="1:5" ht="33" customHeight="1">
      <c r="C24" s="47"/>
      <c r="D24" s="270"/>
    </row>
    <row r="25" spans="1:5" ht="33" customHeight="1">
      <c r="A25" s="47"/>
      <c r="B25" s="47"/>
      <c r="C25" s="47"/>
      <c r="D25" s="270"/>
      <c r="E25" s="47"/>
    </row>
    <row r="26" spans="1:5" ht="20.100000000000001" customHeight="1"/>
    <row r="27" spans="1:5" ht="20.100000000000001" customHeight="1">
      <c r="A27" s="256"/>
    </row>
    <row r="28" spans="1:5" ht="20.100000000000001" customHeight="1"/>
    <row r="29" spans="1:5" ht="20.100000000000001" customHeight="1"/>
    <row r="30" spans="1:5" ht="20.100000000000001" customHeight="1">
      <c r="A30" s="256"/>
    </row>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row r="37" spans="1:1" ht="20.100000000000001" customHeight="1"/>
    <row r="38" spans="1:1" ht="20.100000000000001" customHeight="1"/>
  </sheetData>
  <sheetProtection algorithmName="SHA-512" hashValue="Tc/TWzvRAwDYAhwUMrdn9qh4QTkTyxwvQyX+WcdF6AhX6BveJqsDtiqbyWwscPurbED5p5ggcYdp8X6lvKfGqA==" saltValue="9RVhTD4li6/O7cdWzVEEfQ==" spinCount="100000" sheet="1" formatColumns="0" formatRows="0" selectLockedCells="1"/>
  <customSheetViews>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74"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topLeftCell="A3" zoomScaleSheetLayoutView="100" workbookViewId="0">
      <selection activeCell="F18" sqref="F18"/>
    </sheetView>
  </sheetViews>
  <sheetFormatPr defaultRowHeight="16.5"/>
  <cols>
    <col min="1" max="1" width="12.140625" style="12" customWidth="1"/>
    <col min="2" max="2" width="20.5703125" style="12" customWidth="1"/>
    <col min="3" max="3" width="11.42578125" style="12" customWidth="1"/>
    <col min="4" max="4" width="15.42578125" style="12" customWidth="1"/>
    <col min="5" max="5" width="39.28515625" style="12" customWidth="1"/>
    <col min="6" max="7" width="24.28515625" style="59" customWidth="1"/>
    <col min="8" max="9" width="0" style="54" hidden="1" customWidth="1"/>
    <col min="10" max="15" width="0" style="8" hidden="1" customWidth="1"/>
    <col min="16" max="16384" width="9.140625" style="8"/>
  </cols>
  <sheetData>
    <row r="1" spans="1:8" ht="27.75" customHeight="1">
      <c r="A1" s="547" t="str">
        <f>'Attach 3(JV)'!A1</f>
        <v>Specification No. :NR3/NT/W-AIS/DOM/K00/25/11853 (RFx No. 5002004745)</v>
      </c>
      <c r="B1" s="547"/>
      <c r="C1" s="547"/>
      <c r="D1" s="547"/>
      <c r="E1" s="111"/>
      <c r="F1" s="117"/>
      <c r="G1" s="112" t="str">
        <f>"Attachment-4 " &amp; 'Attach 3(JV)'!AV1</f>
        <v xml:space="preserve">Attachment-4 </v>
      </c>
    </row>
    <row r="3" spans="1:8" ht="68.25" customHeight="1">
      <c r="A3" s="500" t="str">
        <f>'Attach 3(JV)'!A3</f>
        <v>Package-A-Construction of 2 Nos. 400 kV line bays at 400 kV Bareilly (POWERGRID) S/S</v>
      </c>
      <c r="B3" s="501"/>
      <c r="C3" s="501"/>
      <c r="D3" s="501"/>
      <c r="E3" s="501"/>
      <c r="F3" s="501"/>
      <c r="G3" s="501"/>
    </row>
    <row r="4" spans="1:8" ht="20.100000000000001" customHeight="1">
      <c r="A4" s="11"/>
      <c r="H4" s="62"/>
    </row>
    <row r="5" spans="1:8" ht="20.100000000000001" customHeight="1">
      <c r="A5" s="536" t="s">
        <v>346</v>
      </c>
      <c r="B5" s="536"/>
      <c r="C5" s="536"/>
      <c r="D5" s="536"/>
      <c r="E5" s="536"/>
      <c r="F5" s="536"/>
      <c r="G5" s="536"/>
      <c r="H5" s="62"/>
    </row>
    <row r="6" spans="1:8" ht="20.100000000000001" customHeight="1">
      <c r="A6" s="15"/>
      <c r="H6" s="62"/>
    </row>
    <row r="7" spans="1:8" ht="20.100000000000001" customHeight="1">
      <c r="A7" s="16" t="str">
        <f>'Attach 3(JV)'!A7</f>
        <v>Bidder’s Name and Address (Sole Bidder) :</v>
      </c>
      <c r="F7" s="6" t="str">
        <f>'Attach 3(JV)'!E7</f>
        <v>To:</v>
      </c>
      <c r="H7" s="62"/>
    </row>
    <row r="8" spans="1:8" ht="36" customHeight="1">
      <c r="A8" s="534" t="str">
        <f>'Attach 3(JV)'!A8</f>
        <v/>
      </c>
      <c r="B8" s="534"/>
      <c r="C8" s="534"/>
      <c r="D8" s="534"/>
      <c r="F8" s="46" t="str">
        <f>'Attach 3(JV)'!E8</f>
        <v>Contract Services</v>
      </c>
      <c r="H8" s="62"/>
    </row>
    <row r="9" spans="1:8" ht="20.100000000000001" customHeight="1">
      <c r="A9" s="5" t="s">
        <v>341</v>
      </c>
      <c r="B9" s="538" t="str">
        <f>'Attach 3(JV)'!B9</f>
        <v/>
      </c>
      <c r="C9" s="538"/>
      <c r="D9" s="538"/>
      <c r="F9" s="46" t="str">
        <f>'Attach 3(JV)'!E9</f>
        <v>Power Grid Corporation of India Ltd.,</v>
      </c>
      <c r="H9" s="62"/>
    </row>
    <row r="10" spans="1:8" ht="20.100000000000001" customHeight="1">
      <c r="A10" s="5" t="s">
        <v>343</v>
      </c>
      <c r="B10" s="538" t="str">
        <f>'Attach 3(JV)'!B10</f>
        <v/>
      </c>
      <c r="C10" s="538"/>
      <c r="D10" s="538"/>
      <c r="F10" s="46" t="str">
        <f>'Attach 3(JV)'!E10</f>
        <v xml:space="preserve">Northern Region-III Headquarter, 2nd Floor, Plot No. – 2A/INS 02,
</v>
      </c>
      <c r="H10" s="62"/>
    </row>
    <row r="11" spans="1:8" ht="20.100000000000001" customHeight="1">
      <c r="B11" s="538" t="str">
        <f>'Attach 3(JV)'!B11</f>
        <v/>
      </c>
      <c r="C11" s="538"/>
      <c r="D11" s="538"/>
      <c r="F11" s="46" t="str">
        <f>'Attach 3(JV)'!E11</f>
        <v xml:space="preserve">2nd Floor, Plot No. – 2A/INS 02, Avadh Vihar Yojna,Lucknow- 226002 (UP) </v>
      </c>
    </row>
    <row r="12" spans="1:8" ht="20.100000000000001" customHeight="1">
      <c r="A12" s="15"/>
      <c r="B12" s="538" t="str">
        <f>'Attach 3(JV)'!B12</f>
        <v/>
      </c>
      <c r="C12" s="538"/>
      <c r="D12" s="538"/>
      <c r="E12" s="6"/>
    </row>
    <row r="13" spans="1:8" ht="20.100000000000001" customHeight="1">
      <c r="A13" s="15"/>
      <c r="B13" s="44"/>
      <c r="C13" s="44"/>
      <c r="D13" s="44"/>
      <c r="E13" s="8"/>
      <c r="F13" s="60"/>
      <c r="G13" s="60"/>
    </row>
    <row r="14" spans="1:8" ht="20.100000000000001" customHeight="1">
      <c r="A14" s="15"/>
      <c r="B14" s="44"/>
      <c r="C14" s="44"/>
      <c r="D14" s="44"/>
    </row>
    <row r="15" spans="1:8" ht="20.100000000000001" customHeight="1">
      <c r="A15" s="12" t="s">
        <v>336</v>
      </c>
    </row>
    <row r="16" spans="1:8" ht="20.100000000000001" customHeight="1">
      <c r="A16" s="15"/>
    </row>
    <row r="17" spans="1:9" ht="50.1" customHeight="1">
      <c r="A17" s="548" t="str">
        <f>"We hereby certify that equipment and materials to be supplied are produced in " &amp;H26 &amp; " eligible source " &amp; F26</f>
        <v>We hereby certify that equipment and materials to be supplied are produced in [Name of Countries],  eligible source country.</v>
      </c>
      <c r="B17" s="548"/>
      <c r="C17" s="548"/>
      <c r="D17" s="548"/>
      <c r="E17" s="548"/>
      <c r="F17" s="61" t="s">
        <v>176</v>
      </c>
      <c r="G17" s="61" t="s">
        <v>177</v>
      </c>
    </row>
    <row r="18" spans="1:9" ht="45" customHeight="1">
      <c r="A18" s="489" t="str">
        <f>"We hereby certify that our company is incorporated and registered in " &amp;I26 &amp; " eligible source " &amp;G26</f>
        <v>We hereby certify that our company is incorporated and registered in [Name of Countries],  eligible source country.</v>
      </c>
      <c r="B18" s="489"/>
      <c r="C18" s="489"/>
      <c r="D18" s="489"/>
      <c r="E18" s="489"/>
      <c r="F18" s="65" t="s">
        <v>149</v>
      </c>
      <c r="G18" s="65" t="s">
        <v>149</v>
      </c>
      <c r="H18" s="52" t="str">
        <f t="shared" ref="H18:I25" si="0">IF(F18 = "", "", F18&amp; ", ")</f>
        <v xml:space="preserve">[Name of Countries], </v>
      </c>
      <c r="I18" s="52" t="str">
        <f t="shared" si="0"/>
        <v xml:space="preserve">[Name of Countries], </v>
      </c>
    </row>
    <row r="19" spans="1:9" ht="33" customHeight="1">
      <c r="A19" s="64"/>
      <c r="B19" s="64"/>
      <c r="C19" s="64"/>
      <c r="D19" s="64"/>
      <c r="E19" s="64"/>
      <c r="F19" s="65"/>
      <c r="G19" s="65"/>
      <c r="H19" s="52" t="str">
        <f t="shared" si="0"/>
        <v/>
      </c>
      <c r="I19" s="52" t="str">
        <f t="shared" si="0"/>
        <v/>
      </c>
    </row>
    <row r="20" spans="1:9" ht="33" customHeight="1">
      <c r="A20" s="64"/>
      <c r="B20" s="64"/>
      <c r="C20" s="64"/>
      <c r="D20" s="20"/>
      <c r="E20" s="64"/>
      <c r="F20" s="65"/>
      <c r="G20" s="65"/>
      <c r="H20" s="52" t="str">
        <f t="shared" si="0"/>
        <v/>
      </c>
      <c r="I20" s="52" t="str">
        <f t="shared" si="0"/>
        <v/>
      </c>
    </row>
    <row r="21" spans="1:9" ht="33" customHeight="1">
      <c r="A21" s="19" t="s">
        <v>5</v>
      </c>
      <c r="B21" s="28" t="str">
        <f>'Attach 3(JV)'!B18</f>
        <v>--</v>
      </c>
      <c r="D21" s="20" t="s">
        <v>3</v>
      </c>
      <c r="E21" s="94" t="str">
        <f>'Attach 3(JV)'!E18</f>
        <v/>
      </c>
      <c r="F21" s="65"/>
      <c r="G21" s="65"/>
      <c r="H21" s="52" t="str">
        <f t="shared" si="0"/>
        <v/>
      </c>
      <c r="I21" s="52" t="str">
        <f t="shared" si="0"/>
        <v/>
      </c>
    </row>
    <row r="22" spans="1:9" ht="33" customHeight="1">
      <c r="A22" s="19" t="s">
        <v>6</v>
      </c>
      <c r="B22" s="94" t="str">
        <f>'Attach 3(JV)'!B19</f>
        <v/>
      </c>
      <c r="D22" s="20" t="s">
        <v>4</v>
      </c>
      <c r="E22" s="94" t="str">
        <f>'Attach 3(JV)'!E19</f>
        <v/>
      </c>
      <c r="F22" s="65"/>
      <c r="G22" s="65"/>
      <c r="H22" s="52" t="str">
        <f t="shared" si="0"/>
        <v/>
      </c>
      <c r="I22" s="52" t="str">
        <f t="shared" si="0"/>
        <v/>
      </c>
    </row>
    <row r="23" spans="1:9" ht="33" customHeight="1">
      <c r="D23" s="20"/>
      <c r="F23" s="65"/>
      <c r="G23" s="65"/>
      <c r="H23" s="52" t="str">
        <f t="shared" si="0"/>
        <v/>
      </c>
      <c r="I23" s="52" t="str">
        <f t="shared" si="0"/>
        <v/>
      </c>
    </row>
    <row r="24" spans="1:9" ht="33" customHeight="1">
      <c r="D24" s="20"/>
      <c r="F24" s="65"/>
      <c r="G24" s="65"/>
      <c r="H24" s="52" t="str">
        <f t="shared" si="0"/>
        <v/>
      </c>
      <c r="I24" s="52" t="str">
        <f t="shared" si="0"/>
        <v/>
      </c>
    </row>
    <row r="25" spans="1:9" ht="33" customHeight="1">
      <c r="A25" s="8"/>
      <c r="B25" s="8"/>
      <c r="C25" s="8"/>
      <c r="D25" s="8"/>
      <c r="E25" s="8"/>
      <c r="F25" s="65"/>
      <c r="G25" s="65"/>
      <c r="H25" s="52" t="str">
        <f t="shared" si="0"/>
        <v/>
      </c>
      <c r="I25" s="52" t="str">
        <f t="shared" si="0"/>
        <v/>
      </c>
    </row>
    <row r="26" spans="1:9" ht="33" customHeight="1">
      <c r="A26" s="8"/>
      <c r="B26" s="8"/>
      <c r="C26" s="8"/>
      <c r="D26" s="8"/>
      <c r="E26" s="8"/>
      <c r="F26" s="63" t="str">
        <f>IF((8-COUNTBLANK(F18:F25)) &lt;2, "country.", "countries.")</f>
        <v>country.</v>
      </c>
      <c r="G26" s="63" t="str">
        <f>IF((8-COUNTBLANK(G18:G25)) &lt;2, "country.", "countries.")</f>
        <v>country.</v>
      </c>
      <c r="H26" s="52" t="str">
        <f>IF(COUNTBLANK(F18:F25) =8, "[Enter the name of country where from equipments &amp; material shall be supplied]",CONCATENATE(H18,H19,H20,H21,H22,H23,H24,H25))</f>
        <v xml:space="preserve">[Name of Countries], </v>
      </c>
      <c r="I26" s="52" t="str">
        <f>IF(COUNTBLANK(G18:G25) =8, "[Enter the name of country where from equipments &amp; material shall be supplied]",CONCATENATE(I18,I19,I20,I21,I22,I23,I24,I25))</f>
        <v xml:space="preserve">[Name of Countries], </v>
      </c>
    </row>
    <row r="27" spans="1:9" ht="33" customHeight="1">
      <c r="A27" s="8"/>
      <c r="B27" s="8"/>
      <c r="C27" s="8"/>
      <c r="D27" s="8"/>
      <c r="E27" s="8"/>
    </row>
    <row r="28" spans="1:9" ht="33" customHeight="1">
      <c r="A28" s="8"/>
      <c r="B28" s="8"/>
      <c r="C28" s="8"/>
      <c r="D28" s="8"/>
      <c r="E28" s="8"/>
    </row>
    <row r="29" spans="1:9" ht="33" customHeight="1">
      <c r="A29" s="8"/>
      <c r="B29" s="8"/>
      <c r="C29" s="8"/>
      <c r="D29" s="8"/>
      <c r="E29" s="8"/>
    </row>
    <row r="30" spans="1:9" ht="20.100000000000001" customHeight="1"/>
    <row r="31" spans="1:9" ht="20.100000000000001" customHeight="1">
      <c r="A31" s="21"/>
    </row>
    <row r="32" spans="1:9" ht="20.100000000000001" customHeight="1"/>
    <row r="33" spans="1:1" ht="20.100000000000001" customHeight="1"/>
    <row r="34" spans="1:1" ht="20.100000000000001" customHeight="1">
      <c r="A34" s="21"/>
    </row>
    <row r="35" spans="1:1" ht="20.100000000000001" customHeight="1"/>
    <row r="36" spans="1:1" ht="20.100000000000001" customHeight="1">
      <c r="A36" s="21"/>
    </row>
    <row r="37" spans="1:1" ht="20.100000000000001" customHeight="1"/>
    <row r="38" spans="1:1" ht="20.100000000000001" customHeight="1">
      <c r="A38" s="21"/>
    </row>
    <row r="39" spans="1:1" ht="20.100000000000001" customHeight="1"/>
    <row r="40" spans="1:1" ht="20.100000000000001" customHeight="1"/>
    <row r="41" spans="1:1" ht="20.100000000000001" customHeight="1"/>
    <row r="42" spans="1:1" ht="20.100000000000001" customHeight="1"/>
  </sheetData>
  <sheetProtection algorithmName="SHA-512" hashValue="55TraQQ/l1GfgPyv4WuGXh3Vk9WpAeAvfZ4P3m8Eip40y19vDthEr8tOiyshybgnhK8hpQXic6KWISu4gROnCA==" saltValue="JsI4W5ENxKCnR84oaN+law==" spinCount="100000" sheet="1" formatColumns="0" formatRows="0" selectLockedCells="1"/>
  <customSheetViews>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RowHeight="15.75"/>
  <cols>
    <col min="1" max="1" width="12.140625" style="17" customWidth="1"/>
    <col min="2" max="2" width="23.7109375" style="17" customWidth="1"/>
    <col min="3" max="3" width="26.42578125" style="17" customWidth="1"/>
    <col min="4" max="4" width="12.28515625" style="17" customWidth="1"/>
    <col min="5" max="5" width="40.85546875" style="17" customWidth="1"/>
    <col min="6" max="8" width="9.140625" style="277"/>
    <col min="9" max="38" width="9.140625" style="278"/>
    <col min="39" max="16384" width="9.140625" style="64"/>
  </cols>
  <sheetData>
    <row r="1" spans="1:38" ht="36.75" customHeight="1">
      <c r="A1" s="550" t="str">
        <f>'Attach 3(JV)'!A1</f>
        <v>Specification No. :NR3/NT/W-AIS/DOM/K00/25/11853 (RFx No. 5002004745)</v>
      </c>
      <c r="B1" s="550"/>
      <c r="C1" s="550"/>
      <c r="D1" s="276"/>
      <c r="E1" s="265" t="str">
        <f>"Attachment-4(A) "&amp; 'Attach 3(JV)'!AT1</f>
        <v xml:space="preserve">Attachment-4(A) </v>
      </c>
    </row>
    <row r="2" spans="1:38" ht="11.1" customHeight="1"/>
    <row r="3" spans="1:38" ht="84" customHeight="1">
      <c r="A3" s="540" t="str">
        <f>'Attach 3(JV)'!A3</f>
        <v>Package-A-Construction of 2 Nos. 400 kV line bays at 400 kV Bareilly (POWERGRID) S/S</v>
      </c>
      <c r="B3" s="541"/>
      <c r="C3" s="541"/>
      <c r="D3" s="541"/>
      <c r="E3" s="541"/>
      <c r="F3" s="78"/>
      <c r="G3" s="78"/>
      <c r="H3" s="78"/>
    </row>
    <row r="4" spans="1:38" ht="11.1" customHeight="1">
      <c r="A4" s="266"/>
      <c r="H4" s="279"/>
      <c r="I4" s="280"/>
    </row>
    <row r="5" spans="1:38" ht="20.100000000000001" customHeight="1">
      <c r="A5" s="542" t="s">
        <v>347</v>
      </c>
      <c r="B5" s="542"/>
      <c r="C5" s="542"/>
      <c r="D5" s="542"/>
      <c r="E5" s="542"/>
      <c r="F5" s="78"/>
      <c r="H5" s="279"/>
      <c r="I5" s="280"/>
    </row>
    <row r="6" spans="1:38" ht="11.1" customHeight="1">
      <c r="A6" s="69"/>
      <c r="H6" s="279"/>
      <c r="I6" s="280"/>
    </row>
    <row r="7" spans="1:38" ht="20.100000000000001" customHeight="1">
      <c r="A7" s="47" t="str">
        <f>'Attach 3(JV)'!A7</f>
        <v>Bidder’s Name and Address (Sole Bidder) :</v>
      </c>
      <c r="D7" s="129" t="str">
        <f>'Attach 3(JV)'!E7</f>
        <v>To:</v>
      </c>
      <c r="H7" s="279"/>
      <c r="I7" s="280"/>
    </row>
    <row r="8" spans="1:38" s="85" customFormat="1" ht="36" customHeight="1">
      <c r="A8" s="546" t="str">
        <f>'Attach 3(JV)'!A8</f>
        <v/>
      </c>
      <c r="B8" s="546"/>
      <c r="C8" s="546"/>
      <c r="D8" s="130" t="str">
        <f>'Attach 3(JV)'!E8</f>
        <v>Contract Services</v>
      </c>
      <c r="E8" s="69"/>
      <c r="F8" s="281"/>
      <c r="G8" s="281"/>
      <c r="H8" s="282"/>
      <c r="I8" s="283"/>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row>
    <row r="9" spans="1:38" ht="20.100000000000001" customHeight="1">
      <c r="A9" s="131" t="s">
        <v>341</v>
      </c>
      <c r="B9" s="544" t="str">
        <f>'Attach 3(JV)'!B9</f>
        <v/>
      </c>
      <c r="C9" s="544"/>
      <c r="D9" s="130" t="str">
        <f>'Attach 3(JV)'!E9</f>
        <v>Power Grid Corporation of India Ltd.,</v>
      </c>
      <c r="H9" s="279"/>
      <c r="I9" s="280"/>
    </row>
    <row r="10" spans="1:38" ht="20.100000000000001" customHeight="1">
      <c r="A10" s="131" t="s">
        <v>343</v>
      </c>
      <c r="B10" s="544" t="str">
        <f>'Attach 3(JV)'!B10</f>
        <v/>
      </c>
      <c r="C10" s="544"/>
      <c r="D10" s="130" t="str">
        <f>'Attach 3(JV)'!E10</f>
        <v xml:space="preserve">Northern Region-III Headquarter, 2nd Floor, Plot No. – 2A/INS 02,
</v>
      </c>
      <c r="H10" s="279"/>
      <c r="I10" s="280"/>
    </row>
    <row r="11" spans="1:38" ht="20.100000000000001" customHeight="1">
      <c r="B11" s="544" t="str">
        <f>'Attach 3(JV)'!B11</f>
        <v/>
      </c>
      <c r="C11" s="544"/>
      <c r="D11" s="130" t="str">
        <f>'Attach 3(JV)'!E11</f>
        <v xml:space="preserve">2nd Floor, Plot No. – 2A/INS 02, Avadh Vihar Yojna,Lucknow- 226002 (UP) </v>
      </c>
    </row>
    <row r="12" spans="1:38" ht="15" customHeight="1">
      <c r="A12" s="69"/>
      <c r="B12" s="544" t="str">
        <f>'Attach 3(JV)'!B12</f>
        <v/>
      </c>
      <c r="C12" s="544"/>
      <c r="D12" s="130"/>
    </row>
    <row r="13" spans="1:38" ht="20.100000000000001" customHeight="1">
      <c r="A13" s="17" t="s">
        <v>336</v>
      </c>
    </row>
    <row r="14" spans="1:38" ht="72" customHeight="1">
      <c r="A14" s="490" t="s">
        <v>348</v>
      </c>
      <c r="B14" s="490"/>
      <c r="C14" s="490"/>
      <c r="D14" s="490"/>
      <c r="E14" s="490"/>
    </row>
    <row r="15" spans="1:38" ht="20.100000000000001" customHeight="1">
      <c r="A15" s="48" t="s">
        <v>354</v>
      </c>
      <c r="B15" s="48" t="s">
        <v>355</v>
      </c>
      <c r="C15" s="48" t="s">
        <v>356</v>
      </c>
      <c r="D15" s="48" t="s">
        <v>337</v>
      </c>
      <c r="E15" s="48" t="s">
        <v>338</v>
      </c>
    </row>
    <row r="16" spans="1:38" ht="20.100000000000001" customHeight="1">
      <c r="A16" s="49">
        <v>1</v>
      </c>
      <c r="B16" s="96"/>
      <c r="C16" s="96"/>
      <c r="D16" s="96"/>
      <c r="E16" s="96"/>
    </row>
    <row r="17" spans="1:5" ht="20.100000000000001" customHeight="1">
      <c r="A17" s="50">
        <v>2</v>
      </c>
      <c r="B17" s="97"/>
      <c r="C17" s="97"/>
      <c r="D17" s="97"/>
      <c r="E17" s="97"/>
    </row>
    <row r="18" spans="1:5" ht="20.100000000000001" customHeight="1">
      <c r="A18" s="50">
        <v>3</v>
      </c>
      <c r="B18" s="97"/>
      <c r="C18" s="97"/>
      <c r="D18" s="97"/>
      <c r="E18" s="97"/>
    </row>
    <row r="19" spans="1:5" ht="20.100000000000001" customHeight="1">
      <c r="A19" s="50">
        <v>4</v>
      </c>
      <c r="B19" s="97"/>
      <c r="C19" s="97"/>
      <c r="D19" s="97"/>
      <c r="E19" s="97"/>
    </row>
    <row r="20" spans="1:5" ht="19.5" customHeight="1">
      <c r="A20" s="51">
        <v>5</v>
      </c>
      <c r="B20" s="98"/>
      <c r="C20" s="98"/>
      <c r="D20" s="98"/>
      <c r="E20" s="98"/>
    </row>
    <row r="21" spans="1:5" ht="62.25" customHeight="1">
      <c r="A21" s="64"/>
      <c r="B21" s="64"/>
      <c r="C21" s="64"/>
      <c r="D21" s="64"/>
      <c r="E21" s="64"/>
    </row>
    <row r="22" spans="1:5" ht="62.25" customHeight="1">
      <c r="A22" s="490" t="s">
        <v>349</v>
      </c>
      <c r="B22" s="490"/>
      <c r="C22" s="490"/>
      <c r="D22" s="490"/>
      <c r="E22" s="490"/>
    </row>
    <row r="23" spans="1:5" ht="15.95" customHeight="1"/>
    <row r="24" spans="1:5" ht="23.1" customHeight="1">
      <c r="C24" s="270"/>
    </row>
    <row r="25" spans="1:5" ht="23.1" customHeight="1">
      <c r="A25" s="271" t="s">
        <v>5</v>
      </c>
      <c r="B25" s="272" t="str">
        <f>'Attach 3(JV)'!B18</f>
        <v>--</v>
      </c>
      <c r="C25" s="270" t="s">
        <v>3</v>
      </c>
      <c r="D25" s="549" t="str">
        <f>'Attach 3(JV)'!E18</f>
        <v/>
      </c>
      <c r="E25" s="549"/>
    </row>
    <row r="26" spans="1:5" ht="56.25" customHeight="1">
      <c r="A26" s="271" t="s">
        <v>6</v>
      </c>
      <c r="B26" s="273" t="str">
        <f>'Attach 3(JV)'!B19</f>
        <v/>
      </c>
      <c r="C26" s="270" t="s">
        <v>4</v>
      </c>
      <c r="D26" s="273" t="str">
        <f>'Attach 3(JV)'!E19</f>
        <v/>
      </c>
    </row>
    <row r="27" spans="1:5" ht="23.1" customHeight="1">
      <c r="C27" s="270"/>
      <c r="D27" s="270"/>
    </row>
    <row r="28" spans="1:5" ht="20.100000000000001" customHeight="1"/>
    <row r="29" spans="1:5" ht="20.100000000000001" customHeight="1">
      <c r="A29" s="256"/>
    </row>
    <row r="30" spans="1:5" ht="20.100000000000001" customHeight="1"/>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c r="A36" s="256"/>
    </row>
    <row r="37" spans="1:1" ht="20.100000000000001" customHeight="1"/>
    <row r="38" spans="1:1" ht="20.100000000000001" customHeight="1"/>
    <row r="39" spans="1:1" ht="20.100000000000001" customHeight="1"/>
    <row r="40" spans="1:1" ht="20.100000000000001" customHeight="1"/>
  </sheetData>
  <sheetProtection algorithmName="SHA-512" hashValue="StHfymhuvfSkjFkpFk4jyDT+cR5FSbyL26EfzRJ8iEmUcu0K6MOB/GAWQJ71+l48AU8CExAMvfIALynXOQdM7w==" saltValue="avofEuE/CLE17ZV1T2ZMKQ==" spinCount="100000" sheet="1" formatColumns="0" formatRows="0" selectLockedCells="1"/>
  <customSheetViews>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87"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topLeftCell="A16" zoomScaleSheetLayoutView="100" workbookViewId="0">
      <selection activeCell="B16" sqref="B16:E16"/>
    </sheetView>
  </sheetViews>
  <sheetFormatPr defaultRowHeight="15.75"/>
  <cols>
    <col min="1" max="1" width="12.140625" style="17" customWidth="1"/>
    <col min="2" max="2" width="20.5703125" style="17" customWidth="1"/>
    <col min="3" max="3" width="11.42578125" style="17" customWidth="1"/>
    <col min="4" max="4" width="15.42578125" style="17" customWidth="1"/>
    <col min="5" max="5" width="60.7109375" style="17" customWidth="1"/>
    <col min="6" max="8" width="9.140625" style="17"/>
    <col min="9" max="16384" width="9.140625" style="64"/>
  </cols>
  <sheetData>
    <row r="1" spans="1:9" ht="31.5" customHeight="1">
      <c r="A1" s="550" t="str">
        <f>'Attach 3(JV)'!A1</f>
        <v>Specification No. :NR3/NT/W-AIS/DOM/K00/25/11853 (RFx No. 5002004745)</v>
      </c>
      <c r="B1" s="550"/>
      <c r="C1" s="550"/>
      <c r="D1" s="550"/>
      <c r="E1" s="265" t="str">
        <f>"Attachment-4(B) "&amp; 'Attach 3(JV)'!AT1</f>
        <v xml:space="preserve">Attachment-4(B) </v>
      </c>
    </row>
    <row r="3" spans="1:9" ht="82.5" customHeight="1">
      <c r="A3" s="540" t="str">
        <f>'Attach 3(JV)'!A3</f>
        <v>Package-A-Construction of 2 Nos. 400 kV line bays at 400 kV Bareilly (POWERGRID) S/S</v>
      </c>
      <c r="B3" s="541"/>
      <c r="C3" s="541"/>
      <c r="D3" s="541"/>
      <c r="E3" s="541"/>
      <c r="F3" s="10"/>
      <c r="G3" s="10"/>
      <c r="H3" s="10"/>
    </row>
    <row r="4" spans="1:9" ht="20.100000000000001" customHeight="1">
      <c r="A4" s="266"/>
      <c r="H4" s="125"/>
      <c r="I4" s="126"/>
    </row>
    <row r="5" spans="1:9" ht="20.100000000000001" customHeight="1">
      <c r="A5" s="542" t="s">
        <v>347</v>
      </c>
      <c r="B5" s="542"/>
      <c r="C5" s="542"/>
      <c r="D5" s="542"/>
      <c r="E5" s="542"/>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6" t="str">
        <f>'Attach 3(JV)'!A8</f>
        <v/>
      </c>
      <c r="B8" s="546"/>
      <c r="C8" s="546"/>
      <c r="D8" s="546"/>
      <c r="E8" s="130" t="str">
        <f>'Attach 3(JV)'!E8</f>
        <v>Contract Services</v>
      </c>
      <c r="H8" s="125"/>
      <c r="I8" s="126"/>
    </row>
    <row r="9" spans="1:9" ht="20.100000000000001" customHeight="1">
      <c r="A9" s="131" t="s">
        <v>341</v>
      </c>
      <c r="B9" s="544" t="str">
        <f>'Attach 3(JV)'!B9</f>
        <v/>
      </c>
      <c r="C9" s="544"/>
      <c r="D9" s="544"/>
      <c r="E9" s="130" t="str">
        <f>'Attach 3(JV)'!E9</f>
        <v>Power Grid Corporation of India Ltd.,</v>
      </c>
      <c r="H9" s="125"/>
      <c r="I9" s="126"/>
    </row>
    <row r="10" spans="1:9" ht="20.100000000000001" customHeight="1">
      <c r="A10" s="131" t="s">
        <v>343</v>
      </c>
      <c r="B10" s="544" t="str">
        <f>'Attach 3(JV)'!B10</f>
        <v/>
      </c>
      <c r="C10" s="544"/>
      <c r="D10" s="544"/>
      <c r="E10" s="130" t="str">
        <f>'Attach 3(JV)'!E10</f>
        <v xml:space="preserve">Northern Region-III Headquarter, 2nd Floor, Plot No. – 2A/INS 02,
</v>
      </c>
      <c r="H10" s="125"/>
      <c r="I10" s="126"/>
    </row>
    <row r="11" spans="1:9" ht="20.100000000000001" customHeight="1">
      <c r="B11" s="544" t="str">
        <f>'Attach 3(JV)'!B11</f>
        <v/>
      </c>
      <c r="C11" s="544"/>
      <c r="D11" s="544"/>
      <c r="E11" s="130" t="str">
        <f>'Attach 3(JV)'!E11</f>
        <v xml:space="preserve">2nd Floor, Plot No. – 2A/INS 02, Avadh Vihar Yojna,Lucknow- 226002 (UP) </v>
      </c>
    </row>
    <row r="12" spans="1:9" ht="20.100000000000001" customHeight="1">
      <c r="A12" s="69"/>
      <c r="B12" s="544" t="str">
        <f>'Attach 3(JV)'!B12</f>
        <v/>
      </c>
      <c r="C12" s="544"/>
      <c r="D12" s="544"/>
      <c r="E12" s="130"/>
    </row>
    <row r="13" spans="1:9" ht="20.100000000000001" customHeight="1">
      <c r="A13" s="17" t="s">
        <v>336</v>
      </c>
    </row>
    <row r="14" spans="1:9" ht="20.100000000000001" customHeight="1">
      <c r="A14" s="69"/>
    </row>
    <row r="15" spans="1:9" ht="87.75" customHeight="1">
      <c r="A15" s="490" t="s">
        <v>357</v>
      </c>
      <c r="B15" s="490"/>
      <c r="C15" s="490"/>
      <c r="D15" s="490"/>
      <c r="E15" s="490"/>
    </row>
    <row r="16" spans="1:9" ht="30" customHeight="1">
      <c r="A16" s="31" t="s">
        <v>350</v>
      </c>
      <c r="B16" s="551"/>
      <c r="C16" s="551"/>
      <c r="D16" s="551"/>
      <c r="E16" s="551"/>
    </row>
    <row r="17" spans="1:5" ht="30" customHeight="1">
      <c r="A17" s="31" t="s">
        <v>351</v>
      </c>
      <c r="B17" s="551"/>
      <c r="C17" s="551"/>
      <c r="D17" s="551"/>
      <c r="E17" s="551"/>
    </row>
    <row r="18" spans="1:5" ht="30" customHeight="1">
      <c r="A18" s="31" t="s">
        <v>352</v>
      </c>
      <c r="B18" s="551"/>
      <c r="C18" s="551"/>
      <c r="D18" s="551"/>
      <c r="E18" s="551"/>
    </row>
    <row r="19" spans="1:5" ht="30" customHeight="1">
      <c r="A19" s="24" t="s">
        <v>353</v>
      </c>
      <c r="B19" s="551"/>
      <c r="C19" s="551"/>
      <c r="D19" s="551"/>
      <c r="E19" s="551"/>
    </row>
    <row r="20" spans="1:5" ht="30" customHeight="1">
      <c r="A20" s="24" t="s">
        <v>71</v>
      </c>
      <c r="B20" s="551"/>
      <c r="C20" s="551"/>
      <c r="D20" s="551"/>
      <c r="E20" s="551"/>
    </row>
    <row r="21" spans="1:5" ht="30" customHeight="1">
      <c r="A21" s="24" t="s">
        <v>74</v>
      </c>
      <c r="B21" s="551"/>
      <c r="C21" s="551"/>
      <c r="D21" s="551"/>
      <c r="E21" s="551"/>
    </row>
    <row r="22" spans="1:5" ht="16.5" customHeight="1">
      <c r="A22" s="45"/>
    </row>
    <row r="23" spans="1:5" ht="27.95" customHeight="1">
      <c r="D23" s="270"/>
    </row>
    <row r="24" spans="1:5" ht="27.95" customHeight="1">
      <c r="A24" s="271" t="s">
        <v>5</v>
      </c>
      <c r="B24" s="272" t="str">
        <f>'Attach 3(JV)'!B18</f>
        <v>--</v>
      </c>
      <c r="D24" s="270" t="s">
        <v>3</v>
      </c>
      <c r="E24" s="273" t="str">
        <f>'Attach 3(JV)'!E18</f>
        <v/>
      </c>
    </row>
    <row r="25" spans="1:5" ht="27.95" customHeight="1">
      <c r="A25" s="271" t="s">
        <v>6</v>
      </c>
      <c r="B25" s="273" t="str">
        <f>'Attach 3(JV)'!B19</f>
        <v/>
      </c>
      <c r="D25" s="270" t="s">
        <v>4</v>
      </c>
      <c r="E25" s="273" t="str">
        <f>'Attach 3(JV)'!E19</f>
        <v/>
      </c>
    </row>
    <row r="26" spans="1:5" ht="27.95" customHeight="1">
      <c r="D26" s="270"/>
    </row>
    <row r="27" spans="1:5" ht="33" customHeight="1"/>
    <row r="28" spans="1:5" ht="33"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c r="A35" s="256"/>
    </row>
  </sheetData>
  <sheetProtection algorithmName="SHA-512" hashValue="CYzBA5l60c1YGyD1+mxKmsBQTGoz+jZOvYYFwDBBPgwJ4oBSgSvHBSipR7eHL1b7J/Bc82Uy+bcd3xhKXOVSUw==" saltValue="XHpvmQbo5y7QaWiDaGWxKQ==" spinCount="100000" sheet="1" formatColumns="0" formatRows="0" selectLockedCells="1"/>
  <customSheetViews>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84"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SheetLayoutView="100" workbookViewId="0">
      <selection activeCell="B17" sqref="B17"/>
    </sheetView>
  </sheetViews>
  <sheetFormatPr defaultRowHeight="15.75"/>
  <cols>
    <col min="1" max="1" width="12.140625" style="17" customWidth="1"/>
    <col min="2" max="2" width="30.7109375" style="17" customWidth="1"/>
    <col min="3" max="3" width="25.140625" style="17" customWidth="1"/>
    <col min="4" max="4" width="24.28515625" style="17" customWidth="1"/>
    <col min="5" max="5" width="35.140625" style="17" customWidth="1"/>
    <col min="6" max="7" width="9.140625" style="17"/>
    <col min="8" max="8" width="0" style="17" hidden="1" customWidth="1"/>
    <col min="9" max="16384" width="9.140625" style="64"/>
  </cols>
  <sheetData>
    <row r="1" spans="1:9" ht="34.5" customHeight="1">
      <c r="A1" s="550" t="str">
        <f>'Attach 3(JV)'!A1</f>
        <v>Specification No. :NR3/NT/W-AIS/DOM/K00/25/11853 (RFx No. 5002004745)</v>
      </c>
      <c r="B1" s="550"/>
      <c r="C1" s="550"/>
      <c r="D1" s="552" t="str">
        <f>"Attachment-5 " &amp; 'Attach 3(JV)'!AT1</f>
        <v xml:space="preserve">Attachment-5 </v>
      </c>
      <c r="E1" s="552"/>
    </row>
    <row r="3" spans="1:9" ht="40.5" customHeight="1">
      <c r="A3" s="540" t="str">
        <f>'Attach 3(JV)'!A3</f>
        <v>Package-A-Construction of 2 Nos. 400 kV line bays at 400 kV Bareilly (POWERGRID) S/S</v>
      </c>
      <c r="B3" s="541"/>
      <c r="C3" s="541"/>
      <c r="D3" s="541"/>
      <c r="E3" s="541"/>
      <c r="F3" s="10"/>
      <c r="G3" s="10"/>
      <c r="H3" s="10"/>
    </row>
    <row r="4" spans="1:9" ht="16.5">
      <c r="A4" s="266"/>
      <c r="H4" s="125"/>
      <c r="I4" s="126"/>
    </row>
    <row r="5" spans="1:9" ht="16.5">
      <c r="A5" s="542" t="s">
        <v>358</v>
      </c>
      <c r="B5" s="542"/>
      <c r="C5" s="542"/>
      <c r="D5" s="542"/>
      <c r="E5" s="542"/>
      <c r="F5" s="47"/>
      <c r="H5" s="125"/>
      <c r="I5" s="126"/>
    </row>
    <row r="6" spans="1:9">
      <c r="A6" s="69"/>
      <c r="H6" s="125"/>
      <c r="I6" s="126"/>
    </row>
    <row r="7" spans="1:9" ht="16.5">
      <c r="A7" s="47" t="str">
        <f>'Attach 3(JV)'!A7</f>
        <v>Bidder’s Name and Address (Sole Bidder) :</v>
      </c>
      <c r="B7" s="69"/>
      <c r="C7" s="69"/>
      <c r="D7" s="129" t="str">
        <f>'Attach 3(JV)'!E7</f>
        <v>To:</v>
      </c>
      <c r="H7" s="125"/>
      <c r="I7" s="126"/>
    </row>
    <row r="8" spans="1:9" ht="16.5">
      <c r="A8" s="546" t="str">
        <f>'Attach 3(JV)'!A8</f>
        <v/>
      </c>
      <c r="B8" s="546"/>
      <c r="C8" s="546"/>
      <c r="D8" s="130" t="str">
        <f>'Attach 3(JV)'!E8</f>
        <v>Contract Services</v>
      </c>
      <c r="H8" s="125"/>
      <c r="I8" s="126"/>
    </row>
    <row r="9" spans="1:9" ht="16.5">
      <c r="A9" s="131" t="s">
        <v>341</v>
      </c>
      <c r="B9" s="544" t="str">
        <f>'Attach 3(JV)'!B9</f>
        <v/>
      </c>
      <c r="C9" s="544"/>
      <c r="D9" s="130" t="str">
        <f>'Attach 3(JV)'!E9</f>
        <v>Power Grid Corporation of India Ltd.,</v>
      </c>
      <c r="H9" s="125"/>
      <c r="I9" s="126"/>
    </row>
    <row r="10" spans="1:9" ht="16.5">
      <c r="A10" s="131" t="s">
        <v>343</v>
      </c>
      <c r="B10" s="544" t="str">
        <f>'Attach 3(JV)'!B10</f>
        <v/>
      </c>
      <c r="C10" s="544"/>
      <c r="D10" s="130" t="str">
        <f>'Attach 3(JV)'!E10</f>
        <v xml:space="preserve">Northern Region-III Headquarter, 2nd Floor, Plot No. – 2A/INS 02,
</v>
      </c>
      <c r="H10" s="125"/>
      <c r="I10" s="126"/>
    </row>
    <row r="11" spans="1:9">
      <c r="B11" s="544" t="str">
        <f>'Attach 3(JV)'!B11</f>
        <v/>
      </c>
      <c r="C11" s="544"/>
      <c r="D11" s="130" t="str">
        <f>'Attach 3(JV)'!E11</f>
        <v xml:space="preserve">2nd Floor, Plot No. – 2A/INS 02, Avadh Vihar Yojna,Lucknow- 226002 (UP) </v>
      </c>
    </row>
    <row r="12" spans="1:9">
      <c r="A12" s="69"/>
      <c r="B12" s="544" t="str">
        <f>'Attach 3(JV)'!B12</f>
        <v/>
      </c>
      <c r="C12" s="544"/>
      <c r="D12" s="130"/>
    </row>
    <row r="13" spans="1:9">
      <c r="A13" s="17" t="s">
        <v>336</v>
      </c>
    </row>
    <row r="14" spans="1:9">
      <c r="A14" s="490" t="s">
        <v>359</v>
      </c>
      <c r="B14" s="490"/>
      <c r="C14" s="490"/>
      <c r="D14" s="490"/>
      <c r="E14" s="490"/>
    </row>
    <row r="15" spans="1:9">
      <c r="A15" s="565" t="s">
        <v>339</v>
      </c>
      <c r="B15" s="565" t="s">
        <v>356</v>
      </c>
      <c r="C15" s="565" t="s">
        <v>360</v>
      </c>
      <c r="D15" s="563" t="s">
        <v>361</v>
      </c>
      <c r="E15" s="564"/>
    </row>
    <row r="16" spans="1:9">
      <c r="A16" s="566"/>
      <c r="B16" s="566"/>
      <c r="C16" s="566"/>
      <c r="D16" s="252" t="s">
        <v>362</v>
      </c>
      <c r="E16" s="252" t="s">
        <v>363</v>
      </c>
    </row>
    <row r="17" spans="1:8">
      <c r="A17" s="288">
        <v>1</v>
      </c>
      <c r="B17" s="289"/>
      <c r="C17" s="289"/>
      <c r="D17" s="289"/>
      <c r="E17" s="289"/>
    </row>
    <row r="18" spans="1:8">
      <c r="A18" s="290">
        <v>2</v>
      </c>
      <c r="B18" s="289"/>
      <c r="C18" s="289"/>
      <c r="D18" s="289"/>
      <c r="E18" s="289"/>
    </row>
    <row r="19" spans="1:8">
      <c r="A19" s="290">
        <v>3</v>
      </c>
      <c r="B19" s="289"/>
      <c r="C19" s="289"/>
      <c r="D19" s="289"/>
      <c r="E19" s="289"/>
    </row>
    <row r="20" spans="1:8">
      <c r="A20" s="290">
        <v>4</v>
      </c>
      <c r="B20" s="289"/>
      <c r="C20" s="289"/>
      <c r="D20" s="289"/>
      <c r="E20" s="289"/>
      <c r="F20" s="291"/>
      <c r="G20" s="291"/>
      <c r="H20" s="292" t="b">
        <v>0</v>
      </c>
    </row>
    <row r="21" spans="1:8">
      <c r="A21" s="293">
        <v>5</v>
      </c>
      <c r="B21" s="289"/>
      <c r="C21" s="289"/>
      <c r="D21" s="289"/>
      <c r="E21" s="289"/>
      <c r="F21" s="291"/>
      <c r="G21" s="291"/>
      <c r="H21" s="294"/>
    </row>
    <row r="22" spans="1:8">
      <c r="A22" s="295"/>
      <c r="B22" s="296"/>
      <c r="C22" s="296"/>
      <c r="D22" s="296"/>
      <c r="E22" s="296"/>
      <c r="F22" s="297"/>
      <c r="G22" s="297"/>
      <c r="H22" s="298"/>
    </row>
    <row r="23" spans="1:8">
      <c r="A23" s="261"/>
      <c r="B23" s="89"/>
      <c r="C23" s="89"/>
      <c r="D23" s="89"/>
      <c r="E23" s="89"/>
      <c r="F23" s="297"/>
      <c r="G23" s="297"/>
      <c r="H23" s="298"/>
    </row>
    <row r="24" spans="1:8" ht="16.5">
      <c r="A24" s="553" t="s">
        <v>492</v>
      </c>
      <c r="B24" s="554"/>
      <c r="C24" s="554"/>
      <c r="D24" s="554"/>
      <c r="E24" s="554"/>
      <c r="F24" s="297"/>
      <c r="G24" s="297"/>
      <c r="H24" s="298"/>
    </row>
    <row r="25" spans="1:8">
      <c r="A25" s="567" t="s">
        <v>76</v>
      </c>
      <c r="B25" s="567"/>
      <c r="C25" s="567"/>
      <c r="D25" s="567"/>
      <c r="E25" s="567"/>
      <c r="F25" s="297"/>
      <c r="G25" s="297"/>
      <c r="H25" s="298"/>
    </row>
    <row r="26" spans="1:8">
      <c r="A26" s="565" t="s">
        <v>339</v>
      </c>
      <c r="B26" s="565" t="s">
        <v>356</v>
      </c>
      <c r="C26" s="565" t="s">
        <v>98</v>
      </c>
      <c r="D26" s="563" t="s">
        <v>99</v>
      </c>
      <c r="E26" s="564"/>
    </row>
    <row r="27" spans="1:8">
      <c r="A27" s="566"/>
      <c r="B27" s="566"/>
      <c r="C27" s="566"/>
      <c r="D27" s="252" t="s">
        <v>100</v>
      </c>
      <c r="E27" s="252" t="s">
        <v>101</v>
      </c>
    </row>
    <row r="28" spans="1:8">
      <c r="A28" s="299">
        <v>1</v>
      </c>
      <c r="B28" s="300"/>
      <c r="C28" s="300"/>
      <c r="D28" s="300"/>
      <c r="E28" s="300"/>
    </row>
    <row r="29" spans="1:8">
      <c r="A29" s="299">
        <v>2</v>
      </c>
      <c r="B29" s="300"/>
      <c r="C29" s="300"/>
      <c r="D29" s="300"/>
      <c r="E29" s="300"/>
    </row>
    <row r="30" spans="1:8">
      <c r="A30" s="293">
        <v>3</v>
      </c>
      <c r="B30" s="300"/>
      <c r="C30" s="300"/>
      <c r="D30" s="300"/>
      <c r="E30" s="300"/>
    </row>
    <row r="31" spans="1:8">
      <c r="A31" s="301"/>
      <c r="B31" s="301"/>
      <c r="C31" s="301"/>
      <c r="D31" s="301"/>
      <c r="E31" s="301"/>
    </row>
    <row r="32" spans="1:8" ht="16.5">
      <c r="C32" s="270"/>
    </row>
    <row r="33" spans="1:5" ht="16.5">
      <c r="A33" s="271" t="s">
        <v>5</v>
      </c>
      <c r="B33" s="272" t="str">
        <f>'Attach 3(JV)'!B18</f>
        <v>--</v>
      </c>
      <c r="D33" s="270" t="s">
        <v>3</v>
      </c>
      <c r="E33" s="273" t="str">
        <f>'Attach 3(JV)'!E18</f>
        <v/>
      </c>
    </row>
    <row r="34" spans="1:5" ht="16.5">
      <c r="A34" s="271" t="s">
        <v>6</v>
      </c>
      <c r="B34" s="273" t="str">
        <f>'Attach 3(JV)'!B19</f>
        <v/>
      </c>
      <c r="D34" s="270" t="s">
        <v>4</v>
      </c>
      <c r="E34" s="273" t="str">
        <f>'Attach 3(JV)'!E19</f>
        <v/>
      </c>
    </row>
    <row r="35" spans="1:5" ht="16.5">
      <c r="A35" s="64"/>
      <c r="B35" s="64"/>
      <c r="C35" s="270"/>
      <c r="D35" s="64"/>
      <c r="E35" s="64"/>
    </row>
    <row r="36" spans="1:5" ht="16.5">
      <c r="A36" s="302" t="str">
        <f>A1</f>
        <v>Specification No. :NR3/NT/W-AIS/DOM/K00/25/11853 (RFx No. 5002004745)</v>
      </c>
      <c r="B36" s="276"/>
      <c r="C36" s="276"/>
      <c r="D36" s="276"/>
      <c r="E36" s="303" t="str">
        <f>"Annexure I to " &amp;D1</f>
        <v xml:space="preserve">Annexure I to Attachment-5 </v>
      </c>
    </row>
    <row r="37" spans="1:5">
      <c r="A37" s="256"/>
    </row>
    <row r="38" spans="1:5" ht="16.5">
      <c r="A38" s="557" t="s">
        <v>358</v>
      </c>
      <c r="B38" s="557"/>
      <c r="C38" s="557"/>
      <c r="D38" s="557"/>
      <c r="E38" s="557"/>
    </row>
    <row r="40" spans="1:5">
      <c r="A40" s="558" t="s">
        <v>339</v>
      </c>
      <c r="B40" s="560" t="s">
        <v>356</v>
      </c>
      <c r="C40" s="560" t="s">
        <v>360</v>
      </c>
      <c r="D40" s="563" t="s">
        <v>361</v>
      </c>
      <c r="E40" s="564"/>
    </row>
    <row r="41" spans="1:5">
      <c r="A41" s="559"/>
      <c r="B41" s="561"/>
      <c r="C41" s="561"/>
      <c r="D41" s="252" t="s">
        <v>362</v>
      </c>
      <c r="E41" s="252" t="s">
        <v>363</v>
      </c>
    </row>
    <row r="42" spans="1:5" ht="16.5">
      <c r="A42" s="304"/>
      <c r="B42" s="304"/>
      <c r="C42" s="304"/>
      <c r="D42" s="304"/>
      <c r="E42" s="304"/>
    </row>
    <row r="43" spans="1:5" ht="16.5">
      <c r="A43" s="304"/>
      <c r="B43" s="304"/>
      <c r="C43" s="304"/>
      <c r="D43" s="304"/>
      <c r="E43" s="304"/>
    </row>
    <row r="44" spans="1:5" ht="16.5">
      <c r="A44" s="304"/>
      <c r="B44" s="304"/>
      <c r="C44" s="304"/>
      <c r="D44" s="304"/>
      <c r="E44" s="304"/>
    </row>
    <row r="45" spans="1:5" ht="16.5">
      <c r="A45" s="304"/>
      <c r="B45" s="304"/>
      <c r="C45" s="304"/>
      <c r="D45" s="304"/>
      <c r="E45" s="304"/>
    </row>
    <row r="46" spans="1:5" ht="16.5">
      <c r="A46" s="304"/>
      <c r="B46" s="304"/>
      <c r="C46" s="304"/>
      <c r="D46" s="304"/>
      <c r="E46" s="304"/>
    </row>
    <row r="47" spans="1:5" ht="16.5">
      <c r="A47" s="304"/>
      <c r="B47" s="304"/>
      <c r="C47" s="304"/>
      <c r="D47" s="304"/>
      <c r="E47" s="304"/>
    </row>
    <row r="48" spans="1:5" ht="16.5">
      <c r="A48" s="304"/>
      <c r="B48" s="304"/>
      <c r="C48" s="304"/>
      <c r="D48" s="304"/>
      <c r="E48" s="304"/>
    </row>
    <row r="49" spans="1:5" ht="16.5">
      <c r="A49" s="304"/>
      <c r="B49" s="304"/>
      <c r="C49" s="304"/>
      <c r="D49" s="304"/>
      <c r="E49" s="304"/>
    </row>
    <row r="50" spans="1:5" ht="16.5">
      <c r="A50" s="304"/>
      <c r="B50" s="304"/>
      <c r="C50" s="304"/>
      <c r="D50" s="304"/>
      <c r="E50" s="304"/>
    </row>
    <row r="51" spans="1:5" ht="16.5">
      <c r="A51" s="304"/>
      <c r="B51" s="304"/>
      <c r="C51" s="304"/>
      <c r="D51" s="304"/>
      <c r="E51" s="304"/>
    </row>
    <row r="52" spans="1:5" ht="16.5">
      <c r="A52" s="304"/>
      <c r="B52" s="304"/>
      <c r="C52" s="304"/>
      <c r="D52" s="304"/>
      <c r="E52" s="304"/>
    </row>
    <row r="53" spans="1:5" ht="16.5">
      <c r="A53" s="304"/>
      <c r="B53" s="304"/>
      <c r="C53" s="304"/>
      <c r="D53" s="304"/>
      <c r="E53" s="304"/>
    </row>
    <row r="54" spans="1:5" ht="16.5">
      <c r="A54" s="304"/>
      <c r="B54" s="304"/>
      <c r="C54" s="304"/>
      <c r="D54" s="304"/>
      <c r="E54" s="304"/>
    </row>
    <row r="55" spans="1:5" ht="16.5">
      <c r="A55" s="304"/>
      <c r="B55" s="304"/>
      <c r="C55" s="304"/>
      <c r="D55" s="304"/>
      <c r="E55" s="304"/>
    </row>
    <row r="56" spans="1:5" ht="16.5">
      <c r="A56" s="304"/>
      <c r="B56" s="304"/>
      <c r="C56" s="304"/>
      <c r="D56" s="304"/>
      <c r="E56" s="304"/>
    </row>
    <row r="57" spans="1:5" ht="16.5">
      <c r="A57" s="304"/>
      <c r="B57" s="304"/>
      <c r="C57" s="304"/>
      <c r="D57" s="304"/>
      <c r="E57" s="304"/>
    </row>
    <row r="58" spans="1:5" ht="16.5">
      <c r="A58" s="304"/>
      <c r="B58" s="304"/>
      <c r="C58" s="304"/>
      <c r="D58" s="304"/>
      <c r="E58" s="304"/>
    </row>
    <row r="59" spans="1:5" ht="16.5">
      <c r="A59" s="304"/>
      <c r="B59" s="304"/>
      <c r="C59" s="304"/>
      <c r="D59" s="304"/>
      <c r="E59" s="304"/>
    </row>
    <row r="60" spans="1:5" ht="16.5">
      <c r="A60" s="304"/>
      <c r="B60" s="304"/>
      <c r="C60" s="304"/>
      <c r="D60" s="304"/>
      <c r="E60" s="304"/>
    </row>
    <row r="61" spans="1:5" ht="16.5">
      <c r="A61" s="304"/>
      <c r="B61" s="304"/>
      <c r="C61" s="304"/>
      <c r="D61" s="304"/>
      <c r="E61" s="304"/>
    </row>
    <row r="62" spans="1:5" ht="16.5">
      <c r="A62" s="304"/>
      <c r="B62" s="304"/>
      <c r="C62" s="304"/>
      <c r="D62" s="304"/>
      <c r="E62" s="304"/>
    </row>
    <row r="63" spans="1:5" ht="16.5">
      <c r="A63" s="304"/>
      <c r="B63" s="304"/>
      <c r="C63" s="304"/>
      <c r="D63" s="304"/>
      <c r="E63" s="304"/>
    </row>
    <row r="64" spans="1:5" ht="16.5">
      <c r="A64" s="304"/>
      <c r="B64" s="304"/>
      <c r="C64" s="304"/>
      <c r="D64" s="304"/>
      <c r="E64" s="304"/>
    </row>
    <row r="65" spans="1:5" ht="16.5">
      <c r="A65" s="304"/>
      <c r="B65" s="304"/>
      <c r="C65" s="304"/>
      <c r="D65" s="304"/>
      <c r="E65" s="304"/>
    </row>
    <row r="66" spans="1:5" ht="16.5">
      <c r="A66" s="304"/>
      <c r="B66" s="304"/>
      <c r="C66" s="304"/>
      <c r="D66" s="304"/>
      <c r="E66" s="304"/>
    </row>
    <row r="67" spans="1:5" ht="16.5">
      <c r="A67" s="305"/>
      <c r="B67" s="305"/>
      <c r="C67" s="305"/>
      <c r="D67" s="305"/>
      <c r="E67" s="305"/>
    </row>
    <row r="69" spans="1:5" ht="16.5">
      <c r="C69" s="270"/>
    </row>
    <row r="70" spans="1:5" ht="16.5">
      <c r="A70" s="271" t="s">
        <v>5</v>
      </c>
      <c r="B70" s="272" t="str">
        <f>B33</f>
        <v>--</v>
      </c>
      <c r="C70" s="270" t="s">
        <v>3</v>
      </c>
      <c r="D70" s="273" t="str">
        <f>E33</f>
        <v/>
      </c>
    </row>
    <row r="71" spans="1:5" ht="16.5">
      <c r="A71" s="271" t="s">
        <v>6</v>
      </c>
      <c r="B71" s="306" t="str">
        <f>B34</f>
        <v/>
      </c>
      <c r="C71" s="270" t="s">
        <v>4</v>
      </c>
      <c r="D71" s="273" t="str">
        <f>E34</f>
        <v/>
      </c>
    </row>
    <row r="72" spans="1:5" ht="16.5">
      <c r="A72" s="271"/>
      <c r="B72" s="272"/>
      <c r="C72" s="270"/>
      <c r="D72" s="307"/>
    </row>
    <row r="73" spans="1:5" ht="16.5">
      <c r="A73" s="302" t="str">
        <f>A1</f>
        <v>Specification No. :NR3/NT/W-AIS/DOM/K00/25/11853 (RFx No. 5002004745)</v>
      </c>
      <c r="B73" s="276"/>
      <c r="C73" s="276"/>
      <c r="D73" s="276"/>
      <c r="E73" s="303" t="str">
        <f>E36</f>
        <v xml:space="preserve">Annexure I to Attachment-5 </v>
      </c>
    </row>
    <row r="74" spans="1:5">
      <c r="A74" s="256"/>
    </row>
    <row r="75" spans="1:5" ht="16.5">
      <c r="A75" s="557" t="s">
        <v>358</v>
      </c>
      <c r="B75" s="557"/>
      <c r="C75" s="557"/>
      <c r="D75" s="557"/>
      <c r="E75" s="557"/>
    </row>
    <row r="77" spans="1:5" ht="16.5">
      <c r="A77" s="558" t="s">
        <v>339</v>
      </c>
      <c r="B77" s="560" t="s">
        <v>356</v>
      </c>
      <c r="C77" s="560" t="s">
        <v>361</v>
      </c>
      <c r="D77" s="555" t="s">
        <v>361</v>
      </c>
      <c r="E77" s="556"/>
    </row>
    <row r="78" spans="1:5">
      <c r="A78" s="559"/>
      <c r="B78" s="562"/>
      <c r="C78" s="562"/>
      <c r="D78" s="308" t="s">
        <v>362</v>
      </c>
      <c r="E78" s="308" t="s">
        <v>363</v>
      </c>
    </row>
    <row r="79" spans="1:5" ht="16.5">
      <c r="A79" s="304"/>
      <c r="B79" s="304"/>
      <c r="C79" s="304"/>
      <c r="D79" s="304"/>
      <c r="E79" s="304"/>
    </row>
    <row r="80" spans="1:5" ht="16.5">
      <c r="A80" s="304"/>
      <c r="B80" s="304"/>
      <c r="C80" s="304"/>
      <c r="D80" s="304"/>
      <c r="E80" s="304"/>
    </row>
    <row r="81" spans="1:5" ht="16.5">
      <c r="A81" s="304"/>
      <c r="B81" s="304"/>
      <c r="C81" s="304"/>
      <c r="D81" s="304"/>
      <c r="E81" s="304"/>
    </row>
    <row r="82" spans="1:5" ht="16.5">
      <c r="A82" s="304"/>
      <c r="B82" s="304"/>
      <c r="C82" s="304"/>
      <c r="D82" s="304"/>
      <c r="E82" s="304"/>
    </row>
    <row r="83" spans="1:5" ht="16.5">
      <c r="A83" s="304"/>
      <c r="B83" s="304"/>
      <c r="C83" s="304"/>
      <c r="D83" s="304"/>
      <c r="E83" s="304"/>
    </row>
    <row r="84" spans="1:5" ht="16.5">
      <c r="A84" s="304"/>
      <c r="B84" s="304"/>
      <c r="C84" s="304"/>
      <c r="D84" s="304"/>
      <c r="E84" s="304"/>
    </row>
    <row r="85" spans="1:5" ht="16.5">
      <c r="A85" s="304"/>
      <c r="B85" s="304"/>
      <c r="C85" s="304"/>
      <c r="D85" s="304"/>
      <c r="E85" s="304"/>
    </row>
    <row r="86" spans="1:5" ht="16.5">
      <c r="A86" s="304"/>
      <c r="B86" s="304"/>
      <c r="C86" s="304"/>
      <c r="D86" s="304"/>
      <c r="E86" s="304"/>
    </row>
    <row r="87" spans="1:5" ht="16.5">
      <c r="A87" s="304"/>
      <c r="B87" s="304"/>
      <c r="C87" s="304"/>
      <c r="D87" s="304"/>
      <c r="E87" s="304"/>
    </row>
    <row r="88" spans="1:5" ht="16.5">
      <c r="A88" s="304"/>
      <c r="B88" s="304"/>
      <c r="C88" s="304"/>
      <c r="D88" s="304"/>
      <c r="E88" s="304"/>
    </row>
    <row r="89" spans="1:5" ht="16.5">
      <c r="A89" s="304"/>
      <c r="B89" s="304"/>
      <c r="C89" s="304"/>
      <c r="D89" s="304"/>
      <c r="E89" s="304"/>
    </row>
    <row r="90" spans="1:5" ht="16.5">
      <c r="A90" s="304"/>
      <c r="B90" s="304"/>
      <c r="C90" s="304"/>
      <c r="D90" s="304"/>
      <c r="E90" s="304"/>
    </row>
    <row r="91" spans="1:5" ht="16.5">
      <c r="A91" s="304"/>
      <c r="B91" s="304"/>
      <c r="C91" s="304"/>
      <c r="D91" s="304"/>
      <c r="E91" s="304"/>
    </row>
    <row r="92" spans="1:5" ht="16.5">
      <c r="A92" s="304"/>
      <c r="B92" s="304"/>
      <c r="C92" s="304"/>
      <c r="D92" s="304"/>
      <c r="E92" s="304"/>
    </row>
    <row r="93" spans="1:5" ht="16.5">
      <c r="A93" s="304"/>
      <c r="B93" s="304"/>
      <c r="C93" s="304"/>
      <c r="D93" s="304"/>
      <c r="E93" s="304"/>
    </row>
    <row r="94" spans="1:5" ht="16.5">
      <c r="A94" s="304"/>
      <c r="B94" s="304"/>
      <c r="C94" s="304"/>
      <c r="D94" s="304"/>
      <c r="E94" s="304"/>
    </row>
    <row r="95" spans="1:5" ht="16.5">
      <c r="A95" s="304"/>
      <c r="B95" s="304"/>
      <c r="C95" s="304"/>
      <c r="D95" s="304"/>
      <c r="E95" s="304"/>
    </row>
    <row r="96" spans="1:5" ht="16.5">
      <c r="A96" s="304"/>
      <c r="B96" s="304"/>
      <c r="C96" s="304"/>
      <c r="D96" s="304"/>
      <c r="E96" s="304"/>
    </row>
    <row r="97" spans="1:5" ht="16.5">
      <c r="A97" s="304"/>
      <c r="B97" s="304"/>
      <c r="C97" s="304"/>
      <c r="D97" s="304"/>
      <c r="E97" s="304"/>
    </row>
    <row r="98" spans="1:5" ht="16.5">
      <c r="A98" s="304"/>
      <c r="B98" s="304"/>
      <c r="C98" s="304"/>
      <c r="D98" s="304"/>
      <c r="E98" s="304"/>
    </row>
    <row r="99" spans="1:5" ht="16.5">
      <c r="A99" s="304"/>
      <c r="B99" s="304"/>
      <c r="C99" s="304"/>
      <c r="D99" s="304"/>
      <c r="E99" s="304"/>
    </row>
    <row r="100" spans="1:5" ht="16.5">
      <c r="A100" s="304"/>
      <c r="B100" s="304"/>
      <c r="C100" s="304"/>
      <c r="D100" s="304"/>
      <c r="E100" s="304"/>
    </row>
    <row r="101" spans="1:5" ht="16.5">
      <c r="A101" s="304"/>
      <c r="B101" s="304"/>
      <c r="C101" s="304"/>
      <c r="D101" s="304"/>
      <c r="E101" s="304"/>
    </row>
    <row r="102" spans="1:5" ht="16.5">
      <c r="A102" s="304"/>
      <c r="B102" s="304"/>
      <c r="C102" s="304"/>
      <c r="D102" s="304"/>
      <c r="E102" s="304"/>
    </row>
    <row r="103" spans="1:5" ht="16.5">
      <c r="A103" s="304"/>
      <c r="B103" s="304"/>
      <c r="C103" s="304"/>
      <c r="D103" s="304"/>
      <c r="E103" s="304"/>
    </row>
    <row r="104" spans="1:5" ht="16.5">
      <c r="A104" s="305"/>
      <c r="B104" s="305"/>
      <c r="C104" s="305"/>
      <c r="D104" s="305"/>
      <c r="E104" s="305"/>
    </row>
    <row r="106" spans="1:5" ht="16.5">
      <c r="C106" s="270"/>
    </row>
    <row r="107" spans="1:5" ht="16.5">
      <c r="A107" s="271" t="s">
        <v>5</v>
      </c>
      <c r="B107" s="272" t="str">
        <f>B70</f>
        <v>--</v>
      </c>
      <c r="C107" s="270" t="s">
        <v>3</v>
      </c>
      <c r="D107" s="273" t="str">
        <f>D70</f>
        <v/>
      </c>
    </row>
    <row r="108" spans="1:5" ht="16.5">
      <c r="A108" s="271" t="s">
        <v>6</v>
      </c>
      <c r="B108" s="306" t="str">
        <f>B71</f>
        <v/>
      </c>
      <c r="C108" s="270" t="s">
        <v>4</v>
      </c>
      <c r="D108" s="273" t="str">
        <f>D71</f>
        <v/>
      </c>
    </row>
    <row r="109" spans="1:5" ht="16.5">
      <c r="A109" s="64"/>
      <c r="B109" s="64"/>
      <c r="C109" s="270"/>
      <c r="D109" s="64"/>
      <c r="E109" s="64"/>
    </row>
    <row r="110" spans="1:5" ht="16.5">
      <c r="D110" s="270"/>
    </row>
  </sheetData>
  <sheetProtection algorithmName="SHA-512" hashValue="bjxl0p9tAxg5ZDnSlf6kMp2wZ8d3TfoxozpC00bRYcd/2wK3PYLwj21pkCA1jnv0GnXWIUXOk4XxPsH0DamTzw==" saltValue="tIOwiAwmTg8hE8ERbGc/+g==" spinCount="100000" sheet="1" formatColumns="0" formatRows="0" selectLockedCells="1"/>
  <customSheetViews>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1" priority="2" stopIfTrue="1">
      <formula>$H$20="No"</formula>
    </cfRule>
  </conditionalFormatting>
  <conditionalFormatting sqref="D36:E39 A36:C40 A42:C77 D42:E109 C67:E67 C79:E104 A79:C109">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1"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142875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26</vt:i4>
      </vt:variant>
    </vt:vector>
  </HeadingPairs>
  <TitlesOfParts>
    <vt:vector size="55"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Sheet2</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Kiran . {किरन}</cp:lastModifiedBy>
  <cp:lastPrinted>2025-07-15T04:50:41Z</cp:lastPrinted>
  <dcterms:created xsi:type="dcterms:W3CDTF">2010-09-27T08:09:01Z</dcterms:created>
  <dcterms:modified xsi:type="dcterms:W3CDTF">2025-09-03T05:59:50Z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2025-06-14T07:27:08Z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42b5b0d9-664a-4f95-babd-1f3fcd4ec28b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