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12. Package A_ Bareilly -Retendered/Bidding Document/"/>
    </mc:Choice>
  </mc:AlternateContent>
  <xr:revisionPtr revIDLastSave="191" documentId="13_ncr:1_{242B754A-5385-4EF1-978C-AEC788872527}" xr6:coauthVersionLast="47" xr6:coauthVersionMax="47" xr10:uidLastSave="{D3145BA4-CCA6-4D1D-AE2A-4C4E2D14CAA4}"/>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'Sch-1'!$A$16:$O$184</definedName>
    <definedName name="_xlnm._FilterDatabase" localSheetId="5" hidden="1">'Sch-1 dis'!$A$16:$B$21</definedName>
    <definedName name="_xlnm._FilterDatabase" localSheetId="6" hidden="1">'Sch-2'!$G$21:$J$95</definedName>
    <definedName name="_xlnm._FilterDatabase" localSheetId="7" hidden="1">'Sch-2 Dis'!$A$15:$F$56</definedName>
    <definedName name="_xlnm._FilterDatabase" localSheetId="8" hidden="1">'Sch-3 '!$A$21:$BB$97</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'Sch-1'!$A$1:$N$104</definedName>
    <definedName name="_xlnm.Print_Area" localSheetId="5">'Sch-1 dis'!$A$1:$G$84</definedName>
    <definedName name="_xlnm.Print_Area" localSheetId="6">'Sch-2'!$A$1:$J$104</definedName>
    <definedName name="_xlnm.Print_Area" localSheetId="7">'Sch-2 Dis'!$A$1:$F$62</definedName>
    <definedName name="_xlnm.Print_Area" localSheetId="8">'Sch-3 '!$A$1:$Q$105</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'Sch-1'!$A$1:$O$105</definedName>
    <definedName name="Z_01ACF2E1_8E61_4459_ABC1_B6C183DEED61_.wvu.PrintArea" localSheetId="5" hidden="1">'Sch-1 dis'!$A$1:$G$84</definedName>
    <definedName name="Z_01ACF2E1_8E61_4459_ABC1_B6C183DEED61_.wvu.PrintArea" localSheetId="6" hidden="1">'Sch-2'!$A$1:$J$94</definedName>
    <definedName name="Z_01ACF2E1_8E61_4459_ABC1_B6C183DEED61_.wvu.PrintArea" localSheetId="7" hidden="1">'Sch-2 Dis'!$A$1:$F$55</definedName>
    <definedName name="Z_01ACF2E1_8E61_4459_ABC1_B6C183DEED61_.wvu.PrintArea" localSheetId="8" hidden="1">'Sch-3 '!$A$1:$P$98</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'Sch-2'!$G$21:$J$95</definedName>
    <definedName name="Z_023E95C7_CD0A_46A1_945E_64751E02EBFE_.wvu.FilterData" localSheetId="7" hidden="1">'Sch-2 Dis'!$A$15:$F$56</definedName>
    <definedName name="Z_023E95C7_CD0A_46A1_945E_64751E02EBFE_.wvu.FilterData" localSheetId="8" hidden="1">'Sch-3 '!$A$21:$BB$97</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'Sch-1'!$A$1:$O$104</definedName>
    <definedName name="Z_023E95C7_CD0A_46A1_945E_64751E02EBFE_.wvu.PrintArea" localSheetId="5" hidden="1">'Sch-1 dis'!$A$1:$G$84</definedName>
    <definedName name="Z_023E95C7_CD0A_46A1_945E_64751E02EBFE_.wvu.PrintArea" localSheetId="6" hidden="1">'Sch-2'!$A$1:$J$104</definedName>
    <definedName name="Z_023E95C7_CD0A_46A1_945E_64751E02EBFE_.wvu.PrintArea" localSheetId="7" hidden="1">'Sch-2 Dis'!$A$1:$F$62</definedName>
    <definedName name="Z_023E95C7_CD0A_46A1_945E_64751E02EBFE_.wvu.PrintArea" localSheetId="8" hidden="1">'Sch-3 '!$A$1:$Q$105</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'Sch-1'!$18:$20,'Sch-1'!$97:$97</definedName>
    <definedName name="Z_023E95C7_CD0A_46A1_945E_64751E02EBFE_.wvu.Rows" localSheetId="6" hidden="1">'Sch-2'!$18:$20</definedName>
    <definedName name="Z_023E95C7_CD0A_46A1_945E_64751E02EBFE_.wvu.Rows" localSheetId="8" hidden="1">'Sch-3 '!$18:$18,'Sch-3 '!$100:$100</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'Sch-1'!$A$18:$O$99</definedName>
    <definedName name="Z_14D7F02E_BCCA_4517_ABC7_537FF4AEB67A_.wvu.FilterData" localSheetId="5" hidden="1">'Sch-1 dis'!$A$17:$G$79</definedName>
    <definedName name="Z_14D7F02E_BCCA_4517_ABC7_537FF4AEB67A_.wvu.FilterData" localSheetId="8" hidden="1">'Sch-3 '!$A$16:$P$99</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'Sch-1'!$A$1:$O$105</definedName>
    <definedName name="Z_14D7F02E_BCCA_4517_ABC7_537FF4AEB67A_.wvu.PrintArea" localSheetId="5" hidden="1">'Sch-1 dis'!$A$1:$G$84</definedName>
    <definedName name="Z_14D7F02E_BCCA_4517_ABC7_537FF4AEB67A_.wvu.PrintArea" localSheetId="6" hidden="1">'Sch-2'!$A$1:$J$103</definedName>
    <definedName name="Z_14D7F02E_BCCA_4517_ABC7_537FF4AEB67A_.wvu.PrintArea" localSheetId="7" hidden="1">'Sch-2 Dis'!$A$1:$F$62</definedName>
    <definedName name="Z_14D7F02E_BCCA_4517_ABC7_537FF4AEB67A_.wvu.PrintArea" localSheetId="8" hidden="1">'Sch-3 '!$A$1:$P$106</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'Sch-1'!$A$23:$AY$93</definedName>
    <definedName name="Z_1E0C44A1_9358_4FBD_8C2C_4DB661DA1476_.wvu.FilterData" localSheetId="5" hidden="1">'Sch-1 dis'!$A$16:$B$21</definedName>
    <definedName name="Z_1E0C44A1_9358_4FBD_8C2C_4DB661DA1476_.wvu.FilterData" localSheetId="6" hidden="1">'Sch-2'!$G$21:$J$95</definedName>
    <definedName name="Z_1E0C44A1_9358_4FBD_8C2C_4DB661DA1476_.wvu.FilterData" localSheetId="7" hidden="1">'Sch-2 Dis'!$A$15:$F$56</definedName>
    <definedName name="Z_1E0C44A1_9358_4FBD_8C2C_4DB661DA1476_.wvu.FilterData" localSheetId="8" hidden="1">'Sch-3 '!$A$21:$BB$97</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'Sch-1'!$A$1:$O$104</definedName>
    <definedName name="Z_1E0C44A1_9358_4FBD_8C2C_4DB661DA1476_.wvu.PrintArea" localSheetId="5" hidden="1">'Sch-1 dis'!$A$1:$G$84</definedName>
    <definedName name="Z_1E0C44A1_9358_4FBD_8C2C_4DB661DA1476_.wvu.PrintArea" localSheetId="6" hidden="1">'Sch-2'!$A$1:$J$104</definedName>
    <definedName name="Z_1E0C44A1_9358_4FBD_8C2C_4DB661DA1476_.wvu.PrintArea" localSheetId="7" hidden="1">'Sch-2 Dis'!$A$1:$F$62</definedName>
    <definedName name="Z_1E0C44A1_9358_4FBD_8C2C_4DB661DA1476_.wvu.PrintArea" localSheetId="8" hidden="1">'Sch-3 '!$A$1:$Q$105</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'Sch-1'!$A$18:$O$93</definedName>
    <definedName name="Z_223BC0FC_814D_40F0_9795_CE82A16FF3A5_.wvu.FilterData" localSheetId="5" hidden="1">'Sch-1 dis'!$A$16:$B$21</definedName>
    <definedName name="Z_223BC0FC_814D_40F0_9795_CE82A16FF3A5_.wvu.FilterData" localSheetId="6" hidden="1">'Sch-2'!$G$21:$J$95</definedName>
    <definedName name="Z_223BC0FC_814D_40F0_9795_CE82A16FF3A5_.wvu.FilterData" localSheetId="7" hidden="1">'Sch-2 Dis'!$A$15:$F$56</definedName>
    <definedName name="Z_223BC0FC_814D_40F0_9795_CE82A16FF3A5_.wvu.FilterData" localSheetId="8" hidden="1">'Sch-3 '!$A$19:$P$99</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'Sch-1'!$A$1:$O$104</definedName>
    <definedName name="Z_223BC0FC_814D_40F0_9795_CE82A16FF3A5_.wvu.PrintArea" localSheetId="5" hidden="1">'Sch-1 dis'!$A$1:$G$84</definedName>
    <definedName name="Z_223BC0FC_814D_40F0_9795_CE82A16FF3A5_.wvu.PrintArea" localSheetId="6" hidden="1">'Sch-2'!$A$1:$J$102</definedName>
    <definedName name="Z_223BC0FC_814D_40F0_9795_CE82A16FF3A5_.wvu.PrintArea" localSheetId="7" hidden="1">'Sch-2 Dis'!$A$1:$F$62</definedName>
    <definedName name="Z_223BC0FC_814D_40F0_9795_CE82A16FF3A5_.wvu.PrintArea" localSheetId="8" hidden="1">'Sch-3 '!$A$1:$P$105</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'Sch-1'!$A$18:$O$93</definedName>
    <definedName name="Z_27A45B7A_04F2_4516_B80B_5ED0825D4ED3_.wvu.FilterData" localSheetId="5" hidden="1">'Sch-1 dis'!$A$16:$B$21</definedName>
    <definedName name="Z_27A45B7A_04F2_4516_B80B_5ED0825D4ED3_.wvu.FilterData" localSheetId="6" hidden="1">'Sch-2'!$G$21:$J$95</definedName>
    <definedName name="Z_27A45B7A_04F2_4516_B80B_5ED0825D4ED3_.wvu.FilterData" localSheetId="7" hidden="1">'Sch-2 Dis'!$A$15:$F$56</definedName>
    <definedName name="Z_27A45B7A_04F2_4516_B80B_5ED0825D4ED3_.wvu.FilterData" localSheetId="8" hidden="1">'Sch-3 '!$A$19:$P$99</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'Sch-1'!$A$1:$O$105</definedName>
    <definedName name="Z_27A45B7A_04F2_4516_B80B_5ED0825D4ED3_.wvu.PrintArea" localSheetId="5" hidden="1">'Sch-1 dis'!$A$1:$G$84</definedName>
    <definedName name="Z_27A45B7A_04F2_4516_B80B_5ED0825D4ED3_.wvu.PrintArea" localSheetId="6" hidden="1">'Sch-2'!$A$1:$J$103</definedName>
    <definedName name="Z_27A45B7A_04F2_4516_B80B_5ED0825D4ED3_.wvu.PrintArea" localSheetId="7" hidden="1">'Sch-2 Dis'!$A$1:$F$62</definedName>
    <definedName name="Z_27A45B7A_04F2_4516_B80B_5ED0825D4ED3_.wvu.PrintArea" localSheetId="8" hidden="1">'Sch-3 '!$A$1:$P$106</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'Sch-1'!$A$23:$AY$93</definedName>
    <definedName name="Z_498493C3_769C_4143_9114_C68CD1D40B11_.wvu.FilterData" localSheetId="5" hidden="1">'Sch-1 dis'!$A$16:$B$21</definedName>
    <definedName name="Z_498493C3_769C_4143_9114_C68CD1D40B11_.wvu.FilterData" localSheetId="6" hidden="1">'Sch-2'!$G$21:$J$95</definedName>
    <definedName name="Z_498493C3_769C_4143_9114_C68CD1D40B11_.wvu.FilterData" localSheetId="7" hidden="1">'Sch-2 Dis'!$A$15:$F$56</definedName>
    <definedName name="Z_498493C3_769C_4143_9114_C68CD1D40B11_.wvu.FilterData" localSheetId="8" hidden="1">'Sch-3 '!$A$21:$BB$97</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'Sch-1'!$A$1:$O$104</definedName>
    <definedName name="Z_498493C3_769C_4143_9114_C68CD1D40B11_.wvu.PrintArea" localSheetId="5" hidden="1">'Sch-1 dis'!$A$1:$G$84</definedName>
    <definedName name="Z_498493C3_769C_4143_9114_C68CD1D40B11_.wvu.PrintArea" localSheetId="6" hidden="1">'Sch-2'!$A$1:$J$104</definedName>
    <definedName name="Z_498493C3_769C_4143_9114_C68CD1D40B11_.wvu.PrintArea" localSheetId="7" hidden="1">'Sch-2 Dis'!$A$1:$F$62</definedName>
    <definedName name="Z_498493C3_769C_4143_9114_C68CD1D40B11_.wvu.PrintArea" localSheetId="8" hidden="1">'Sch-3 '!$A$1:$Q$105</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'Sch-1'!$A$18:$O$93</definedName>
    <definedName name="Z_4AA1107B_A795_4744_B566_827168772C7A_.wvu.FilterData" localSheetId="5" hidden="1">'Sch-1 dis'!$A$16:$B$21</definedName>
    <definedName name="Z_4AA1107B_A795_4744_B566_827168772C7A_.wvu.FilterData" localSheetId="6" hidden="1">'Sch-2'!$G$21:$J$95</definedName>
    <definedName name="Z_4AA1107B_A795_4744_B566_827168772C7A_.wvu.FilterData" localSheetId="7" hidden="1">'Sch-2 Dis'!$A$15:$F$56</definedName>
    <definedName name="Z_4AA1107B_A795_4744_B566_827168772C7A_.wvu.FilterData" localSheetId="8" hidden="1">'Sch-3 '!$A$19:$P$99</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'Sch-1'!$A$1:$O$104</definedName>
    <definedName name="Z_4AA1107B_A795_4744_B566_827168772C7A_.wvu.PrintArea" localSheetId="5" hidden="1">'Sch-1 dis'!$A$1:$G$84</definedName>
    <definedName name="Z_4AA1107B_A795_4744_B566_827168772C7A_.wvu.PrintArea" localSheetId="6" hidden="1">'Sch-2'!$A$1:$J$102</definedName>
    <definedName name="Z_4AA1107B_A795_4744_B566_827168772C7A_.wvu.PrintArea" localSheetId="7" hidden="1">'Sch-2 Dis'!$A$1:$F$62</definedName>
    <definedName name="Z_4AA1107B_A795_4744_B566_827168772C7A_.wvu.PrintArea" localSheetId="8" hidden="1">'Sch-3 '!$A$1:$P$105</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'Sch-1'!$A$1:$O$105</definedName>
    <definedName name="Z_4F65FF32_EC61_4022_A399_2986D7B6B8B3_.wvu.PrintArea" localSheetId="5" hidden="1">'Sch-1 dis'!$A$1:$G$84</definedName>
    <definedName name="Z_4F65FF32_EC61_4022_A399_2986D7B6B8B3_.wvu.PrintArea" localSheetId="6" hidden="1">'Sch-2'!$A$1:$J$94</definedName>
    <definedName name="Z_4F65FF32_EC61_4022_A399_2986D7B6B8B3_.wvu.PrintArea" localSheetId="7" hidden="1">'Sch-2 Dis'!$A$1:$F$55</definedName>
    <definedName name="Z_4F65FF32_EC61_4022_A399_2986D7B6B8B3_.wvu.PrintArea" localSheetId="8" hidden="1">'Sch-3 '!$A$1:$P$98</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'Sch-1'!$130:$196</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'Sch-1'!$A$18:$O$93</definedName>
    <definedName name="Z_7487ED9F_BBED_4B2A_9631_22F1A430946B_.wvu.FilterData" localSheetId="5" hidden="1">'Sch-1 dis'!$A$16:$B$21</definedName>
    <definedName name="Z_7487ED9F_BBED_4B2A_9631_22F1A430946B_.wvu.FilterData" localSheetId="6" hidden="1">'Sch-2'!$G$21:$J$95</definedName>
    <definedName name="Z_7487ED9F_BBED_4B2A_9631_22F1A430946B_.wvu.FilterData" localSheetId="7" hidden="1">'Sch-2 Dis'!$A$15:$F$56</definedName>
    <definedName name="Z_7487ED9F_BBED_4B2A_9631_22F1A430946B_.wvu.FilterData" localSheetId="8" hidden="1">'Sch-3 '!$A$19:$P$99</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'Sch-1'!$A$1:$O$104</definedName>
    <definedName name="Z_7487ED9F_BBED_4B2A_9631_22F1A430946B_.wvu.PrintArea" localSheetId="5" hidden="1">'Sch-1 dis'!$A$1:$G$84</definedName>
    <definedName name="Z_7487ED9F_BBED_4B2A_9631_22F1A430946B_.wvu.PrintArea" localSheetId="6" hidden="1">'Sch-2'!$A$1:$J$102</definedName>
    <definedName name="Z_7487ED9F_BBED_4B2A_9631_22F1A430946B_.wvu.PrintArea" localSheetId="7" hidden="1">'Sch-2 Dis'!$A$1:$F$62</definedName>
    <definedName name="Z_7487ED9F_BBED_4B2A_9631_22F1A430946B_.wvu.PrintArea" localSheetId="8" hidden="1">'Sch-3 '!$A$1:$P$105</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'Sch-2'!$G$21:$J$95</definedName>
    <definedName name="Z_8909CFDD_4F29_4C72_886E_908773EE94A2_.wvu.FilterData" localSheetId="7" hidden="1">'Sch-2 Dis'!$A$15:$F$56</definedName>
    <definedName name="Z_8909CFDD_4F29_4C72_886E_908773EE94A2_.wvu.FilterData" localSheetId="8" hidden="1">'Sch-3 '!$A$21:$BB$97</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'Sch-1'!$A$1:$O$104</definedName>
    <definedName name="Z_8909CFDD_4F29_4C72_886E_908773EE94A2_.wvu.PrintArea" localSheetId="5" hidden="1">'Sch-1 dis'!$A$1:$G$84</definedName>
    <definedName name="Z_8909CFDD_4F29_4C72_886E_908773EE94A2_.wvu.PrintArea" localSheetId="6" hidden="1">'Sch-2'!$A$1:$J$104</definedName>
    <definedName name="Z_8909CFDD_4F29_4C72_886E_908773EE94A2_.wvu.PrintArea" localSheetId="7" hidden="1">'Sch-2 Dis'!$A$1:$F$62</definedName>
    <definedName name="Z_8909CFDD_4F29_4C72_886E_908773EE94A2_.wvu.PrintArea" localSheetId="8" hidden="1">'Sch-3 '!$A$1:$Q$105</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'Sch-2'!$G$21:$J$95</definedName>
    <definedName name="Z_987A3FAC_920D_4C0C_8129_D8F4AFD7E477_.wvu.FilterData" localSheetId="7" hidden="1">'Sch-2 Dis'!$A$15:$F$56</definedName>
    <definedName name="Z_987A3FAC_920D_4C0C_8129_D8F4AFD7E477_.wvu.FilterData" localSheetId="8" hidden="1">'Sch-3 '!$A$21:$BB$97</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'Sch-1'!$A$1:$N$104</definedName>
    <definedName name="Z_987A3FAC_920D_4C0C_8129_D8F4AFD7E477_.wvu.PrintArea" localSheetId="5" hidden="1">'Sch-1 dis'!$A$1:$G$84</definedName>
    <definedName name="Z_987A3FAC_920D_4C0C_8129_D8F4AFD7E477_.wvu.PrintArea" localSheetId="6" hidden="1">'Sch-2'!$A$1:$J$104</definedName>
    <definedName name="Z_987A3FAC_920D_4C0C_8129_D8F4AFD7E477_.wvu.PrintArea" localSheetId="7" hidden="1">'Sch-2 Dis'!$A$1:$F$62</definedName>
    <definedName name="Z_987A3FAC_920D_4C0C_8129_D8F4AFD7E477_.wvu.PrintArea" localSheetId="8" hidden="1">'Sch-3 '!$A$1:$Q$105</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'!$100:$100</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'Sch-1'!$A$23:$AY$93</definedName>
    <definedName name="Z_A34CC49F_E309_4C23_B4F6_1E3B307C10D1_.wvu.FilterData" localSheetId="5" hidden="1">'Sch-1 dis'!$A$16:$B$21</definedName>
    <definedName name="Z_A34CC49F_E309_4C23_B4F6_1E3B307C10D1_.wvu.FilterData" localSheetId="6" hidden="1">'Sch-2'!$G$21:$J$95</definedName>
    <definedName name="Z_A34CC49F_E309_4C23_B4F6_1E3B307C10D1_.wvu.FilterData" localSheetId="7" hidden="1">'Sch-2 Dis'!$A$15:$F$56</definedName>
    <definedName name="Z_A34CC49F_E309_4C23_B4F6_1E3B307C10D1_.wvu.FilterData" localSheetId="8" hidden="1">'Sch-3 '!$A$21:$BB$97</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'Sch-1'!$A$1:$O$104</definedName>
    <definedName name="Z_A34CC49F_E309_4C23_B4F6_1E3B307C10D1_.wvu.PrintArea" localSheetId="5" hidden="1">'Sch-1 dis'!$A$1:$G$84</definedName>
    <definedName name="Z_A34CC49F_E309_4C23_B4F6_1E3B307C10D1_.wvu.PrintArea" localSheetId="6" hidden="1">'Sch-2'!$A$1:$J$104</definedName>
    <definedName name="Z_A34CC49F_E309_4C23_B4F6_1E3B307C10D1_.wvu.PrintArea" localSheetId="7" hidden="1">'Sch-2 Dis'!$A$1:$F$62</definedName>
    <definedName name="Z_A34CC49F_E309_4C23_B4F6_1E3B307C10D1_.wvu.PrintArea" localSheetId="8" hidden="1">'Sch-3 '!$A$1:$Q$105</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'Sch-1'!$A$23:$AY$93</definedName>
    <definedName name="Z_A41EE4DE_0D82_4A56_8210_F78316511D11_.wvu.FilterData" localSheetId="5" hidden="1">'Sch-1 dis'!$A$16:$B$21</definedName>
    <definedName name="Z_A41EE4DE_0D82_4A56_8210_F78316511D11_.wvu.FilterData" localSheetId="6" hidden="1">'Sch-2'!$G$21:$J$95</definedName>
    <definedName name="Z_A41EE4DE_0D82_4A56_8210_F78316511D11_.wvu.FilterData" localSheetId="7" hidden="1">'Sch-2 Dis'!$A$15:$F$56</definedName>
    <definedName name="Z_A41EE4DE_0D82_4A56_8210_F78316511D11_.wvu.FilterData" localSheetId="8" hidden="1">'Sch-3 '!$A$21:$BB$97</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'Sch-1'!$A$1:$O$104</definedName>
    <definedName name="Z_A41EE4DE_0D82_4A56_8210_F78316511D11_.wvu.PrintArea" localSheetId="5" hidden="1">'Sch-1 dis'!$A$1:$G$84</definedName>
    <definedName name="Z_A41EE4DE_0D82_4A56_8210_F78316511D11_.wvu.PrintArea" localSheetId="6" hidden="1">'Sch-2'!$A$1:$J$104</definedName>
    <definedName name="Z_A41EE4DE_0D82_4A56_8210_F78316511D11_.wvu.PrintArea" localSheetId="7" hidden="1">'Sch-2 Dis'!$A$1:$F$62</definedName>
    <definedName name="Z_A41EE4DE_0D82_4A56_8210_F78316511D11_.wvu.PrintArea" localSheetId="8" hidden="1">'Sch-3 '!$A$1:$Q$105</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'Sch-1'!$A$18:$O$93</definedName>
    <definedName name="Z_A7DBDDEF_9245_44C6_9EBF_032DB6E1C0A2_.wvu.FilterData" localSheetId="5" hidden="1">'Sch-1 dis'!$A$16:$B$21</definedName>
    <definedName name="Z_A7DBDDEF_9245_44C6_9EBF_032DB6E1C0A2_.wvu.FilterData" localSheetId="6" hidden="1">'Sch-2'!$G$21:$J$95</definedName>
    <definedName name="Z_A7DBDDEF_9245_44C6_9EBF_032DB6E1C0A2_.wvu.FilterData" localSheetId="7" hidden="1">'Sch-2 Dis'!$A$15:$F$56</definedName>
    <definedName name="Z_A7DBDDEF_9245_44C6_9EBF_032DB6E1C0A2_.wvu.FilterData" localSheetId="8" hidden="1">'Sch-3 '!$A$19:$P$99</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'Sch-1'!$A$1:$O$104</definedName>
    <definedName name="Z_A7DBDDEF_9245_44C6_9EBF_032DB6E1C0A2_.wvu.PrintArea" localSheetId="5" hidden="1">'Sch-1 dis'!$A$1:$G$84</definedName>
    <definedName name="Z_A7DBDDEF_9245_44C6_9EBF_032DB6E1C0A2_.wvu.PrintArea" localSheetId="6" hidden="1">'Sch-2'!$A$1:$J$102</definedName>
    <definedName name="Z_A7DBDDEF_9245_44C6_9EBF_032DB6E1C0A2_.wvu.PrintArea" localSheetId="7" hidden="1">'Sch-2 Dis'!$A$1:$F$62</definedName>
    <definedName name="Z_A7DBDDEF_9245_44C6_9EBF_032DB6E1C0A2_.wvu.PrintArea" localSheetId="8" hidden="1">'Sch-3 '!$A$1:$P$105</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'Sch-1'!$A$18:$O$93</definedName>
    <definedName name="Z_B23AD343_29DA_4CE0_BD10_47BF44F3782F_.wvu.FilterData" localSheetId="5" hidden="1">'Sch-1 dis'!$A$16:$B$21</definedName>
    <definedName name="Z_B23AD343_29DA_4CE0_BD10_47BF44F3782F_.wvu.FilterData" localSheetId="6" hidden="1">'Sch-2'!$G$21:$J$95</definedName>
    <definedName name="Z_B23AD343_29DA_4CE0_BD10_47BF44F3782F_.wvu.FilterData" localSheetId="7" hidden="1">'Sch-2 Dis'!$A$15:$F$56</definedName>
    <definedName name="Z_B23AD343_29DA_4CE0_BD10_47BF44F3782F_.wvu.FilterData" localSheetId="8" hidden="1">'Sch-3 '!$A$19:$P$99</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'Sch-1'!$A$1:$O$104</definedName>
    <definedName name="Z_B23AD343_29DA_4CE0_BD10_47BF44F3782F_.wvu.PrintArea" localSheetId="5" hidden="1">'Sch-1 dis'!$A$1:$G$84</definedName>
    <definedName name="Z_B23AD343_29DA_4CE0_BD10_47BF44F3782F_.wvu.PrintArea" localSheetId="6" hidden="1">'Sch-2'!$A$1:$J$102</definedName>
    <definedName name="Z_B23AD343_29DA_4CE0_BD10_47BF44F3782F_.wvu.PrintArea" localSheetId="7" hidden="1">'Sch-2 Dis'!$A$1:$F$62</definedName>
    <definedName name="Z_B23AD343_29DA_4CE0_BD10_47BF44F3782F_.wvu.PrintArea" localSheetId="8" hidden="1">'Sch-3 '!$A$1:$P$105</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'Sch-1'!$A$18:$O$93</definedName>
    <definedName name="Z_B3CE7B10_A914_4559_A6DA_AED8C22AFD6D_.wvu.FilterData" localSheetId="5" hidden="1">'Sch-1 dis'!$A$16:$B$21</definedName>
    <definedName name="Z_B3CE7B10_A914_4559_A6DA_AED8C22AFD6D_.wvu.FilterData" localSheetId="6" hidden="1">'Sch-2'!$G$21:$J$95</definedName>
    <definedName name="Z_B3CE7B10_A914_4559_A6DA_AED8C22AFD6D_.wvu.FilterData" localSheetId="7" hidden="1">'Sch-2 Dis'!$A$15:$F$56</definedName>
    <definedName name="Z_B3CE7B10_A914_4559_A6DA_AED8C22AFD6D_.wvu.FilterData" localSheetId="8" hidden="1">'Sch-3 '!$A$19:$P$99</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'Sch-1'!$A$1:$O$104</definedName>
    <definedName name="Z_B3CE7B10_A914_4559_A6DA_AED8C22AFD6D_.wvu.PrintArea" localSheetId="5" hidden="1">'Sch-1 dis'!$A$1:$G$84</definedName>
    <definedName name="Z_B3CE7B10_A914_4559_A6DA_AED8C22AFD6D_.wvu.PrintArea" localSheetId="6" hidden="1">'Sch-2'!$A$1:$J$102</definedName>
    <definedName name="Z_B3CE7B10_A914_4559_A6DA_AED8C22AFD6D_.wvu.PrintArea" localSheetId="7" hidden="1">'Sch-2 Dis'!$A$1:$F$62</definedName>
    <definedName name="Z_B3CE7B10_A914_4559_A6DA_AED8C22AFD6D_.wvu.PrintArea" localSheetId="8" hidden="1">'Sch-3 '!$A$1:$P$105</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'Sch-1'!$A$23:$AZ$96</definedName>
    <definedName name="Z_B835C05C_B615_4DCB_982D_4519616B3CD8_.wvu.FilterData" localSheetId="5" hidden="1">'Sch-1 dis'!$A$16:$B$21</definedName>
    <definedName name="Z_B835C05C_B615_4DCB_982D_4519616B3CD8_.wvu.FilterData" localSheetId="6" hidden="1">'Sch-2'!$G$21:$J$95</definedName>
    <definedName name="Z_B835C05C_B615_4DCB_982D_4519616B3CD8_.wvu.FilterData" localSheetId="7" hidden="1">'Sch-2 Dis'!$A$15:$F$56</definedName>
    <definedName name="Z_B835C05C_B615_4DCB_982D_4519616B3CD8_.wvu.FilterData" localSheetId="8" hidden="1">'Sch-3 '!$A$21:$BB$99</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'Sch-1'!$A$1:$O$104</definedName>
    <definedName name="Z_B835C05C_B615_4DCB_982D_4519616B3CD8_.wvu.PrintArea" localSheetId="5" hidden="1">'Sch-1 dis'!$A$1:$G$84</definedName>
    <definedName name="Z_B835C05C_B615_4DCB_982D_4519616B3CD8_.wvu.PrintArea" localSheetId="6" hidden="1">'Sch-2'!$A$1:$J$102</definedName>
    <definedName name="Z_B835C05C_B615_4DCB_982D_4519616B3CD8_.wvu.PrintArea" localSheetId="7" hidden="1">'Sch-2 Dis'!$A$1:$F$62</definedName>
    <definedName name="Z_B835C05C_B615_4DCB_982D_4519616B3CD8_.wvu.PrintArea" localSheetId="8" hidden="1">'Sch-3 '!$A$1:$P$105</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'Sch-2'!$G$21:$J$95</definedName>
    <definedName name="Z_BB6473B7_092C_417E_97E7_ED0705AE17A0_.wvu.FilterData" localSheetId="7" hidden="1">'Sch-2 Dis'!$A$15:$F$56</definedName>
    <definedName name="Z_BB6473B7_092C_417E_97E7_ED0705AE17A0_.wvu.FilterData" localSheetId="8" hidden="1">'Sch-3 '!$A$21:$BB$97</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'Sch-1'!$A$1:$O$104</definedName>
    <definedName name="Z_BB6473B7_092C_417E_97E7_ED0705AE17A0_.wvu.PrintArea" localSheetId="5" hidden="1">'Sch-1 dis'!$A$1:$G$84</definedName>
    <definedName name="Z_BB6473B7_092C_417E_97E7_ED0705AE17A0_.wvu.PrintArea" localSheetId="6" hidden="1">'Sch-2'!$A$1:$J$104</definedName>
    <definedName name="Z_BB6473B7_092C_417E_97E7_ED0705AE17A0_.wvu.PrintArea" localSheetId="7" hidden="1">'Sch-2 Dis'!$A$1:$F$62</definedName>
    <definedName name="Z_BB6473B7_092C_417E_97E7_ED0705AE17A0_.wvu.PrintArea" localSheetId="8" hidden="1">'Sch-3 '!$A$1:$Q$105</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'Sch-1'!$18:$20,'Sch-1'!$97:$97</definedName>
    <definedName name="Z_BB6473B7_092C_417E_97E7_ED0705AE17A0_.wvu.Rows" localSheetId="6" hidden="1">'Sch-2'!$18:$20</definedName>
    <definedName name="Z_BB6473B7_092C_417E_97E7_ED0705AE17A0_.wvu.Rows" localSheetId="8" hidden="1">'Sch-3 '!$18:$18,'Sch-3 '!$100:$100</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'Sch-1'!$A$23:$AZ$96</definedName>
    <definedName name="Z_C431BC99_7569_44AB_83F6_AB73BDED3783_.wvu.FilterData" localSheetId="5" hidden="1">'Sch-1 dis'!$A$16:$B$21</definedName>
    <definedName name="Z_C431BC99_7569_44AB_83F6_AB73BDED3783_.wvu.FilterData" localSheetId="6" hidden="1">'Sch-2'!$G$21:$J$95</definedName>
    <definedName name="Z_C431BC99_7569_44AB_83F6_AB73BDED3783_.wvu.FilterData" localSheetId="7" hidden="1">'Sch-2 Dis'!$A$15:$F$56</definedName>
    <definedName name="Z_C431BC99_7569_44AB_83F6_AB73BDED3783_.wvu.FilterData" localSheetId="8" hidden="1">'Sch-3 '!$A$21:$BB$99</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'Sch-1'!$A$1:$O$104</definedName>
    <definedName name="Z_C431BC99_7569_44AB_83F6_AB73BDED3783_.wvu.PrintArea" localSheetId="5" hidden="1">'Sch-1 dis'!$A$1:$G$84</definedName>
    <definedName name="Z_C431BC99_7569_44AB_83F6_AB73BDED3783_.wvu.PrintArea" localSheetId="6" hidden="1">'Sch-2'!$A$1:$J$102</definedName>
    <definedName name="Z_C431BC99_7569_44AB_83F6_AB73BDED3783_.wvu.PrintArea" localSheetId="7" hidden="1">'Sch-2 Dis'!$A$1:$F$62</definedName>
    <definedName name="Z_C431BC99_7569_44AB_83F6_AB73BDED3783_.wvu.PrintArea" localSheetId="8" hidden="1">'Sch-3 '!$A$1:$P$105</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'Sch-1'!$A$23:$AY$97</definedName>
    <definedName name="Z_CB55CDDD_15EC_4265_9148_3411BBB26D54_.wvu.FilterData" localSheetId="5" hidden="1">'Sch-1 dis'!$A$16:$B$21</definedName>
    <definedName name="Z_CB55CDDD_15EC_4265_9148_3411BBB26D54_.wvu.FilterData" localSheetId="6" hidden="1">'Sch-2'!$G$21:$J$95</definedName>
    <definedName name="Z_CB55CDDD_15EC_4265_9148_3411BBB26D54_.wvu.FilterData" localSheetId="7" hidden="1">'Sch-2 Dis'!$A$15:$F$56</definedName>
    <definedName name="Z_CB55CDDD_15EC_4265_9148_3411BBB26D54_.wvu.FilterData" localSheetId="8" hidden="1">'Sch-3 '!$A$21:$BB$97</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'Sch-1'!$A$1:$N$104</definedName>
    <definedName name="Z_CB55CDDD_15EC_4265_9148_3411BBB26D54_.wvu.PrintArea" localSheetId="5" hidden="1">'Sch-1 dis'!$A$1:$G$84</definedName>
    <definedName name="Z_CB55CDDD_15EC_4265_9148_3411BBB26D54_.wvu.PrintArea" localSheetId="6" hidden="1">'Sch-2'!$A$1:$J$104</definedName>
    <definedName name="Z_CB55CDDD_15EC_4265_9148_3411BBB26D54_.wvu.PrintArea" localSheetId="7" hidden="1">'Sch-2 Dis'!$A$1:$F$62</definedName>
    <definedName name="Z_CB55CDDD_15EC_4265_9148_3411BBB26D54_.wvu.PrintArea" localSheetId="8" hidden="1">'Sch-3 '!$A$1:$Q$105</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'!$100:$100</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'Sch-1'!$A$18:$O$93</definedName>
    <definedName name="Z_D0757F9E_DF41_4B40_A5E5_F4F8FDD8D61D_.wvu.FilterData" localSheetId="5" hidden="1">'Sch-1 dis'!$A$16:$B$21</definedName>
    <definedName name="Z_D0757F9E_DF41_4B40_A5E5_F4F8FDD8D61D_.wvu.FilterData" localSheetId="6" hidden="1">'Sch-2'!$G$21:$J$95</definedName>
    <definedName name="Z_D0757F9E_DF41_4B40_A5E5_F4F8FDD8D61D_.wvu.FilterData" localSheetId="7" hidden="1">'Sch-2 Dis'!$A$15:$F$56</definedName>
    <definedName name="Z_D0757F9E_DF41_4B40_A5E5_F4F8FDD8D61D_.wvu.FilterData" localSheetId="8" hidden="1">'Sch-3 '!$A$19:$P$99</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'Sch-1'!$A$1:$O$104</definedName>
    <definedName name="Z_D0757F9E_DF41_4B40_A5E5_F4F8FDD8D61D_.wvu.PrintArea" localSheetId="5" hidden="1">'Sch-1 dis'!$A$1:$G$84</definedName>
    <definedName name="Z_D0757F9E_DF41_4B40_A5E5_F4F8FDD8D61D_.wvu.PrintArea" localSheetId="6" hidden="1">'Sch-2'!$A$1:$J$102</definedName>
    <definedName name="Z_D0757F9E_DF41_4B40_A5E5_F4F8FDD8D61D_.wvu.PrintArea" localSheetId="7" hidden="1">'Sch-2 Dis'!$A$1:$F$62</definedName>
    <definedName name="Z_D0757F9E_DF41_4B40_A5E5_F4F8FDD8D61D_.wvu.PrintArea" localSheetId="8" hidden="1">'Sch-3 '!$A$1:$P$105</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'Sch-1'!$A$18:$O$93</definedName>
    <definedName name="Z_D53177B2_31EC_4222_B97A_A37DCFD9E45B_.wvu.FilterData" localSheetId="5" hidden="1">'Sch-1 dis'!$A$16:$B$21</definedName>
    <definedName name="Z_D53177B2_31EC_4222_B97A_A37DCFD9E45B_.wvu.FilterData" localSheetId="6" hidden="1">'Sch-2'!$G$21:$J$95</definedName>
    <definedName name="Z_D53177B2_31EC_4222_B97A_A37DCFD9E45B_.wvu.FilterData" localSheetId="7" hidden="1">'Sch-2 Dis'!$A$15:$F$56</definedName>
    <definedName name="Z_D53177B2_31EC_4222_B97A_A37DCFD9E45B_.wvu.FilterData" localSheetId="8" hidden="1">'Sch-3 '!$A$19:$P$99</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'Sch-1'!$A$1:$O$104</definedName>
    <definedName name="Z_D53177B2_31EC_4222_B97A_A37DCFD9E45B_.wvu.PrintArea" localSheetId="5" hidden="1">'Sch-1 dis'!$A$1:$G$84</definedName>
    <definedName name="Z_D53177B2_31EC_4222_B97A_A37DCFD9E45B_.wvu.PrintArea" localSheetId="6" hidden="1">'Sch-2'!$A$1:$J$102</definedName>
    <definedName name="Z_D53177B2_31EC_4222_B97A_A37DCFD9E45B_.wvu.PrintArea" localSheetId="7" hidden="1">'Sch-2 Dis'!$A$1:$F$62</definedName>
    <definedName name="Z_D53177B2_31EC_4222_B97A_A37DCFD9E45B_.wvu.PrintArea" localSheetId="8" hidden="1">'Sch-3 '!$A$1:$P$105</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'Sch-2'!$G$21:$J$95</definedName>
    <definedName name="Z_D5F8AD2D_F014_4A7B_9CE7_589273BD9F11_.wvu.FilterData" localSheetId="7" hidden="1">'Sch-2 Dis'!$A$15:$F$56</definedName>
    <definedName name="Z_D5F8AD2D_F014_4A7B_9CE7_589273BD9F11_.wvu.FilterData" localSheetId="8" hidden="1">'Sch-3 '!$A$21:$BB$97</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'Sch-1'!$A$1:$N$104</definedName>
    <definedName name="Z_D5F8AD2D_F014_4A7B_9CE7_589273BD9F11_.wvu.PrintArea" localSheetId="5" hidden="1">'Sch-1 dis'!$A$1:$G$84</definedName>
    <definedName name="Z_D5F8AD2D_F014_4A7B_9CE7_589273BD9F11_.wvu.PrintArea" localSheetId="6" hidden="1">'Sch-2'!$A$1:$J$104</definedName>
    <definedName name="Z_D5F8AD2D_F014_4A7B_9CE7_589273BD9F11_.wvu.PrintArea" localSheetId="7" hidden="1">'Sch-2 Dis'!$A$1:$F$62</definedName>
    <definedName name="Z_D5F8AD2D_F014_4A7B_9CE7_589273BD9F11_.wvu.PrintArea" localSheetId="8" hidden="1">'Sch-3 '!$A$1:$Q$105</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'!$100:$100</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'Sch-1'!$A$18:$O$93</definedName>
    <definedName name="Z_E97134B6_5E8D_4951_8DA0_73D065532361_.wvu.FilterData" localSheetId="5" hidden="1">'Sch-1 dis'!$A$16:$B$21</definedName>
    <definedName name="Z_E97134B6_5E8D_4951_8DA0_73D065532361_.wvu.FilterData" localSheetId="6" hidden="1">'Sch-2'!$G$21:$J$95</definedName>
    <definedName name="Z_E97134B6_5E8D_4951_8DA0_73D065532361_.wvu.FilterData" localSheetId="7" hidden="1">'Sch-2 Dis'!$A$15:$F$56</definedName>
    <definedName name="Z_E97134B6_5E8D_4951_8DA0_73D065532361_.wvu.FilterData" localSheetId="8" hidden="1">'Sch-3 '!$A$19:$P$99</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'Sch-1'!$A$1:$O$104</definedName>
    <definedName name="Z_E97134B6_5E8D_4951_8DA0_73D065532361_.wvu.PrintArea" localSheetId="5" hidden="1">'Sch-1 dis'!$A$1:$G$84</definedName>
    <definedName name="Z_E97134B6_5E8D_4951_8DA0_73D065532361_.wvu.PrintArea" localSheetId="6" hidden="1">'Sch-2'!$A$1:$J$102</definedName>
    <definedName name="Z_E97134B6_5E8D_4951_8DA0_73D065532361_.wvu.PrintArea" localSheetId="7" hidden="1">'Sch-2 Dis'!$A$1:$F$62</definedName>
    <definedName name="Z_E97134B6_5E8D_4951_8DA0_73D065532361_.wvu.PrintArea" localSheetId="8" hidden="1">'Sch-3 '!$A$1:$P$105</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'Sch-1'!$A$18:$O$93</definedName>
    <definedName name="Z_E9F4E142_7D26_464D_BECA_4F3806DB1FE1_.wvu.FilterData" localSheetId="5" hidden="1">'Sch-1 dis'!$A$16:$B$21</definedName>
    <definedName name="Z_E9F4E142_7D26_464D_BECA_4F3806DB1FE1_.wvu.FilterData" localSheetId="6" hidden="1">'Sch-2'!$G$21:$J$95</definedName>
    <definedName name="Z_E9F4E142_7D26_464D_BECA_4F3806DB1FE1_.wvu.FilterData" localSheetId="7" hidden="1">'Sch-2 Dis'!$A$15:$F$56</definedName>
    <definedName name="Z_E9F4E142_7D26_464D_BECA_4F3806DB1FE1_.wvu.FilterData" localSheetId="8" hidden="1">'Sch-3 '!$A$19:$P$99</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'Sch-1'!$A$1:$O$104</definedName>
    <definedName name="Z_E9F4E142_7D26_464D_BECA_4F3806DB1FE1_.wvu.PrintArea" localSheetId="5" hidden="1">'Sch-1 dis'!$A$1:$G$84</definedName>
    <definedName name="Z_E9F4E142_7D26_464D_BECA_4F3806DB1FE1_.wvu.PrintArea" localSheetId="6" hidden="1">'Sch-2'!$A$1:$J$102</definedName>
    <definedName name="Z_E9F4E142_7D26_464D_BECA_4F3806DB1FE1_.wvu.PrintArea" localSheetId="7" hidden="1">'Sch-2 Dis'!$A$1:$F$62</definedName>
    <definedName name="Z_E9F4E142_7D26_464D_BECA_4F3806DB1FE1_.wvu.PrintArea" localSheetId="8" hidden="1">'Sch-3 '!$A$1:$P$105</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'Sch-1'!$A$18:$O$93</definedName>
    <definedName name="Z_ECE9294F_C910_4036_88BC_B1F2176FB06B_.wvu.FilterData" localSheetId="5" hidden="1">'Sch-1 dis'!$A$16:$B$21</definedName>
    <definedName name="Z_ECE9294F_C910_4036_88BC_B1F2176FB06B_.wvu.FilterData" localSheetId="6" hidden="1">'Sch-2'!$G$21:$J$95</definedName>
    <definedName name="Z_ECE9294F_C910_4036_88BC_B1F2176FB06B_.wvu.FilterData" localSheetId="7" hidden="1">'Sch-2 Dis'!$A$15:$F$56</definedName>
    <definedName name="Z_ECE9294F_C910_4036_88BC_B1F2176FB06B_.wvu.FilterData" localSheetId="8" hidden="1">'Sch-3 '!$A$19:$P$99</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'Sch-1'!$A$1:$O$104</definedName>
    <definedName name="Z_ECE9294F_C910_4036_88BC_B1F2176FB06B_.wvu.PrintArea" localSheetId="5" hidden="1">'Sch-1 dis'!$A$1:$G$84</definedName>
    <definedName name="Z_ECE9294F_C910_4036_88BC_B1F2176FB06B_.wvu.PrintArea" localSheetId="6" hidden="1">'Sch-2'!$A$1:$J$102</definedName>
    <definedName name="Z_ECE9294F_C910_4036_88BC_B1F2176FB06B_.wvu.PrintArea" localSheetId="7" hidden="1">'Sch-2 Dis'!$A$1:$F$62</definedName>
    <definedName name="Z_ECE9294F_C910_4036_88BC_B1F2176FB06B_.wvu.PrintArea" localSheetId="8" hidden="1">'Sch-3 '!$A$1:$P$105</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'Sch-1'!$A$18:$O$93</definedName>
    <definedName name="Z_EE46BCD1_F715_4FA9_A5FC_1B125AD601E0_.wvu.FilterData" localSheetId="5" hidden="1">'Sch-1 dis'!$A$16:$B$21</definedName>
    <definedName name="Z_EE46BCD1_F715_4FA9_A5FC_1B125AD601E0_.wvu.FilterData" localSheetId="6" hidden="1">'Sch-2'!$G$21:$J$95</definedName>
    <definedName name="Z_EE46BCD1_F715_4FA9_A5FC_1B125AD601E0_.wvu.FilterData" localSheetId="7" hidden="1">'Sch-2 Dis'!$A$15:$F$56</definedName>
    <definedName name="Z_EE46BCD1_F715_4FA9_A5FC_1B125AD601E0_.wvu.FilterData" localSheetId="8" hidden="1">'Sch-3 '!$A$19:$P$99</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'Sch-1'!$A$1:$O$104</definedName>
    <definedName name="Z_EE46BCD1_F715_4FA9_A5FC_1B125AD601E0_.wvu.PrintArea" localSheetId="5" hidden="1">'Sch-1 dis'!$A$1:$G$84</definedName>
    <definedName name="Z_EE46BCD1_F715_4FA9_A5FC_1B125AD601E0_.wvu.PrintArea" localSheetId="6" hidden="1">'Sch-2'!$A$1:$J$102</definedName>
    <definedName name="Z_EE46BCD1_F715_4FA9_A5FC_1B125AD601E0_.wvu.PrintArea" localSheetId="7" hidden="1">'Sch-2 Dis'!$A$1:$F$62</definedName>
    <definedName name="Z_EE46BCD1_F715_4FA9_A5FC_1B125AD601E0_.wvu.PrintArea" localSheetId="8" hidden="1">'Sch-3 '!$A$1:$P$105</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7" i="9" l="1"/>
  <c r="R97" i="9" s="1"/>
  <c r="S97" i="9" s="1"/>
  <c r="Q97" i="9" s="1"/>
  <c r="P96" i="9"/>
  <c r="R96" i="9" s="1"/>
  <c r="S96" i="9" s="1"/>
  <c r="Q96" i="9" s="1"/>
  <c r="P95" i="9"/>
  <c r="R95" i="9" s="1"/>
  <c r="S95" i="9" s="1"/>
  <c r="Q95" i="9" s="1"/>
  <c r="R65" i="9"/>
  <c r="S65" i="9" s="1"/>
  <c r="R48" i="9"/>
  <c r="S48" i="9" s="1"/>
  <c r="R42" i="9"/>
  <c r="S42" i="9" s="1"/>
  <c r="N23" i="5"/>
  <c r="Q23" i="5" s="1"/>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P93" i="9"/>
  <c r="R93" i="9" s="1"/>
  <c r="S93" i="9" s="1"/>
  <c r="Q93" i="9" s="1"/>
  <c r="P94" i="9"/>
  <c r="R94" i="9" s="1"/>
  <c r="S94" i="9" s="1"/>
  <c r="Q94" i="9" s="1"/>
  <c r="F20" i="9"/>
  <c r="D22" i="5"/>
  <c r="D22" i="7"/>
  <c r="A3" i="7"/>
  <c r="N47" i="5"/>
  <c r="Q47" i="5" s="1"/>
  <c r="R47" i="5" s="1"/>
  <c r="O47" i="5" s="1"/>
  <c r="N49" i="5"/>
  <c r="Q49" i="5" s="1"/>
  <c r="R49" i="5" s="1"/>
  <c r="O49" i="5" s="1"/>
  <c r="N50" i="5"/>
  <c r="Q50" i="5" s="1"/>
  <c r="R50" i="5" s="1"/>
  <c r="O50" i="5" s="1"/>
  <c r="N51" i="5"/>
  <c r="Q51" i="5" s="1"/>
  <c r="R51" i="5" s="1"/>
  <c r="O51" i="5" s="1"/>
  <c r="N52" i="5"/>
  <c r="Q52" i="5" s="1"/>
  <c r="R52" i="5" s="1"/>
  <c r="O52" i="5" s="1"/>
  <c r="N53" i="5"/>
  <c r="Q53" i="5" s="1"/>
  <c r="R53" i="5" s="1"/>
  <c r="O53" i="5" s="1"/>
  <c r="N54" i="5"/>
  <c r="Q54" i="5" s="1"/>
  <c r="R54" i="5" s="1"/>
  <c r="O54" i="5" s="1"/>
  <c r="N55" i="5"/>
  <c r="Q55" i="5" s="1"/>
  <c r="R55" i="5" s="1"/>
  <c r="O55" i="5" s="1"/>
  <c r="N56" i="5"/>
  <c r="Q56" i="5" s="1"/>
  <c r="R56" i="5" s="1"/>
  <c r="O56" i="5" s="1"/>
  <c r="N57" i="5"/>
  <c r="Q57" i="5" s="1"/>
  <c r="R57" i="5" s="1"/>
  <c r="O57" i="5" s="1"/>
  <c r="N58" i="5"/>
  <c r="Q58" i="5" s="1"/>
  <c r="R58" i="5" s="1"/>
  <c r="O58" i="5" s="1"/>
  <c r="N59" i="5"/>
  <c r="Q59" i="5" s="1"/>
  <c r="R59" i="5" s="1"/>
  <c r="O59" i="5" s="1"/>
  <c r="N60" i="5"/>
  <c r="Q60" i="5" s="1"/>
  <c r="R60" i="5" s="1"/>
  <c r="O60" i="5" s="1"/>
  <c r="N61" i="5"/>
  <c r="Q61" i="5" s="1"/>
  <c r="R61" i="5" s="1"/>
  <c r="O61" i="5" s="1"/>
  <c r="N62" i="5"/>
  <c r="Q62" i="5" s="1"/>
  <c r="R62" i="5" s="1"/>
  <c r="O62" i="5" s="1"/>
  <c r="N63" i="5"/>
  <c r="Q63" i="5" s="1"/>
  <c r="R63" i="5" s="1"/>
  <c r="O63" i="5" s="1"/>
  <c r="N64" i="5"/>
  <c r="Q64" i="5" s="1"/>
  <c r="R64" i="5" s="1"/>
  <c r="O64" i="5" s="1"/>
  <c r="N65" i="5"/>
  <c r="Q65" i="5" s="1"/>
  <c r="R65" i="5" s="1"/>
  <c r="O65" i="5" s="1"/>
  <c r="N66" i="5"/>
  <c r="Q66" i="5" s="1"/>
  <c r="R66" i="5" s="1"/>
  <c r="O66" i="5" s="1"/>
  <c r="N67" i="5"/>
  <c r="Q67" i="5" s="1"/>
  <c r="R67" i="5" s="1"/>
  <c r="O67" i="5" s="1"/>
  <c r="N68" i="5"/>
  <c r="Q68" i="5" s="1"/>
  <c r="R68" i="5" s="1"/>
  <c r="O68" i="5" s="1"/>
  <c r="P22" i="9"/>
  <c r="R22" i="9" s="1"/>
  <c r="S22" i="9" s="1"/>
  <c r="P23" i="9"/>
  <c r="R23" i="9" s="1"/>
  <c r="S23" i="9" s="1"/>
  <c r="P24" i="9"/>
  <c r="R24" i="9" s="1"/>
  <c r="S24" i="9" s="1"/>
  <c r="P25" i="9"/>
  <c r="R25" i="9" s="1"/>
  <c r="S25" i="9" s="1"/>
  <c r="P26" i="9"/>
  <c r="R26" i="9" s="1"/>
  <c r="S26" i="9" s="1"/>
  <c r="P27" i="9"/>
  <c r="R27" i="9" s="1"/>
  <c r="S27" i="9" s="1"/>
  <c r="P28" i="9"/>
  <c r="R28" i="9" s="1"/>
  <c r="S28" i="9" s="1"/>
  <c r="P29" i="9"/>
  <c r="R29" i="9" s="1"/>
  <c r="S29" i="9" s="1"/>
  <c r="P30" i="9"/>
  <c r="R30" i="9" s="1"/>
  <c r="S30" i="9" s="1"/>
  <c r="P31" i="9"/>
  <c r="R31" i="9" s="1"/>
  <c r="S31" i="9" s="1"/>
  <c r="P32" i="9"/>
  <c r="R32" i="9" s="1"/>
  <c r="S32" i="9" s="1"/>
  <c r="P33" i="9"/>
  <c r="R33" i="9" s="1"/>
  <c r="S33" i="9" s="1"/>
  <c r="P34" i="9"/>
  <c r="R34" i="9" s="1"/>
  <c r="S34" i="9" s="1"/>
  <c r="P35" i="9"/>
  <c r="R35" i="9" s="1"/>
  <c r="S35" i="9" s="1"/>
  <c r="P36" i="9"/>
  <c r="R36" i="9" s="1"/>
  <c r="S36" i="9" s="1"/>
  <c r="P37" i="9"/>
  <c r="R37" i="9" s="1"/>
  <c r="S37" i="9" s="1"/>
  <c r="P38" i="9"/>
  <c r="R38" i="9" s="1"/>
  <c r="S38" i="9" s="1"/>
  <c r="P39" i="9"/>
  <c r="R39" i="9" s="1"/>
  <c r="S39" i="9" s="1"/>
  <c r="P40" i="9"/>
  <c r="R40" i="9" s="1"/>
  <c r="S40" i="9" s="1"/>
  <c r="P41" i="9"/>
  <c r="R41" i="9" s="1"/>
  <c r="S41" i="9" s="1"/>
  <c r="P42" i="9"/>
  <c r="P43" i="9"/>
  <c r="R43" i="9" s="1"/>
  <c r="S43" i="9" s="1"/>
  <c r="P44" i="9"/>
  <c r="R44" i="9" s="1"/>
  <c r="S44" i="9" s="1"/>
  <c r="P45" i="9"/>
  <c r="R45" i="9" s="1"/>
  <c r="S45" i="9" s="1"/>
  <c r="P46" i="9"/>
  <c r="R46" i="9" s="1"/>
  <c r="S46" i="9" s="1"/>
  <c r="P47" i="9"/>
  <c r="R47" i="9" s="1"/>
  <c r="S47" i="9" s="1"/>
  <c r="P48" i="9"/>
  <c r="P49" i="9"/>
  <c r="R49" i="9" s="1"/>
  <c r="S49" i="9" s="1"/>
  <c r="P50" i="9"/>
  <c r="R50" i="9" s="1"/>
  <c r="S50" i="9" s="1"/>
  <c r="P51" i="9"/>
  <c r="R51" i="9" s="1"/>
  <c r="S51" i="9" s="1"/>
  <c r="P52" i="9"/>
  <c r="R52" i="9" s="1"/>
  <c r="S52" i="9" s="1"/>
  <c r="P53" i="9"/>
  <c r="R53" i="9" s="1"/>
  <c r="S53" i="9" s="1"/>
  <c r="P54" i="9"/>
  <c r="R54" i="9" s="1"/>
  <c r="S54" i="9" s="1"/>
  <c r="P55" i="9"/>
  <c r="R55" i="9" s="1"/>
  <c r="S55" i="9" s="1"/>
  <c r="P56" i="9"/>
  <c r="R56" i="9" s="1"/>
  <c r="S56" i="9" s="1"/>
  <c r="P57" i="9"/>
  <c r="R57" i="9" s="1"/>
  <c r="S57" i="9" s="1"/>
  <c r="P58" i="9"/>
  <c r="R58" i="9" s="1"/>
  <c r="S58" i="9" s="1"/>
  <c r="P59" i="9"/>
  <c r="R59" i="9" s="1"/>
  <c r="S59" i="9" s="1"/>
  <c r="P60" i="9"/>
  <c r="R60" i="9" s="1"/>
  <c r="S60" i="9" s="1"/>
  <c r="P61" i="9"/>
  <c r="R61" i="9" s="1"/>
  <c r="S61" i="9" s="1"/>
  <c r="P62" i="9"/>
  <c r="R62" i="9" s="1"/>
  <c r="S62" i="9" s="1"/>
  <c r="P63" i="9"/>
  <c r="R63" i="9" s="1"/>
  <c r="S63" i="9" s="1"/>
  <c r="P64" i="9"/>
  <c r="R64" i="9" s="1"/>
  <c r="S64" i="9" s="1"/>
  <c r="P65" i="9"/>
  <c r="P66" i="9"/>
  <c r="R66" i="9" s="1"/>
  <c r="S66" i="9" s="1"/>
  <c r="P67" i="9"/>
  <c r="R67" i="9" s="1"/>
  <c r="S67" i="9" s="1"/>
  <c r="P68" i="9"/>
  <c r="R68" i="9" s="1"/>
  <c r="S68" i="9" s="1"/>
  <c r="P69" i="9"/>
  <c r="R69" i="9" s="1"/>
  <c r="S69" i="9" s="1"/>
  <c r="P70" i="9"/>
  <c r="R70" i="9" s="1"/>
  <c r="S70" i="9" s="1"/>
  <c r="P71" i="9"/>
  <c r="R71" i="9" s="1"/>
  <c r="S71" i="9" s="1"/>
  <c r="P72" i="9"/>
  <c r="R72" i="9" s="1"/>
  <c r="S72" i="9" s="1"/>
  <c r="P73" i="9"/>
  <c r="R73" i="9" s="1"/>
  <c r="S73" i="9" s="1"/>
  <c r="P74" i="9"/>
  <c r="R74" i="9" s="1"/>
  <c r="S74" i="9" s="1"/>
  <c r="P75" i="9"/>
  <c r="R75" i="9" s="1"/>
  <c r="S75" i="9" s="1"/>
  <c r="P76" i="9"/>
  <c r="R76" i="9" s="1"/>
  <c r="S76" i="9" s="1"/>
  <c r="P77" i="9"/>
  <c r="R77" i="9" s="1"/>
  <c r="S77" i="9" s="1"/>
  <c r="P78" i="9"/>
  <c r="R78" i="9" s="1"/>
  <c r="S78" i="9" s="1"/>
  <c r="P79" i="9"/>
  <c r="R79" i="9" s="1"/>
  <c r="S79" i="9" s="1"/>
  <c r="P80" i="9"/>
  <c r="R80" i="9" s="1"/>
  <c r="S80" i="9" s="1"/>
  <c r="P81" i="9"/>
  <c r="R81" i="9" s="1"/>
  <c r="S81" i="9" s="1"/>
  <c r="P82" i="9"/>
  <c r="R82" i="9" s="1"/>
  <c r="S82" i="9" s="1"/>
  <c r="P83" i="9"/>
  <c r="R83" i="9" s="1"/>
  <c r="S83" i="9" s="1"/>
  <c r="P84" i="9"/>
  <c r="R84" i="9" s="1"/>
  <c r="S84" i="9" s="1"/>
  <c r="P85" i="9"/>
  <c r="R85" i="9" s="1"/>
  <c r="S85" i="9" s="1"/>
  <c r="P86" i="9"/>
  <c r="R86" i="9" s="1"/>
  <c r="S86" i="9" s="1"/>
  <c r="P87" i="9"/>
  <c r="R87" i="9" s="1"/>
  <c r="S87" i="9" s="1"/>
  <c r="P88" i="9"/>
  <c r="R88" i="9" s="1"/>
  <c r="S88" i="9" s="1"/>
  <c r="P89" i="9"/>
  <c r="R89" i="9" s="1"/>
  <c r="S89" i="9" s="1"/>
  <c r="P90" i="9"/>
  <c r="R90" i="9" s="1"/>
  <c r="S90" i="9" s="1"/>
  <c r="P91" i="9"/>
  <c r="R91" i="9" s="1"/>
  <c r="S91" i="9" s="1"/>
  <c r="P92" i="9"/>
  <c r="R92" i="9" s="1"/>
  <c r="S92" i="9" s="1"/>
  <c r="J24" i="7"/>
  <c r="N24" i="5"/>
  <c r="N25" i="5"/>
  <c r="N26" i="5"/>
  <c r="N27" i="5"/>
  <c r="N28" i="5"/>
  <c r="N29" i="5"/>
  <c r="N30" i="5"/>
  <c r="N31" i="5"/>
  <c r="N32" i="5"/>
  <c r="N33" i="5"/>
  <c r="N34" i="5"/>
  <c r="N35" i="5"/>
  <c r="N36" i="5"/>
  <c r="N37" i="5"/>
  <c r="N38" i="5"/>
  <c r="N39" i="5"/>
  <c r="N40" i="5"/>
  <c r="Q40" i="5" s="1"/>
  <c r="R40" i="5" s="1"/>
  <c r="N41" i="5"/>
  <c r="Q41" i="5" s="1"/>
  <c r="R41" i="5" s="1"/>
  <c r="N42" i="5"/>
  <c r="Q42" i="5" s="1"/>
  <c r="R42" i="5" s="1"/>
  <c r="N43" i="5"/>
  <c r="Q43" i="5" s="1"/>
  <c r="R43" i="5" s="1"/>
  <c r="N44" i="5"/>
  <c r="Q44" i="5" s="1"/>
  <c r="R44" i="5" s="1"/>
  <c r="N45" i="5"/>
  <c r="Q45" i="5" s="1"/>
  <c r="R45" i="5" s="1"/>
  <c r="N46" i="5"/>
  <c r="Q46" i="5" s="1"/>
  <c r="R46" i="5" s="1"/>
  <c r="N48" i="5"/>
  <c r="Q48" i="5" s="1"/>
  <c r="R48" i="5" s="1"/>
  <c r="O48" i="5" s="1"/>
  <c r="N94" i="5" l="1"/>
  <c r="N96" i="5" s="1"/>
  <c r="Q22" i="9"/>
  <c r="Q23" i="9"/>
  <c r="Q24" i="9"/>
  <c r="Q25" i="9"/>
  <c r="Q26" i="9"/>
  <c r="Q27" i="9"/>
  <c r="Q28" i="9"/>
  <c r="Q29" i="9"/>
  <c r="Q30" i="9"/>
  <c r="Q31" i="9"/>
  <c r="Q32" i="9"/>
  <c r="Q33" i="9"/>
  <c r="Q34" i="9"/>
  <c r="Q35" i="9"/>
  <c r="Q36" i="9"/>
  <c r="Q38" i="9"/>
  <c r="Q39" i="9"/>
  <c r="Q40" i="9"/>
  <c r="Q41" i="9"/>
  <c r="Q42" i="9"/>
  <c r="Q43" i="9"/>
  <c r="Q44" i="9"/>
  <c r="Q45" i="9"/>
  <c r="Q46" i="9"/>
  <c r="Q47" i="9"/>
  <c r="Q48" i="9"/>
  <c r="Q49" i="9"/>
  <c r="Q50" i="9"/>
  <c r="Q51" i="9"/>
  <c r="Q52" i="9"/>
  <c r="Q53" i="9"/>
  <c r="Q54" i="9"/>
  <c r="Q55" i="9"/>
  <c r="Q57" i="9"/>
  <c r="Q58" i="9"/>
  <c r="Q60" i="9"/>
  <c r="Q61" i="9"/>
  <c r="Q62" i="9"/>
  <c r="Q63" i="9"/>
  <c r="Q64" i="9"/>
  <c r="Q65" i="9"/>
  <c r="Q66" i="9"/>
  <c r="Q67" i="9"/>
  <c r="Q68" i="9"/>
  <c r="Q69" i="9"/>
  <c r="Q70" i="9"/>
  <c r="Q71" i="9"/>
  <c r="Q72" i="9"/>
  <c r="Q73" i="9"/>
  <c r="Q74" i="9"/>
  <c r="Q75" i="9"/>
  <c r="Q77" i="9"/>
  <c r="Q78" i="9"/>
  <c r="Q79" i="9"/>
  <c r="Q80" i="9"/>
  <c r="Q81" i="9"/>
  <c r="Q82" i="9"/>
  <c r="Q83" i="9"/>
  <c r="Q84" i="9"/>
  <c r="Q85" i="9"/>
  <c r="Q86" i="9"/>
  <c r="Q87" i="9"/>
  <c r="Q88" i="9"/>
  <c r="Q89" i="9"/>
  <c r="Q90" i="9"/>
  <c r="Q91" i="9"/>
  <c r="Q92" i="9"/>
  <c r="F2" i="2"/>
  <c r="B2" i="4"/>
  <c r="B1" i="4"/>
  <c r="Q59" i="9" l="1"/>
  <c r="Q37" i="9"/>
  <c r="Q76" i="9"/>
  <c r="Q56" i="9"/>
  <c r="J23" i="7"/>
  <c r="J95" i="7" s="1"/>
  <c r="B21" i="7" l="1"/>
  <c r="N95" i="5"/>
  <c r="Q39" i="5" l="1"/>
  <c r="Q38" i="5"/>
  <c r="O45" i="5" l="1"/>
  <c r="O42" i="5"/>
  <c r="O41" i="5"/>
  <c r="O46" i="5"/>
  <c r="R38" i="5"/>
  <c r="O38" i="5" s="1"/>
  <c r="O43" i="5"/>
  <c r="R39" i="5"/>
  <c r="O39" i="5" s="1"/>
  <c r="O40" i="5"/>
  <c r="O44" i="5"/>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P99"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Q24" i="5"/>
  <c r="Q25" i="5"/>
  <c r="Q26" i="5"/>
  <c r="Q27" i="5"/>
  <c r="Q28" i="5"/>
  <c r="Q29" i="5"/>
  <c r="Q30" i="5"/>
  <c r="Q31" i="5"/>
  <c r="Q32" i="5"/>
  <c r="Q33" i="5"/>
  <c r="Q34" i="5"/>
  <c r="Q35" i="5"/>
  <c r="Q36" i="5"/>
  <c r="Q37" i="5"/>
  <c r="B102" i="5"/>
  <c r="B103" i="5"/>
  <c r="M103" i="5"/>
  <c r="M104" i="5"/>
  <c r="I6" i="4"/>
  <c r="K6" i="4" s="1"/>
  <c r="H39" i="23" s="1"/>
  <c r="L6" i="4"/>
  <c r="AJ2" i="5" s="1"/>
  <c r="M6" i="4"/>
  <c r="N6" i="4" s="1"/>
  <c r="AA6" i="4"/>
  <c r="B7" i="4"/>
  <c r="L8" i="4"/>
  <c r="B9" i="4"/>
  <c r="A6" i="6" s="1"/>
  <c r="B14" i="4"/>
  <c r="B15" i="4"/>
  <c r="H31" i="4"/>
  <c r="G31" i="4" s="1"/>
  <c r="R21" i="9" l="1"/>
  <c r="S21" i="9" s="1"/>
  <c r="S99" i="9" s="1"/>
  <c r="H19" i="19"/>
  <c r="I19" i="19" s="1"/>
  <c r="R37" i="5"/>
  <c r="O37" i="5" s="1"/>
  <c r="R25" i="5"/>
  <c r="O25" i="5" s="1"/>
  <c r="R34" i="5"/>
  <c r="O34" i="5" s="1"/>
  <c r="R30" i="5"/>
  <c r="O30" i="5" s="1"/>
  <c r="R26" i="5"/>
  <c r="O26" i="5" s="1"/>
  <c r="R33" i="5"/>
  <c r="O33" i="5" s="1"/>
  <c r="R36" i="5"/>
  <c r="O36" i="5" s="1"/>
  <c r="R32" i="5"/>
  <c r="O32" i="5" s="1"/>
  <c r="R28" i="5"/>
  <c r="O28" i="5" s="1"/>
  <c r="R35" i="5"/>
  <c r="O35" i="5" s="1"/>
  <c r="R31" i="5"/>
  <c r="O31" i="5" s="1"/>
  <c r="R29" i="5"/>
  <c r="O29" i="5" s="1"/>
  <c r="R27" i="5"/>
  <c r="O27" i="5" s="1"/>
  <c r="R24" i="5"/>
  <c r="O24" i="5" s="1"/>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04" i="9"/>
  <c r="B101" i="7"/>
  <c r="B47" i="23"/>
  <c r="E24" i="17"/>
  <c r="B35" i="12"/>
  <c r="B33" i="16"/>
  <c r="B33" i="15"/>
  <c r="B85" i="10"/>
  <c r="D33" i="16"/>
  <c r="D33" i="15"/>
  <c r="F42" i="19"/>
  <c r="O27" i="11"/>
  <c r="E86" i="10"/>
  <c r="C25" i="18"/>
  <c r="D25" i="14"/>
  <c r="D25" i="13"/>
  <c r="E61" i="8"/>
  <c r="F47" i="23"/>
  <c r="J24" i="17"/>
  <c r="O35" i="12"/>
  <c r="O105" i="9"/>
  <c r="J102" i="7"/>
  <c r="D18" i="25"/>
  <c r="F22" i="25"/>
  <c r="B6" i="23"/>
  <c r="B46" i="23"/>
  <c r="E23" i="17"/>
  <c r="B34" i="12"/>
  <c r="D103" i="9"/>
  <c r="B100"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04" i="9"/>
  <c r="J101"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Q21" i="9" l="1"/>
  <c r="Q100" i="9" s="1"/>
  <c r="Q99" i="9"/>
  <c r="D22" i="15"/>
  <c r="H22" i="19"/>
  <c r="I22" i="19" s="1"/>
  <c r="R23" i="5"/>
  <c r="O23" i="5" s="1"/>
  <c r="O94" i="5" s="1"/>
  <c r="N97" i="5" s="1"/>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D15" i="13" l="1"/>
  <c r="D17" i="13"/>
  <c r="AE1" i="5"/>
  <c r="AE2" i="5" s="1"/>
  <c r="D7" i="24"/>
  <c r="F7" i="24" s="1"/>
  <c r="D20" i="25"/>
  <c r="F20" i="25" s="1"/>
  <c r="D8" i="24"/>
  <c r="F8" i="24" s="1"/>
  <c r="D8" i="25"/>
  <c r="F8" i="25" s="1"/>
  <c r="B41" i="23"/>
  <c r="K19" i="19"/>
  <c r="D16" i="16" s="1"/>
  <c r="K23" i="19"/>
  <c r="D26" i="16" s="1"/>
  <c r="K18" i="19"/>
  <c r="K22" i="19"/>
  <c r="D22" i="16" s="1"/>
  <c r="K21" i="19"/>
  <c r="D20" i="16" s="1"/>
  <c r="K20" i="19"/>
  <c r="D18" i="13" l="1"/>
  <c r="D24" i="15"/>
  <c r="D28" i="15" s="1"/>
  <c r="I17" i="13"/>
  <c r="M17" i="13" s="1"/>
  <c r="H11" i="24"/>
  <c r="D11" i="24" s="1"/>
  <c r="F11" i="24" s="1"/>
  <c r="D14" i="15"/>
  <c r="D14" i="14"/>
  <c r="D14" i="24" s="1"/>
  <c r="D14" i="16"/>
  <c r="D16" i="14"/>
  <c r="D18" i="16"/>
  <c r="D6" i="25" l="1"/>
  <c r="AF3" i="18"/>
  <c r="AF7" i="18" s="1"/>
  <c r="AC3" i="10"/>
  <c r="AC7" i="10" s="1"/>
  <c r="M3" i="8"/>
  <c r="M7" i="8" s="1"/>
  <c r="D6" i="24"/>
  <c r="AI3" i="17"/>
  <c r="AI7" i="17" s="1"/>
  <c r="AM3" i="9"/>
  <c r="AM7" i="9" s="1"/>
  <c r="D18" i="14"/>
  <c r="D15" i="24"/>
  <c r="L25" i="24" s="1"/>
  <c r="K25" i="24" s="1"/>
  <c r="B25" i="24" s="1"/>
  <c r="L24" i="24"/>
  <c r="K24" i="24" s="1"/>
  <c r="B24" i="24" s="1"/>
  <c r="D24" i="16" l="1"/>
  <c r="D28" i="16" s="1"/>
  <c r="AB17" i="23" s="1"/>
  <c r="A1" i="26" s="1"/>
  <c r="F6" i="24"/>
  <c r="F10" i="24" s="1"/>
  <c r="D10" i="24"/>
  <c r="D12" i="24" s="1"/>
  <c r="D10" i="25"/>
  <c r="F6" i="25"/>
  <c r="F10" i="25" s="1"/>
  <c r="F35" i="25"/>
  <c r="F36" i="25" s="1"/>
  <c r="F16" i="25" s="1"/>
  <c r="D19" i="24"/>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<sst xmlns="http://schemas.openxmlformats.org/spreadsheetml/2006/main" count="1801" uniqueCount="849">
  <si>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</si>
  <si>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</si>
  <si>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</si>
  <si>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</si>
  <si>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</si>
  <si>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</si>
  <si>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</si>
  <si>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</si>
  <si>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</si>
  <si>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</si>
  <si>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</si>
  <si>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</si>
  <si>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</si>
  <si>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</si>
  <si>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</si>
  <si>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</si>
  <si>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</si>
  <si>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</si>
  <si>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</si>
  <si>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</si>
  <si>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</si>
  <si>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</si>
  <si>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</si>
  <si>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</si>
  <si>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</si>
  <si>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</si>
  <si>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</si>
  <si>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</si>
  <si>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</si>
  <si>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</si>
  <si>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</si>
  <si>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</si>
  <si>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</si>
  <si>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</si>
  <si>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</si>
  <si>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</si>
  <si>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</si>
  <si>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</si>
  <si>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</si>
  <si>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</si>
  <si>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</si>
  <si>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</si>
  <si>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</si>
  <si>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</si>
  <si>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</si>
  <si>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</si>
  <si>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</si>
  <si>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</si>
  <si>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</si>
  <si>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</si>
  <si>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</si>
  <si>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</si>
  <si>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</si>
  <si>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</si>
  <si>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</si>
  <si>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</si>
  <si>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</si>
  <si>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</si>
  <si>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</si>
  <si>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</si>
  <si>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</si>
  <si>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</si>
  <si>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</si>
  <si>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</si>
  <si>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</si>
  <si>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</si>
  <si>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</si>
  <si>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</si>
  <si>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</si>
  <si>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</si>
  <si>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</si>
  <si>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</si>
  <si>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</si>
  <si>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</si>
  <si>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</si>
  <si>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</si>
  <si>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</si>
  <si>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</si>
  <si>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</si>
  <si>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</si>
  <si>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</si>
  <si>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</si>
  <si>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</si>
  <si>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</si>
  <si>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</si>
  <si>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</si>
  <si>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</si>
  <si>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</si>
  <si>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</si>
  <si>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</si>
  <si>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</si>
  <si>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</si>
  <si>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</si>
  <si>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</si>
  <si>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</si>
  <si>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</si>
  <si>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</si>
  <si>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</si>
  <si>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</si>
  <si>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</si>
  <si>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</si>
  <si>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</si>
  <si>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</si>
  <si>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</si>
  <si>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</si>
  <si>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</si>
  <si>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</si>
  <si>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</si>
  <si>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</si>
  <si>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</si>
  <si>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</si>
  <si>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</si>
  <si>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</si>
  <si>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</si>
  <si>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</si>
  <si>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</si>
  <si>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</si>
  <si>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</si>
  <si>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</si>
  <si>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</si>
  <si>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</si>
  <si>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</si>
  <si>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</si>
  <si>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</si>
  <si>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</si>
  <si>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</si>
  <si>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</si>
  <si>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</si>
  <si>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</si>
  <si>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</si>
  <si>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</si>
  <si>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</si>
  <si>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</si>
  <si>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</si>
  <si>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</si>
  <si>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</si>
  <si>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</si>
  <si>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</si>
  <si>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</si>
  <si>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</si>
  <si>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</si>
  <si>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</si>
  <si>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</si>
  <si>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</si>
  <si>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</si>
  <si>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</si>
  <si>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</si>
  <si>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</si>
  <si>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</si>
  <si>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</si>
  <si>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</si>
  <si>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</si>
  <si>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</si>
  <si>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</si>
  <si>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</si>
  <si>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</si>
  <si>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</si>
  <si>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</si>
  <si>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</si>
  <si>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</si>
  <si>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</si>
  <si>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</si>
  <si>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</si>
  <si>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</si>
  <si>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</si>
  <si>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</si>
  <si>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</si>
  <si>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</si>
  <si>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</si>
  <si>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</si>
  <si>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</si>
  <si>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</si>
  <si>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</si>
  <si>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</si>
  <si>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</si>
  <si>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</si>
  <si>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</si>
  <si>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</si>
  <si>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</si>
  <si>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</si>
  <si>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</si>
  <si>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</si>
  <si>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</si>
  <si>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</si>
  <si>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</si>
  <si>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</si>
  <si>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</si>
  <si>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</si>
  <si>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</si>
  <si>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</si>
  <si>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</si>
  <si>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</si>
  <si>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</si>
  <si>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</si>
  <si>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</si>
  <si>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</si>
  <si>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</si>
  <si>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</si>
  <si>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</si>
  <si>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</si>
  <si>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</si>
  <si>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</si>
  <si>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</si>
  <si>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</si>
  <si>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</si>
  <si>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</si>
  <si>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</si>
  <si>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</si>
  <si>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</si>
  <si>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</si>
  <si>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</si>
  <si>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</si>
  <si>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</si>
  <si>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</si>
  <si>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</si>
  <si>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</si>
  <si>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</si>
  <si>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</si>
  <si>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</si>
  <si>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</si>
  <si>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</si>
  <si>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</si>
  <si>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</si>
  <si>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</si>
  <si>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</si>
  <si>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</si>
  <si>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</si>
  <si>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</si>
  <si>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</si>
  <si>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</si>
  <si>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</si>
  <si>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</si>
  <si>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</si>
  <si>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</si>
  <si>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</si>
  <si>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</si>
  <si>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</si>
  <si>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</si>
  <si>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</si>
  <si>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</si>
  <si>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</si>
  <si>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</si>
  <si>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</si>
  <si>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</si>
  <si>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</si>
  <si>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</si>
  <si>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</si>
  <si>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</si>
  <si>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</si>
  <si>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</si>
  <si>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</si>
  <si>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</si>
  <si>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</si>
  <si>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</si>
  <si>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</si>
  <si>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</si>
  <si>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</si>
  <si>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</si>
  <si>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</si>
  <si>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</si>
  <si>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</si>
  <si>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</si>
  <si>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</si>
  <si>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</si>
  <si>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</si>
  <si>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</si>
  <si>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</si>
  <si>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</si>
  <si>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</si>
  <si>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</si>
  <si>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</si>
  <si>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</si>
  <si>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</si>
  <si>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</si>
  <si>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</si>
  <si>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</si>
  <si>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</si>
  <si>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</si>
  <si>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</si>
  <si>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</si>
  <si>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</si>
  <si>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</si>
  <si>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</si>
  <si>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</si>
  <si>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</si>
  <si>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</si>
  <si>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</si>
  <si>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</si>
  <si>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</si>
  <si>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</si>
  <si>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</si>
  <si>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</si>
  <si>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</si>
  <si>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</si>
  <si>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</si>
  <si>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</si>
  <si>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</si>
  <si>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</si>
  <si>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</si>
  <si>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</si>
  <si>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</si>
  <si>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</si>
  <si>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</si>
  <si>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</si>
  <si>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</si>
  <si>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</si>
  <si>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</si>
  <si>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</si>
  <si>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</si>
  <si>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</si>
  <si>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</si>
  <si>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</si>
  <si>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</si>
  <si>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</si>
  <si>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</si>
  <si>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</si>
  <si>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</si>
  <si>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</si>
  <si>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</si>
  <si>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</si>
  <si>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</si>
  <si>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</si>
  <si>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</si>
  <si>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</si>
  <si>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</si>
  <si>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</si>
  <si>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</si>
  <si>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</si>
  <si>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</si>
  <si>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</si>
  <si>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</si>
  <si>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</si>
  <si>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</si>
  <si>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</si>
  <si>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</si>
  <si>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</si>
  <si>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</si>
  <si>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</si>
  <si>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</si>
  <si>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</si>
  <si>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</si>
  <si>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</si>
  <si>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</si>
  <si>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</si>
  <si>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</si>
  <si>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</si>
  <si>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</si>
  <si>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</si>
  <si>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</si>
  <si>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</si>
  <si>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</si>
  <si>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</si>
  <si>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</si>
  <si>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</si>
  <si>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</si>
  <si>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</si>
  <si>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</si>
  <si>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</si>
  <si>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</si>
  <si>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</si>
  <si>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</si>
  <si>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</si>
  <si>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</si>
  <si>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</si>
  <si>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</si>
  <si>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</si>
  <si>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</si>
  <si>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</si>
  <si>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</si>
  <si>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</si>
  <si>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</si>
  <si>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</si>
  <si>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</si>
  <si>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</si>
  <si>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</si>
  <si>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</si>
  <si>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</si>
  <si>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</si>
  <si>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</si>
  <si>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</si>
  <si>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</si>
  <si>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</si>
  <si>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</si>
  <si>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</si>
  <si>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</si>
  <si>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</si>
  <si>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</si>
  <si>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</si>
  <si>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</si>
  <si>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</si>
  <si>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</si>
  <si>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</si>
  <si>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</si>
  <si>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</si>
  <si>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</si>
  <si>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</si>
  <si>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</si>
  <si>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</si>
  <si>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</si>
  <si>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</si>
  <si>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</si>
  <si>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</si>
  <si>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</si>
  <si>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</si>
  <si>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</si>
  <si>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</si>
  <si>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</si>
  <si>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</si>
  <si>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</si>
  <si>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</si>
  <si>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</si>
  <si>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</si>
  <si>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</si>
  <si>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</si>
  <si>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</si>
  <si>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</si>
  <si>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</si>
  <si>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</si>
  <si>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</si>
  <si>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</si>
  <si>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</si>
  <si>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</si>
  <si>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</si>
  <si>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</si>
  <si>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</si>
  <si>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</si>
  <si>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</si>
  <si>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</si>
  <si>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</si>
  <si>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</si>
  <si>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</si>
  <si>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</si>
  <si>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</si>
  <si>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</si>
  <si>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</si>
  <si>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</si>
  <si>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</si>
  <si>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</si>
  <si>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</si>
  <si>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</si>
  <si>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</si>
  <si>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</si>
  <si>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</si>
  <si>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</si>
  <si>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</si>
  <si>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</si>
  <si>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</si>
  <si>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</si>
  <si>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</si>
  <si>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</si>
  <si>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</si>
  <si>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</si>
  <si>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</si>
  <si>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</si>
  <si>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</si>
  <si>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</si>
  <si>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</si>
  <si>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</si>
  <si>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</si>
  <si>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</si>
  <si>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</si>
  <si>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</si>
  <si>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</si>
  <si>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</si>
  <si>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</si>
  <si>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</si>
  <si>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</si>
  <si>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</si>
  <si>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</si>
  <si>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</si>
  <si>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</si>
  <si>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</si>
  <si>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</si>
  <si>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</si>
  <si>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</si>
  <si>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</si>
  <si>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</si>
  <si>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</si>
  <si>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</si>
  <si>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</si>
  <si>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</si>
  <si>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</si>
  <si>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</si>
  <si>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</si>
  <si>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</si>
  <si>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</si>
  <si>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</si>
  <si>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</si>
  <si>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</si>
  <si>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</si>
  <si>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</si>
  <si>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</si>
  <si>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</si>
  <si>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</si>
  <si>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</si>
  <si>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</si>
  <si>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</si>
  <si>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</si>
  <si>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</si>
  <si>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</si>
  <si>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</si>
  <si>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</si>
  <si>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</si>
  <si>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</si>
  <si>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</si>
  <si>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</si>
  <si>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</si>
  <si>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</si>
  <si>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</si>
  <si>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</si>
  <si>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</si>
  <si>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</si>
  <si>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</si>
  <si>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</si>
  <si>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</si>
  <si>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</si>
  <si>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</si>
  <si>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</si>
  <si>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</si>
  <si>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</si>
  <si>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</si>
  <si>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</si>
  <si>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</si>
  <si>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</si>
  <si>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</si>
  <si>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</si>
  <si>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</si>
  <si>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</si>
  <si>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</si>
  <si>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</si>
  <si>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</si>
  <si>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</si>
  <si>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</si>
  <si>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</si>
  <si>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</si>
  <si>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</si>
  <si>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</si>
  <si>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</si>
  <si>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</si>
  <si>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</si>
  <si>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</si>
  <si>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</si>
  <si>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</si>
  <si>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</si>
  <si>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</si>
  <si>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</si>
  <si>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</si>
  <si>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</si>
  <si>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</si>
  <si>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</si>
  <si>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</si>
  <si>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</si>
  <si>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</si>
  <si>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</si>
  <si>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</si>
  <si>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</si>
  <si>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</si>
  <si>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</si>
  <si>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</si>
  <si>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</si>
  <si>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</si>
  <si>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</si>
  <si>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</si>
  <si>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</si>
  <si>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</si>
  <si>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</si>
  <si>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</si>
  <si>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</si>
  <si>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</si>
  <si>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</si>
  <si>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</si>
  <si>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</si>
  <si>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</si>
  <si>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</si>
  <si>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</si>
  <si>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</si>
  <si>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</si>
  <si>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</si>
  <si>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</si>
  <si>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</si>
  <si>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</si>
  <si>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</si>
  <si>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</si>
  <si>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</si>
  <si>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</si>
  <si>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</si>
  <si>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</si>
  <si>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GI FLEXIBLE CONDUIT  FOR APPROACH CABLIN</t>
  </si>
  <si>
    <t xml:space="preserve">KM </t>
  </si>
  <si>
    <t xml:space="preserve">EA </t>
  </si>
  <si>
    <t xml:space="preserve">LS </t>
  </si>
  <si>
    <t xml:space="preserve">MT </t>
  </si>
  <si>
    <t xml:space="preserve">M3 </t>
  </si>
  <si>
    <t xml:space="preserve">M2 </t>
  </si>
  <si>
    <t xml:space="preserve">M  </t>
  </si>
  <si>
    <t>420kV, 3150A, 63kA Circuit Breaker (3-Phase) without closing resistor and with Support Structure</t>
  </si>
  <si>
    <t>420 kV, 3000A, 63KA, 1-Phase Current Transformer with 120% extended current rating</t>
  </si>
  <si>
    <t>LOT</t>
  </si>
  <si>
    <t xml:space="preserve">420KV, 3150A, 63KA, 3PH CB W/O CR       </t>
  </si>
  <si>
    <t xml:space="preserve">420KV, 3150A, 63KA, 3PH CB WITH CR      </t>
  </si>
  <si>
    <t xml:space="preserve">420KV, 3150A, 63KA 3PH DB ISOLATOR+1E/S </t>
  </si>
  <si>
    <t xml:space="preserve">420KV, 3000A, 63KA,1-PH,CT-120% RATING  </t>
  </si>
  <si>
    <t xml:space="preserve">420KV, 4400PF, 1PH CVT                  </t>
  </si>
  <si>
    <t xml:space="preserve">SURGE ARRESTER,1-PH,336KV               </t>
  </si>
  <si>
    <t xml:space="preserve">420KV, 1PH BUS POST INSULATOR (BPI)     </t>
  </si>
  <si>
    <t xml:space="preserve">420KV, 1PH BPI FOR LINE TRAP (BPI)      </t>
  </si>
  <si>
    <t xml:space="preserve">400KV, 3150A, 0.5MH,63KA LINE TRAP      </t>
  </si>
  <si>
    <t xml:space="preserve">400KV CB RELAY PANEL-SAS                </t>
  </si>
  <si>
    <t xml:space="preserve">400KV LINE PROTECTION PANEL-SAS         </t>
  </si>
  <si>
    <t xml:space="preserve">400KV BUS BAR PROTECTION AUGMENT-SAS    </t>
  </si>
  <si>
    <t>400KV S/S AUTOMATION SYSTEM-MAIN BAY-AUG</t>
  </si>
  <si>
    <t xml:space="preserve">400KV S/S AUTOMATION SYSTEM-TIE BAY-AUG </t>
  </si>
  <si>
    <t xml:space="preserve">FIRE EXTINGUISHER-CO2 TYPE 4.5KG        </t>
  </si>
  <si>
    <t xml:space="preserve">FIRE DETECTION&amp; ALARMSYS-PANEL ROOM(9M) </t>
  </si>
  <si>
    <t xml:space="preserve">FIRE EXTINGUISHER-DCP TYPE 6KG          </t>
  </si>
  <si>
    <t xml:space="preserve">AC UNIT-SWITCHYARD PANEL ROOM 9M        </t>
  </si>
  <si>
    <t xml:space="preserve">HF CABLE FOR PLCC-75OHM(KM)             </t>
  </si>
  <si>
    <t>1.1KV 3.5CX300SQ.MM XLPE POWER CABLE(KM)</t>
  </si>
  <si>
    <t xml:space="preserve">1.1KV 4CX6SQMM PVC POWER CABLE(KM)      </t>
  </si>
  <si>
    <t xml:space="preserve">1.1KV 2CX6SQMM PVC POWER CABLE(KM)      </t>
  </si>
  <si>
    <t xml:space="preserve">1.1KV 4CX16SQMM PVC POWER CABLE(KM)     </t>
  </si>
  <si>
    <t xml:space="preserve">1.1KV 3.5CX70SQMM PVC POWER CABLE(KM)   </t>
  </si>
  <si>
    <t xml:space="preserve">1.1KV 3.5CX35SQMM PVC POWER CABLE(KM)   </t>
  </si>
  <si>
    <t xml:space="preserve">1.1KV 27CX2.5SQMM PVC CONTROL CABLE(KM) </t>
  </si>
  <si>
    <t xml:space="preserve">1.1KV 19CX2.5SQMM PVC CONTROL CABLE(KM) </t>
  </si>
  <si>
    <t xml:space="preserve">1.1KV 10CX2.5SQMM PVC CONTROL CABLE(KM) </t>
  </si>
  <si>
    <t xml:space="preserve">1.1KV 5CX2.5SQMM PVC CONTROL CABLE(KM)  </t>
  </si>
  <si>
    <t xml:space="preserve">1.1KV 3CX2.5SQMM PVC CONTROL CABLE(KM)  </t>
  </si>
  <si>
    <t xml:space="preserve">400KV TEN.INS. H/W WITH TB FOR QUAD     </t>
  </si>
  <si>
    <t xml:space="preserve">400KV  TEN.INS. H/W W/O TB FOR QUAD     </t>
  </si>
  <si>
    <t xml:space="preserve">400KV SUSPEN. INS. H/W WITH DC FOR QUAD </t>
  </si>
  <si>
    <t xml:space="preserve">400KV SUSPEN. INS. H/W WITH TC FOR QUAD </t>
  </si>
  <si>
    <t>ERECTION H/W-400KV I TYPE BUSWORK(2 DIA)</t>
  </si>
  <si>
    <t xml:space="preserve">ERECTION H/W-400KV I TYPE LINE BAY      </t>
  </si>
  <si>
    <t>ERECTION H/W-400KV I TYPE SP BAY 1/2 DIA</t>
  </si>
  <si>
    <t xml:space="preserve">40MM MS ROD(KM)                         </t>
  </si>
  <si>
    <t xml:space="preserve">LIGHTING PANEL TYPE ACP-2               </t>
  </si>
  <si>
    <t>LIGHTING FIXTURE LED LUMINAIRE TYPE FL-1</t>
  </si>
  <si>
    <t xml:space="preserve">LIGHTING FIXTURE LED TYPE FL2           </t>
  </si>
  <si>
    <t xml:space="preserve">ILLUMINATION SYSTEM- PANEL ROOM-9M      </t>
  </si>
  <si>
    <t xml:space="preserve">PTZ CAMERA+ACC+ H/S INTEGRATION-VMS AUG </t>
  </si>
  <si>
    <t xml:space="preserve">48V DCDB (EXTN.)                        </t>
  </si>
  <si>
    <t xml:space="preserve">BASE EQUIPMENT STM-16 MADM UPTO 5 MSP   </t>
  </si>
  <si>
    <t xml:space="preserve">S16.1 SFP                               </t>
  </si>
  <si>
    <t xml:space="preserve">E1 INTERFACE (MIN 16 NOS.)              </t>
  </si>
  <si>
    <t xml:space="preserve">ETHERNET L2 INTERFACE 10/100MBPS(MIN 8) </t>
  </si>
  <si>
    <t xml:space="preserve">GIGABIT ETHERNET LAYER 2 INTERFACE-2 NO </t>
  </si>
  <si>
    <t xml:space="preserve">EQUIPMENT CABINETS FOR SDH              </t>
  </si>
  <si>
    <t>VOIP TELEPHONE+ONE COMMON S/W(MIN 8PORT)</t>
  </si>
  <si>
    <t xml:space="preserve">24F (DWSM) APPROACH CABLE               </t>
  </si>
  <si>
    <t xml:space="preserve">GI PIPE FOR APPROACH CABLING            </t>
  </si>
  <si>
    <t xml:space="preserve">GI ELBOW  FOR APPROACH CABLING          </t>
  </si>
  <si>
    <t xml:space="preserve">OPGW FODP, INDOOR, 96F                  </t>
  </si>
  <si>
    <t xml:space="preserve">PMU WITH GPS CLOCK                      </t>
  </si>
  <si>
    <t xml:space="preserve">WAMS - TIME SYSTEM (GPS RECEIVER)       </t>
  </si>
  <si>
    <t xml:space="preserve">SUBSTATION GRADE L2 LAN SWITCH          </t>
  </si>
  <si>
    <t xml:space="preserve">SUBSTATION GRADE L3 LAN SWITCH          </t>
  </si>
  <si>
    <t xml:space="preserve">WAMS - ARMORED FIBRE OPTIC CABLE        </t>
  </si>
  <si>
    <t xml:space="preserve">LIU-FO PATCH PANEL-12 PORT              </t>
  </si>
  <si>
    <t xml:space="preserve">NON STD LATTICE STRUCTURE MS STEEL      </t>
  </si>
  <si>
    <t xml:space="preserve">NON STD PIPE STRUCTURE                  </t>
  </si>
  <si>
    <t xml:space="preserve">FASTENERS - NON STD STRUCTURES          </t>
  </si>
  <si>
    <t xml:space="preserve">FOUNDATION BOLTS - NON STD STRUCTURES   </t>
  </si>
  <si>
    <t xml:space="preserve">420KV, 3150A, 63KA SF6 CB POLE          </t>
  </si>
  <si>
    <t>1 POLE-420KV, 3150A, 63KA DB ISOLATOR+1E</t>
  </si>
  <si>
    <t xml:space="preserve">SPARE-420KV CT 1                        </t>
  </si>
  <si>
    <t>Package-A-Construction of 2 Nos. 400 kV line bays at 400 kV Bareilly (POWERGRID) S/S</t>
  </si>
  <si>
    <t xml:space="preserve">420KV, 3000A, 63KA,,1-PH,CT-120% RATING </t>
  </si>
  <si>
    <t xml:space="preserve">420 KV BUS POST INSULATOR ERECTION      </t>
  </si>
  <si>
    <t xml:space="preserve">HF CABLE FOR PLCC-75 OHM (KM)           </t>
  </si>
  <si>
    <t xml:space="preserve">1.1KV  PVC POWER CABLE                  </t>
  </si>
  <si>
    <t xml:space="preserve">1.1KV  PVC CONTROL CABLE                </t>
  </si>
  <si>
    <t xml:space="preserve">1.1KV  XLPE POWER CABLE                 </t>
  </si>
  <si>
    <t xml:space="preserve">ERECTION H/W-I-TYPE BUS WORK (TWO DIA)  </t>
  </si>
  <si>
    <t xml:space="preserve">ERECTION H/W-420KV I-TYPE LINE BAY      </t>
  </si>
  <si>
    <t>ERECTION H/W-420KV I-TYPE SP BAY-1/2 DIA</t>
  </si>
  <si>
    <t xml:space="preserve">40MM MS ROD (KM)                        </t>
  </si>
  <si>
    <t>LIGHTING FIXTURE LED LUMINAIRE TYPE FL-2</t>
  </si>
  <si>
    <t xml:space="preserve">OPTICAL INTERFACE/SFP-S16.1 FOR STM-16  </t>
  </si>
  <si>
    <t xml:space="preserve">EQUIPMENT CABINETS-FOR SDH EQUIPMENTS   </t>
  </si>
  <si>
    <t>SERVICES: APPROACH CABLING (GI PIPE)-24F</t>
  </si>
  <si>
    <t xml:space="preserve">SERVICE:FODP: INDOOR TYPE 2: 96 F       </t>
  </si>
  <si>
    <t xml:space="preserve">PHASOR MEASUREMENT UNIT                 </t>
  </si>
  <si>
    <t xml:space="preserve">WAMS TIME SYSTEM(GPS RECEIVER)          </t>
  </si>
  <si>
    <t xml:space="preserve">ARMORED FO LAN CABLE IN SUBSTATION      </t>
  </si>
  <si>
    <t xml:space="preserve">SITC OF LIU-FO PATCH PANEL-12 PORT      </t>
  </si>
  <si>
    <t xml:space="preserve">INTERATION-PMU WITH PDC(RLDC &amp;/OR SLDC) </t>
  </si>
  <si>
    <t>SLOPE PROTECTION USING GEOCELL WITH SOIL</t>
  </si>
  <si>
    <t xml:space="preserve">DRAIN SECTION-D-D-COMPL.IN ALL RESPECTS </t>
  </si>
  <si>
    <t xml:space="preserve">DRAIN SECTION-C-C-COMPL.IN ALL RESPECTS </t>
  </si>
  <si>
    <t xml:space="preserve">DRAIN SECTION-B-B-COMPL.IN ALL RESPECTS </t>
  </si>
  <si>
    <t xml:space="preserve">DRAIN SECTION-A-A-COMPL.IN ALL RESPECTS </t>
  </si>
  <si>
    <t>3.75M BITUMEN ROAD (DSR 16.35 + 16.30.1)</t>
  </si>
  <si>
    <t xml:space="preserve">EXCAVATION FOR FOUNDATION-GENERAL WORK  </t>
  </si>
  <si>
    <t xml:space="preserve">SWITCHYARD PANEL ROOM-CIVIL WORK        </t>
  </si>
  <si>
    <t xml:space="preserve">EARTHWORK-SOIL-SOFT ROCK- JUNGLE CLEAR  </t>
  </si>
  <si>
    <t xml:space="preserve">STONE SPREADING EXCLUDING PCC           </t>
  </si>
  <si>
    <t xml:space="preserve">ANTIWEED TREATMENT                      </t>
  </si>
  <si>
    <t>REMOVING, CLEANING, WASHING &amp; RESPREADIN</t>
  </si>
  <si>
    <t xml:space="preserve">CABLE TRENCH-SECTION 4-4                </t>
  </si>
  <si>
    <t xml:space="preserve">CABLE TRENCH-SECTION 3-3                </t>
  </si>
  <si>
    <t xml:space="preserve">CABLE TRENCH-SECTION 2-2                </t>
  </si>
  <si>
    <t xml:space="preserve">MISC STRUCTURAL STEEL                   </t>
  </si>
  <si>
    <t xml:space="preserve">STONE FILLING(40MM)-REACTOR FDN (M3)    </t>
  </si>
  <si>
    <t xml:space="preserve">STEEL REINFORCEMENT                     </t>
  </si>
  <si>
    <t xml:space="preserve">REINFORCEMENT CEMENT CONCRETE (RCC-M25) </t>
  </si>
  <si>
    <t xml:space="preserve">PLAIN CEMENT CONCRETE (PCC-1:2:4)       </t>
  </si>
  <si>
    <t xml:space="preserve">PLAIN CEMENT CONCRETE (PCC-1:4:8)       </t>
  </si>
  <si>
    <t xml:space="preserve">FDN BOLTS (NON STD STRS) - ERECTION     </t>
  </si>
  <si>
    <t xml:space="preserve">FASTNERS (NON STD STRS) - ERECTION      </t>
  </si>
  <si>
    <t xml:space="preserve">NON-STANDARD PIPE STRUCTURE ERECTION    </t>
  </si>
  <si>
    <t>Northern Region-III Headquarter 2nd Floor, Plot No. – 2A/INS 02, Avadh Vihar Yojna</t>
  </si>
  <si>
    <t xml:space="preserve">Amar Shaheed Path, Lucknow- 226002 (UP) </t>
  </si>
  <si>
    <t>420kV, 3150A, 63KA Circuit Breaker (3-Phase) with closing resistor with support structure</t>
  </si>
  <si>
    <t>420kV, 3150A, 63KA,  Isolator (3-phase) (Double Break) with one E/S</t>
  </si>
  <si>
    <t>420 kV, 4400 pF Capacitive Voltage Transformer (1-Phase)</t>
  </si>
  <si>
    <t>336kV Surge Arrester (1-phase)</t>
  </si>
  <si>
    <t>420 kV, 1 phase Bus Post Insulator (except for Line Traps)</t>
  </si>
  <si>
    <t>420 kV ,1 phase Bus Post Insulators for Line Traps</t>
  </si>
  <si>
    <t>400kV,3150A,0.5mH ,63kA Line Trap</t>
  </si>
  <si>
    <t>400KV CIRCUIT BREAKER RELAY PANEL (WITH AUTOMATION)</t>
  </si>
  <si>
    <t>400kV Line Protection Panel (with Automation)</t>
  </si>
  <si>
    <t>Augmentation of existing 400kV bus bar protection scheme.(No. of bays as per specification)-(with Automation)</t>
  </si>
  <si>
    <t>Augmentation of Substation automation System for 400kV Main bay as per Technical Specification</t>
  </si>
  <si>
    <t>Augmentation of Substation automation System for 400kV Tie bay as per Technical Specification</t>
  </si>
  <si>
    <t>4.5 kg CO2 type Portable Fire extinguisher</t>
  </si>
  <si>
    <t>Fire Detection and Alarm System for Switchyard Panel Room of 9 m length</t>
  </si>
  <si>
    <t>6 Kg dry chemical powered type Portable Fire extinguisher</t>
  </si>
  <si>
    <t>Air conditioning system  for Switchyard Panel Room of 9m length</t>
  </si>
  <si>
    <t>HF CABLE 75 OHMS FOR PLCC</t>
  </si>
  <si>
    <t>1.1KV GRADE 3.5CX300 SQMM (XLPE) POWER CABLE</t>
  </si>
  <si>
    <t>1.1KV GRADE 4CX6 SQMM (PVC) POWER CABLE</t>
  </si>
  <si>
    <t>1.1KV GRADE 2CX6 SQMM (PVC) POWER CABLE</t>
  </si>
  <si>
    <t>1.1KV GRADE 4CX16 SQMM (PVC) POWER CABLE</t>
  </si>
  <si>
    <t>1.1KV GRADE 3.5CX70 SQMM (PVC) POWER CABLE</t>
  </si>
  <si>
    <t>1.1KV GRADE 3.5CX35 SQMM (PVC) POWER CABLE</t>
  </si>
  <si>
    <t>1.1KV GRADE 27CX2.5 SQMM CONTROL CABLE</t>
  </si>
  <si>
    <t>1.1KV GRADE 19CX2.5 SQMM CONTROL CABLE</t>
  </si>
  <si>
    <t>1.1KV GRADE 10CX2.5 SQMM CONTROL CABLE</t>
  </si>
  <si>
    <t>1.1KV GRADE 5CX2.5 SQMM CONTROL CABLE</t>
  </si>
  <si>
    <t>1.1KV GRADE 3CX2.5 SQMM CONTROL CABLE</t>
  </si>
  <si>
    <t>400KV   TENSION INSULATOR STRING  AND ASSOCIATED HARDWARE FITTINGS WITH TURN BUCKLE SUITABLE FOR QUAD CONDUCTOR</t>
  </si>
  <si>
    <t>400KV  TENSION INSULATOR STRING  AND ASSOCIATED HARDWARE FITTINGS WITHOUT TURN BUCKLE SUITABLE FOR QUAD CONDUCTOR</t>
  </si>
  <si>
    <t>400KV SUSPENSION INSULATOR STRING  AND ASSOCIATED HARDWARE FITTINGS WITH DROP CLAMP SUITABLE FOR QUAD CONDUCTOR</t>
  </si>
  <si>
    <t>400KV SUSPENSION INSULATOR STRING  AND ASSOCIATED HARDWARE FITTINGS WITH THROUGH CLAMP SUITABLE FOR QUAD CONDUCTOR</t>
  </si>
  <si>
    <t>Erection Hardware for 400kV I type layout-Bus Work (For two diameters) as per technical specification</t>
  </si>
  <si>
    <t>Erection Hardware for 400kV I type layout-Line bay  as per technical specification</t>
  </si>
  <si>
    <t>Erection Hardware for 400kV I type layout-Spare bay of half dia as per technical specification</t>
  </si>
  <si>
    <t>40 MM MS ROD FOR MAIN EARTHMAT</t>
  </si>
  <si>
    <t>Lighting Panel type ACP-2 as per technical specification</t>
  </si>
  <si>
    <t>LED FLOOD LIGHT LUMINARIESTYPE FL-1 (150W) AS PER TECHNICAL SPECIFICATION</t>
  </si>
  <si>
    <t>LIGHTING FIXTURE LED LUMINAIRES TYPE FL2 AS PER TECH. SPECIFICATIONS</t>
  </si>
  <si>
    <t>Illumination System for switchyard panel room of 9 m length</t>
  </si>
  <si>
    <t>COLOR IP CAMERA, WITH PAN, TILT AND ZOOM FACILITIES, ALONGWITH ALL REQUIRED ITEMS, ACCESSORIES, LINE INTERFACE UNITS, FIBER PATCH CORDS, POWER SUPPLY UNITS, JUNCTION BOXES, CABLES, FIBER OPTIC CABLES, ETC., AND INCLUDING INTEGRATION IN EXISTING HARDWARE AND SOFTWARE FOR AUGMENTATION OF VISUAL MONITORING SYSTEM AS PER TECHNICAL SPECIFICATION.</t>
  </si>
  <si>
    <t>48V DCDB (Extn.)</t>
  </si>
  <si>
    <t>SDH EQUIPMENT (STM-16 MADM UPTO 5 MSP PROTECTED DIRECTIONS)-BASE EQUIPMENT (COMMON CARDS, CROSS CONNECT/CONTROL CARDS, OPTICAL BASE CARDS, POWER SUPPLY CARDS, POWER CABLING, OTHER HARDWARE AND ACCESSORIES INCLUDING SUB RACKS, PATCH CORD, DDF ETC FULLY EQUIPED EXCLUDING OPTICAL INTERFACE &amp; TRIBUTARY CARDS</t>
  </si>
  <si>
    <t>S16.1 SFP</t>
  </si>
  <si>
    <t>TRIBUTARY INTERFACE- E1 INTERFACE (MINIMUM 16 NOS.)</t>
  </si>
  <si>
    <t>ETHERNET INTERFACE 10/100 BASE T WITH LAYER-2 SWITCHING (MIN 8 INTERFACES PER CARD)</t>
  </si>
  <si>
    <t>TRIBUTARY INTERFACE-GIGABIT ETHERNET INTERFACES 10/100 MBPS WITH LAYER -2 SWITCHING (MINIMUM 2 NOS.)</t>
  </si>
  <si>
    <t>Equipment Cabinets For SDH</t>
  </si>
  <si>
    <t>VOIP TELEPHONE INSTRUMENT WITH ONE COMMON SWITCH (MIN. 8 PORT)</t>
  </si>
  <si>
    <t>24F (DWSM) APPROACH FIBRE OPTIC CABLE</t>
  </si>
  <si>
    <t>GI PIPE INSTALLATION HARDWARE FOR APPROACH CABLING</t>
  </si>
  <si>
    <t>GI ELBOW INSTALLATION HARDWARE FOR APPROAH CABLING</t>
  </si>
  <si>
    <t>GI FLEXIBLE CONDUIT INSTALLATION HARDWARE FOR APPROAH CABLING</t>
  </si>
  <si>
    <t>OPGW Fibre Optic Distribution Panel (FODP): Indoor Type: 96F</t>
  </si>
  <si>
    <t>PMU with GPS Clock (clock can be either internal or external)</t>
  </si>
  <si>
    <t>WAMS Hardware - Time System (GPS receiver)</t>
  </si>
  <si>
    <t>SUBSTATION GRADE LAYER 2 LAN SWITCH</t>
  </si>
  <si>
    <t>SUBSTATION GRADE LAYER 3 LAN SWITCH</t>
  </si>
  <si>
    <t>WAMS Miscellaneous - Armored Fibre Optic Cable and associated termination (e.g. L2 Switch) for connecting PMU panels located</t>
  </si>
  <si>
    <t>LIU - FO PATCH PANEL-12 PORT</t>
  </si>
  <si>
    <t>Fabrication, galvanising and supply of  Lattice Structures (MS Steel), to be designed during detailed engineering, for towers, beams and equipment support structure  including pack plates / packwashers and gusset plates excluding fasteners and foundation bolts</t>
  </si>
  <si>
    <t>Fabrication, galvanising and supply of  Equipment Support (Pipe) Structures to be designed during detailed engineering</t>
  </si>
  <si>
    <t>Fabrication, galvanising and supply of fasteners ( nuts, bolts and washers ) including step bolts for lattice and pipe structures to be designed during detailed engineering</t>
  </si>
  <si>
    <t>Fabrication, galvanising and supply of foundation bolts including nuts, checknut and washers for lattice and pipe structures to be designed during detailed engineering</t>
  </si>
  <si>
    <t>One Pole of 420kV, 3150A, 63kA SF6 circuit breaker including grading capacitor (if applicable),pole column,interrupter,operating mechanism and Marshalling Box but without support structure</t>
  </si>
  <si>
    <t>One Complete Pole of Double Break Isolator including support Insulator with 1 E/s (excluding structure) with Motor Operating Mechanism for 420kV, 3150A, 63kA main Isolator and E/S</t>
  </si>
  <si>
    <t>Spare-420kV CT 1</t>
  </si>
  <si>
    <t>COLOR IP CAMERA, WITH PAN, TILT AND ZOOM FACILITIES, ALONGWITH ALL REQUIRED ITEMS, ACCESSORIES, LINE INTERFACE UNITS, FIBER</t>
  </si>
  <si>
    <t>SDH EQUIPMENT (STM-16 MADM UPTO 5 MSP PROTECTED DIRECTIONS)-BASE EQUIPMENT (COMMON CARDS, CROSS CONNECT/CONTROL CARDS, OPTICAL</t>
  </si>
  <si>
    <t>Fabrication, galvanising and supply of  Lattice Structures (MS Steel), to be designed during detailed engineering, for towers,</t>
  </si>
  <si>
    <t>Fabrication, galvanising and supply of fasteners ( nuts, bolts and washers ) including step bolts for lattice and pipe</t>
  </si>
  <si>
    <t>Fabrication, galvanising and supply of foundation bolts including nuts, checknut and washers for lattice and pipe structures</t>
  </si>
  <si>
    <t>One Pole of 420kV, 3150A, 63kA SF6 circuit breaker including grading capacitor (if applicable),pole column,</t>
  </si>
  <si>
    <t>One Complete Pole of Double Break Isolator including support Insulator with 1 E/s (excluding structure) with Motor Operating</t>
  </si>
  <si>
    <t>420kV, 3150A, 63kA Circuit Breaker (3-Phase) without closing resistor (with support structure)</t>
  </si>
  <si>
    <t>420kV, 3150A, 63KA Circuit Breaker (3-Phase) with closing resistor(with support structure)</t>
  </si>
  <si>
    <t>420 kV Bus Post Insulator (Except for wave traps)</t>
  </si>
  <si>
    <t>400kV Circuit Breaker Relay Panel (with Automation)</t>
  </si>
  <si>
    <t>Augmentation of   Substation automation System for 400kV Tie bay as per Technical Specification</t>
  </si>
  <si>
    <t>HF CABLE FOR PLCC-75 OHM (KM)</t>
  </si>
  <si>
    <t>1.1kV grade Power Cables (PVC insulated)along with lugs,glands,straight joints &amp; accessories,etc.</t>
  </si>
  <si>
    <t>1.1kV grade Control Cables (PVC insulated) along with lugs,glands,straight joints &amp; accessories,etc.</t>
  </si>
  <si>
    <t>1.1kV grade Power Cables (XLPE insulated) along with lugs,glands,straight joints &amp; accessories,etc.</t>
  </si>
  <si>
    <t>Erection Hardware for 400kV I type layout-Bus Work (For two diameters)/bays as per specification</t>
  </si>
  <si>
    <t>Erection Hardware for 400kV I type layout-Line bay  as per specification</t>
  </si>
  <si>
    <t>Erection Hardware for 400kV I type layout-Spare bay of half dia as per specification</t>
  </si>
  <si>
    <t>40 mm MS rod for Main Earthmat</t>
  </si>
  <si>
    <t>LED Flood Light Luminaries Type-FL-1 as per technical specification</t>
  </si>
  <si>
    <t>LED Flood Light Luminaries Type FL-2 (250W) as per technical specification</t>
  </si>
  <si>
    <t>Color IP camera, with PAN, TILT and ZOOM facilities, alongwith all required Items, Accessories, Line Interface units, Fiber</t>
  </si>
  <si>
    <t>SDH Equipment (STM-16 MADM upto 5 MSP protected directions)-Base Equipment (Common cards, Cross Connect/control cards, optical</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</si>
  <si>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</si>
  <si>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</si>
  <si>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</si>
  <si>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</si>
  <si>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</si>
  <si>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VOIP telephone instrument with one common switch (min. 8 port)</t>
  </si>
  <si>
    <t>Fibre Optic Approach cabling: Including installation hardware like GI pipe, elbow, conduits, accessories etc.: 24 Fibre</t>
  </si>
  <si>
    <t>Fibre Optic Distribution Panel (FODP): Indoor Type: FC Coupling and mounted on ETSI 19" rack or slimline rack: Type 2  (96</t>
  </si>
  <si>
    <t>Service:- Phasor Measurement Unit (PMU)</t>
  </si>
  <si>
    <t>WAMS TIME SYSTEM(GPS RECEIVER)</t>
  </si>
  <si>
    <t>SUBSTATION GRADE Layer 2 LAN SWITCH</t>
  </si>
  <si>
    <t>SUBSTATION GRADE Layer 3 LAN SWITCH</t>
  </si>
  <si>
    <t>Services:- Armored Fibre Optic Cable and associated termination equipment</t>
  </si>
  <si>
    <t>SUPPLY, INSTALLATION, TESTING AND COMMISSIONING OF LIU-FO PATCH PANEL-12 PORT</t>
  </si>
  <si>
    <t>Integration of PMU with the PDC (Phasor Data Concentrator) of RLDCs and respective SLDCs as required.</t>
  </si>
  <si>
    <t>Slope Protection using Geocell with Turfing: Supply and Installation of 100mm deep Geocell over 200 GSM non-woven Geotextile</t>
  </si>
  <si>
    <t>All civil works for Drains construction of Section D-D including crossings if any as per technical specification and tender</t>
  </si>
  <si>
    <t>All civil works for Drains construction of Section C-C including crossings if any as per technical specification and tender</t>
  </si>
  <si>
    <t>All civil works for Drains construction of Section B-B including crossings if any as per technical specification and tender</t>
  </si>
  <si>
    <t>All civil works for Drains construction of Section A-A including crossings if any as per technical specification and tender</t>
  </si>
  <si>
    <t>3.75m wide Bitumen road with earthen shoulder including 100 mm dia RCC Hume Pipe @ 100 metre interval as per drawing and TS</t>
  </si>
  <si>
    <t>Excavation in all kind of soil including  rock  for all leads and lifts, backfilling, disposal of surplus earth within a lead</t>
  </si>
  <si>
    <t>"Switchyard Panel Room - Civil Works. All civil works as per drawing and specifications complete, including - brickwork,</t>
  </si>
  <si>
    <t>Earthwork in excavation &amp; filling in all types of soil and soft/disintegrated rock in open areas/nallas/channels, to the</t>
  </si>
  <si>
    <t>Stone spreading in switchyard excluding PCC</t>
  </si>
  <si>
    <t>Antiweed treatment</t>
  </si>
  <si>
    <t>Removing,cleaning and washing of existing stones and respreading of stones in switchyard excluding PCC</t>
  </si>
  <si>
    <t>Cable Trench including all types of crossings, all metallic works and sump pit including concrte and reinforcement steel</t>
  </si>
  <si>
    <t>Misc. Structural steel including rails, embedments, edge protection angles, gratings etc. but excluding the reinforcement</t>
  </si>
  <si>
    <t>Stone filling (40 mm size) for Reactor foundation</t>
  </si>
  <si>
    <t>Steel Reinforcement</t>
  </si>
  <si>
    <t>Providing and laying of Reinforced Cement Concrete M25 mix including pre cast, shuttering, Grouting of pockets &amp; underpinning</t>
  </si>
  <si>
    <t>Providing and laying of Plain Cement Concrete (PCC) (1:2:4)</t>
  </si>
  <si>
    <t>Providing and laying of Plain Cement Concrete (PCC) (1:4:8)</t>
  </si>
  <si>
    <t>Erection of foundation bolts including nuts, checknut and washers for lattice and pipe structures to be designed during</t>
  </si>
  <si>
    <t>Erection of fasteners ( nuts, bolts and washers ) including step bolts for lattice and pipe structures to be designed during</t>
  </si>
  <si>
    <t xml:space="preserve">Erection of  Equipment Support (Pipe) Structures to be designed during detailed engineering. </t>
  </si>
  <si>
    <t>NON STD LATTICE STR MS STEEL - ERECTION</t>
  </si>
  <si>
    <t>Erection of  Lattice Structures (MS Steel), to be designed during detailed engineering, for towers, beams and equipment support structure  including pack plates / packwashers and gusset plates excluding fasteners and foundation bolts</t>
  </si>
  <si>
    <t>400KV S/S AUTOMATION SYSTEM-MAIN BAY</t>
  </si>
  <si>
    <t>Complete Substation automation System for 400kV Main bay as per Technical Specification</t>
  </si>
  <si>
    <t>Tender Enquiry No.:NR3/NT/W-AIS/DOM/K00/25/11853 (RFx No. 5002004745)</t>
  </si>
  <si>
    <t>C&amp;M Department</t>
  </si>
  <si>
    <t>Northern Region-III Headquarter</t>
  </si>
  <si>
    <t>2nd Floor, Plot No. – 2A/INS 02, Avadh Vihar Yojna, Amar Shaheed Path, Lucknow- 226002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</si>
</sst>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3">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
      <sz val="11"/>
      <name val="Calibri"/>
      <family val="2"/>
      <scheme val="minor"/>
    </font>
    <font>
      <sz val="11"/>
      <color rgb="FFFF0000"/>
      <name val="Calibri"/>
      <family val="2"/>
      <scheme val="minor"/>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47">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8"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6"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6"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6"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9" fillId="0" borderId="0" xfId="204" applyNumberFormat="1" applyFont="1" applyFill="1" applyBorder="1" applyAlignment="1" applyProtection="1">
      <alignment vertical="center"/>
      <protection hidden="1"/>
    </xf>
    <xf numFmtId="0" fontId="90"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8" borderId="4" xfId="0" applyFont="1" applyFill="1" applyBorder="1" applyAlignment="1">
      <alignment horizontal="center" vertical="center" wrapText="1"/>
    </xf>
    <xf numFmtId="0" fontId="5" fillId="18" borderId="14" xfId="214" applyFont="1" applyFill="1" applyBorder="1" applyAlignment="1">
      <alignment vertical="center"/>
    </xf>
    <xf numFmtId="0" fontId="5" fillId="18" borderId="3" xfId="214" applyFont="1" applyFill="1" applyBorder="1" applyAlignment="1">
      <alignment vertical="center"/>
    </xf>
    <xf numFmtId="0" fontId="5" fillId="18" borderId="3" xfId="214" applyFont="1" applyFill="1" applyBorder="1" applyAlignment="1">
      <alignment horizontal="center" vertical="center"/>
    </xf>
    <xf numFmtId="0" fontId="5" fillId="18" borderId="0" xfId="214" applyFont="1" applyFill="1" applyBorder="1" applyAlignment="1">
      <alignment vertical="center"/>
    </xf>
    <xf numFmtId="0" fontId="5" fillId="18" borderId="0" xfId="0" applyFont="1" applyFill="1" applyAlignment="1">
      <alignment horizontal="center" vertical="center" wrapText="1"/>
    </xf>
    <xf numFmtId="0" fontId="5" fillId="18" borderId="4" xfId="0" applyFont="1" applyFill="1" applyBorder="1" applyAlignment="1">
      <alignment horizontal="left" vertical="center" wrapText="1"/>
    </xf>
    <xf numFmtId="0" fontId="4" fillId="18" borderId="4" xfId="0" applyFont="1" applyFill="1" applyBorder="1" applyAlignment="1">
      <alignment horizontal="center" vertical="center" wrapText="1"/>
    </xf>
    <xf numFmtId="0" fontId="36" fillId="18" borderId="0" xfId="0" applyFont="1" applyFill="1" applyAlignment="1">
      <alignment vertical="center"/>
    </xf>
    <xf numFmtId="0" fontId="80" fillId="18" borderId="0" xfId="0" applyFont="1" applyFill="1" applyAlignment="1">
      <alignment vertical="center" wrapText="1"/>
    </xf>
    <xf numFmtId="1" fontId="36" fillId="18" borderId="0" xfId="0" applyNumberFormat="1" applyFont="1" applyFill="1" applyAlignment="1" applyProtection="1">
      <alignment vertical="center"/>
      <protection hidden="1"/>
    </xf>
    <xf numFmtId="0" fontId="36" fillId="18" borderId="0" xfId="0" applyFont="1" applyFill="1" applyAlignment="1" applyProtection="1">
      <alignment vertical="center"/>
      <protection hidden="1"/>
    </xf>
    <xf numFmtId="0" fontId="4" fillId="18"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58" fillId="18" borderId="0" xfId="200" applyNumberFormat="1" applyFont="1" applyFill="1" applyBorder="1" applyAlignment="1" applyProtection="1">
      <alignment vertical="center"/>
    </xf>
    <xf numFmtId="0" fontId="4" fillId="18" borderId="0" xfId="200" applyNumberFormat="1" applyFont="1" applyFill="1" applyBorder="1" applyAlignment="1" applyProtection="1">
      <alignment vertical="center"/>
    </xf>
    <xf numFmtId="0" fontId="4" fillId="18" borderId="0" xfId="200" applyNumberFormat="1" applyFont="1" applyFill="1" applyBorder="1" applyAlignment="1" applyProtection="1">
      <alignment vertical="center" wrapText="1"/>
    </xf>
    <xf numFmtId="0" fontId="0" fillId="18" borderId="4" xfId="0" applyFill="1" applyBorder="1" applyAlignment="1">
      <alignment horizontal="center" vertical="center" wrapText="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8" borderId="0" xfId="203" applyFont="1" applyFill="1" applyAlignment="1" applyProtection="1">
      <alignment vertical="center"/>
      <protection hidden="1"/>
    </xf>
    <xf numFmtId="0" fontId="4" fillId="18" borderId="0" xfId="203" applyFont="1" applyFill="1" applyAlignment="1" applyProtection="1">
      <alignment vertical="center" wrapText="1"/>
      <protection hidden="1"/>
    </xf>
    <xf numFmtId="0" fontId="4" fillId="18" borderId="0" xfId="203" applyFont="1" applyFill="1" applyAlignment="1" applyProtection="1">
      <alignment vertical="center"/>
      <protection hidden="1"/>
    </xf>
    <xf numFmtId="0" fontId="19" fillId="18" borderId="0" xfId="203" applyNumberFormat="1" applyFont="1" applyFill="1" applyBorder="1" applyAlignment="1" applyProtection="1">
      <alignment vertical="center"/>
      <protection hidden="1"/>
    </xf>
    <xf numFmtId="0" fontId="41" fillId="18" borderId="0" xfId="0" applyFont="1" applyFill="1" applyAlignment="1" applyProtection="1">
      <alignment vertical="center"/>
      <protection hidden="1"/>
    </xf>
    <xf numFmtId="0" fontId="4" fillId="18" borderId="0" xfId="0" applyFont="1" applyFill="1" applyAlignment="1" applyProtection="1">
      <alignment vertical="center"/>
      <protection hidden="1"/>
    </xf>
    <xf numFmtId="0" fontId="4" fillId="18" borderId="0" xfId="205" applyFont="1" applyFill="1" applyAlignment="1" applyProtection="1">
      <alignment vertical="center"/>
      <protection hidden="1"/>
    </xf>
    <xf numFmtId="0" fontId="4" fillId="18" borderId="0" xfId="205" applyFont="1" applyFill="1" applyAlignment="1" applyProtection="1">
      <alignment horizontal="left" vertical="center"/>
      <protection hidden="1"/>
    </xf>
    <xf numFmtId="0" fontId="36" fillId="18" borderId="0" xfId="0" applyFont="1" applyFill="1" applyAlignment="1" applyProtection="1">
      <alignment horizontal="left" vertical="center"/>
      <protection hidden="1"/>
    </xf>
    <xf numFmtId="10" fontId="36" fillId="18"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1" fontId="4" fillId="0" borderId="4" xfId="200" applyNumberFormat="1" applyFont="1" applyFill="1" applyBorder="1" applyAlignment="1" applyProtection="1">
      <alignment horizontal="center" vertical="center" wrapText="1"/>
      <protection locked="0" hidden="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6"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0" fontId="58" fillId="0" borderId="0" xfId="0" applyFont="1" applyAlignment="1">
      <alignment horizontal="center" vertical="center"/>
    </xf>
    <xf numFmtId="0" fontId="0" fillId="0" borderId="4" xfId="0" applyBorder="1" applyAlignment="1">
      <alignment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0" fontId="0" fillId="0" borderId="4" xfId="0" applyBorder="1" applyAlignment="1">
      <alignment horizontal="justify" vertical="center" wrapText="1"/>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0" fontId="0" fillId="18" borderId="4" xfId="0" applyFill="1" applyBorder="1" applyAlignment="1">
      <alignment horizontal="justify" vertical="center" wrapText="1"/>
    </xf>
    <xf numFmtId="1" fontId="4" fillId="18" borderId="4" xfId="200" applyNumberFormat="1" applyFont="1" applyFill="1" applyBorder="1" applyAlignment="1" applyProtection="1">
      <alignment horizontal="center" vertical="center" wrapText="1"/>
      <protection locked="0"/>
    </xf>
    <xf numFmtId="10" fontId="4" fillId="18" borderId="4" xfId="200" applyNumberFormat="1" applyFont="1" applyFill="1" applyBorder="1" applyAlignment="1" applyProtection="1">
      <alignment horizontal="center" vertical="center" wrapText="1"/>
      <protection locked="0" hidden="1"/>
    </xf>
    <xf numFmtId="2" fontId="4" fillId="18" borderId="4" xfId="200" applyNumberFormat="1" applyFont="1" applyFill="1" applyBorder="1" applyAlignment="1" applyProtection="1">
      <alignment horizontal="center" vertical="center" wrapText="1"/>
      <protection locked="0"/>
    </xf>
    <xf numFmtId="0" fontId="91" fillId="0" borderId="4" xfId="0" applyFont="1" applyBorder="1" applyAlignment="1">
      <alignment horizontal="right" vertical="center" wrapText="1"/>
    </xf>
    <xf numFmtId="0" fontId="91" fillId="0" borderId="4" xfId="0" applyFont="1" applyBorder="1" applyAlignment="1">
      <alignment vertical="center" wrapText="1"/>
    </xf>
    <xf numFmtId="164" fontId="5" fillId="0" borderId="4" xfId="11" applyFont="1" applyFill="1" applyBorder="1" applyAlignment="1" applyProtection="1">
      <alignment horizontal="center" vertical="center"/>
    </xf>
    <xf numFmtId="164" fontId="4" fillId="0" borderId="0" xfId="11" applyFont="1" applyFill="1" applyBorder="1" applyAlignment="1" applyProtection="1">
      <alignment horizontal="center" vertical="center"/>
    </xf>
    <xf numFmtId="0" fontId="0" fillId="0" borderId="13" xfId="0" applyBorder="1" applyAlignment="1">
      <alignment horizontal="justify" vertical="center" wrapText="1"/>
    </xf>
    <xf numFmtId="0" fontId="91" fillId="0" borderId="4" xfId="0" applyFont="1" applyBorder="1" applyAlignment="1">
      <alignment horizontal="justify" vertical="center" wrapText="1"/>
    </xf>
    <xf numFmtId="0" fontId="0" fillId="17" borderId="4" xfId="0" applyFill="1" applyBorder="1" applyAlignment="1">
      <alignment horizontal="justify" vertical="center" wrapText="1"/>
    </xf>
    <xf numFmtId="0" fontId="91" fillId="17" borderId="4" xfId="0" applyFont="1" applyFill="1" applyBorder="1" applyAlignment="1">
      <alignment horizontal="justify" vertical="center" wrapText="1"/>
    </xf>
    <xf numFmtId="0" fontId="0" fillId="0" borderId="13" xfId="0" applyBorder="1" applyAlignment="1">
      <alignment horizontal="center" vertical="center"/>
    </xf>
    <xf numFmtId="0" fontId="91" fillId="0" borderId="4" xfId="0" applyFont="1" applyBorder="1" applyAlignment="1">
      <alignment horizontal="center" vertical="center"/>
    </xf>
    <xf numFmtId="0" fontId="0" fillId="17" borderId="4" xfId="0" applyFill="1" applyBorder="1" applyAlignment="1">
      <alignment horizontal="center" vertical="center"/>
    </xf>
    <xf numFmtId="0" fontId="91" fillId="17" borderId="4" xfId="0" applyFont="1" applyFill="1" applyBorder="1" applyAlignment="1">
      <alignment horizontal="center" vertical="center"/>
    </xf>
    <xf numFmtId="0" fontId="92" fillId="17" borderId="4" xfId="0" applyFont="1" applyFill="1" applyBorder="1" applyAlignment="1">
      <alignment horizontal="center" vertical="center" wrapText="1"/>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87" fillId="0" borderId="6" xfId="205" applyFont="1" applyBorder="1" applyAlignment="1" applyProtection="1">
      <alignment horizontal="right" vertical="center"/>
      <protection hidden="1"/>
    </xf>
    <xf numFmtId="0" fontId="87"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8"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6" fillId="0" borderId="11" xfId="205" applyFont="1" applyBorder="1" applyAlignment="1" applyProtection="1">
      <alignment horizontal="center" vertical="center" textRotation="90"/>
      <protection hidden="1"/>
    </xf>
    <xf numFmtId="0" fontId="86" fillId="0" borderId="12" xfId="205" applyFont="1" applyBorder="1" applyAlignment="1" applyProtection="1">
      <alignment horizontal="center" vertical="center" textRotation="90"/>
      <protection hidden="1"/>
    </xf>
    <xf numFmtId="0" fontId="86" fillId="0" borderId="13" xfId="205" applyFont="1" applyBorder="1" applyAlignment="1" applyProtection="1">
      <alignment horizontal="center" vertical="center" textRotation="90"/>
      <protection hidden="1"/>
    </xf>
    <xf numFmtId="0" fontId="86" fillId="0" borderId="11" xfId="205" applyFont="1" applyBorder="1" applyAlignment="1" applyProtection="1">
      <alignment horizontal="center" vertical="center" textRotation="90" wrapText="1"/>
      <protection hidden="1"/>
    </xf>
    <xf numFmtId="0" fontId="86" fillId="0" borderId="12" xfId="205" applyFont="1" applyBorder="1" applyAlignment="1" applyProtection="1">
      <alignment horizontal="center" vertical="center" textRotation="90" wrapText="1"/>
      <protection hidden="1"/>
    </xf>
    <xf numFmtId="0" fontId="86" fillId="0" borderId="13" xfId="205" applyFont="1" applyBorder="1" applyAlignment="1" applyProtection="1">
      <alignment horizontal="center" vertical="center" textRotation="90" wrapText="1"/>
      <protection hidden="1"/>
    </xf>
    <xf numFmtId="0" fontId="87" fillId="0" borderId="8" xfId="205" applyFont="1" applyBorder="1" applyAlignment="1" applyProtection="1">
      <alignment horizontal="right" vertical="center"/>
      <protection hidden="1"/>
    </xf>
    <xf numFmtId="0" fontId="87"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4" fillId="0" borderId="0" xfId="0" applyFont="1" applyAlignment="1">
      <alignment horizontal="center" vertical="center"/>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5" fillId="14" borderId="0" xfId="0" applyFont="1" applyFill="1" applyAlignment="1">
      <alignment horizontal="center"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4" fillId="0" borderId="0" xfId="206" applyFont="1" applyAlignment="1" applyProtection="1">
      <alignment horizontal="left" vertical="center" wrapText="1"/>
      <protection hidden="1"/>
    </xf>
    <xf numFmtId="0" fontId="41" fillId="0" borderId="0" xfId="211" applyNumberFormat="1" applyFont="1" applyFill="1" applyBorder="1" applyAlignment="1" applyProtection="1">
      <alignment horizontal="left" vertical="center"/>
      <protection hidden="1"/>
    </xf>
    <xf numFmtId="0" fontId="4" fillId="0" borderId="0" xfId="0" applyFont="1" applyAlignment="1">
      <alignment horizontal="left" vertical="center" wrapText="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1" fillId="0" borderId="0" xfId="0" applyFont="1" applyAlignment="1">
      <alignment horizontal="center" vertical="center"/>
    </xf>
    <xf numFmtId="0" fontId="5" fillId="0" borderId="0" xfId="0" applyFont="1" applyAlignment="1">
      <alignment horizontal="center" vertical="center"/>
    </xf>
    <xf numFmtId="0" fontId="2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30"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4" fillId="0" borderId="10" xfId="0" applyFont="1" applyBorder="1" applyAlignment="1">
      <alignment horizontal="center" vertical="center" wrapText="1"/>
    </xf>
    <xf numFmtId="0" fontId="4" fillId="0" borderId="0" xfId="206" applyFont="1" applyAlignment="1">
      <alignment horizontal="left" vertical="center"/>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0" fontId="39" fillId="0" borderId="0" xfId="0" applyFont="1" applyAlignment="1">
      <alignment horizontal="center"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8" borderId="14" xfId="205" applyFont="1" applyFill="1" applyBorder="1" applyAlignment="1" applyProtection="1">
      <alignment horizontal="center" vertical="center"/>
      <protection hidden="1"/>
    </xf>
    <xf numFmtId="0" fontId="5" fillId="18" borderId="3" xfId="205" applyFont="1" applyFill="1" applyBorder="1" applyAlignment="1" applyProtection="1">
      <alignment horizontal="center" vertical="center"/>
      <protection hidden="1"/>
    </xf>
    <xf numFmtId="0" fontId="5" fillId="18"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77" fillId="14" borderId="0" xfId="205" applyFont="1" applyFill="1" applyAlignment="1" applyProtection="1">
      <alignment horizontal="justify" vertical="top" wrapText="1"/>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0" xfId="205" applyFont="1" applyAlignment="1" applyProtection="1">
      <alignment horizontal="left" vertical="center"/>
      <protection hidden="1"/>
    </xf>
    <xf numFmtId="0" fontId="5" fillId="0" borderId="0" xfId="200" applyNumberFormat="1" applyFont="1" applyFill="1" applyBorder="1" applyAlignment="1" applyProtection="1">
      <alignment horizontal="justify" vertical="center"/>
      <protection hidden="1"/>
    </xf>
    <xf numFmtId="0" fontId="5" fillId="18" borderId="5" xfId="206" applyFont="1" applyFill="1" applyBorder="1" applyAlignment="1" applyProtection="1">
      <alignment horizontal="left" vertical="center"/>
      <protection hidden="1"/>
    </xf>
    <xf numFmtId="168" fontId="41" fillId="0" borderId="0" xfId="0" applyNumberFormat="1" applyFont="1" applyAlignment="1" applyProtection="1">
      <alignment horizontal="center"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0" fontId="5" fillId="0" borderId="0" xfId="206" applyFont="1" applyAlignment="1" applyProtection="1">
      <alignment horizontal="center" vertical="center"/>
      <protection hidden="1"/>
    </xf>
    <xf numFmtId="168" fontId="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168" fontId="24"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5" fillId="0" borderId="0" xfId="195" applyFont="1" applyAlignment="1" applyProtection="1">
      <alignment horizontal="left"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center" wrapText="1"/>
    </xf>
    <xf numFmtId="0" fontId="47" fillId="0" borderId="0" xfId="194" applyFont="1" applyAlignment="1">
      <alignment horizontal="justify" vertical="center"/>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47"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47" fillId="0" borderId="43" xfId="0" applyFont="1" applyBorder="1" applyAlignment="1">
      <alignment horizontal="left" vertical="center"/>
    </xf>
    <xf numFmtId="0" fontId="0" fillId="0" borderId="0" xfId="194" applyFont="1" applyAlignment="1">
      <alignment horizontal="justify" vertical="center"/>
    </xf>
    <xf numFmtId="0" fontId="16" fillId="0" borderId="0" xfId="194" applyFont="1" applyAlignment="1">
      <alignment horizontal="center" vertical="center" wrapText="1"/>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0" fillId="0" borderId="0" xfId="194" applyFont="1" applyAlignment="1">
      <alignment horizontal="center" vertical="center"/>
    </xf>
    <xf numFmtId="0" fontId="0" fillId="0" borderId="0" xfId="0" applyAlignment="1">
      <alignment horizontal="justify" vertical="center"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8">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811750" y="28575"/>
          <a:ext cx="0"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4207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3544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9" t="s">
        <v>581</v>
      </c>
      <c r="C1" s="586"/>
      <c r="D1" s="586"/>
      <c r="E1" s="586"/>
      <c r="F1" s="586"/>
      <c r="G1" s="586"/>
      <c r="H1" s="586"/>
    </row>
    <row r="2" spans="1:8">
      <c r="B2" s="448"/>
    </row>
    <row r="3" spans="1:8">
      <c r="A3" t="s">
        <v>305</v>
      </c>
      <c r="B3" s="581"/>
    </row>
    <row r="5" spans="1:8">
      <c r="A5" t="s">
        <v>306</v>
      </c>
      <c r="B5" s="1126" t="s">
        <v>582</v>
      </c>
      <c r="C5" s="1127"/>
      <c r="D5" s="1127"/>
      <c r="E5" s="1127"/>
      <c r="F5" s="1127"/>
      <c r="G5" s="1127"/>
      <c r="H5" s="1127"/>
    </row>
    <row r="7" spans="1:8">
      <c r="B7" s="65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75" right="0.75" top="1" bottom="1" header="0.5" footer="0.5"/>
      <pageSetup orientation="portrait" r:id="rId1"/>
      <headerFooter alignWithMargins="0"/>
    </customSheetView>
    <customSheetView guid="{8909CFDD-4F29-4C72-886E-908773EE94A2}" state="hidden">
      <selection activeCell="B11" sqref="B11"/>
      <pageMargins left="0.75" right="0.75" top="1" bottom="1" header="0.5" footer="0.5"/>
      <pageSetup orientation="portrait" r:id="rId2"/>
      <headerFooter alignWithMargins="0"/>
    </customSheetView>
    <customSheetView guid="{A34CC49F-E309-4C23-B4F6-1E3B307C10D1}" state="hidden">
      <selection activeCell="B12" sqref="B12"/>
      <pageMargins left="0.75" right="0.75" top="1" bottom="1" header="0.5" footer="0.5"/>
      <pageSetup orientation="portrait" r:id="rId3"/>
      <headerFooter alignWithMargins="0"/>
    </customSheetView>
    <customSheetView guid="{B835C05C-B615-4DCB-982D-4519616B3CD8}" state="hidden">
      <selection activeCell="B11" sqref="B11"/>
      <pageMargins left="0.75" right="0.75" top="1" bottom="1" header="0.5" footer="0.5"/>
      <pageSetup orientation="portrait" r:id="rId4"/>
      <headerFooter alignWithMargins="0"/>
    </customSheetView>
    <customSheetView guid="{223BC0FC-814D-40F0-9795-CE82A16FF3A5}" state="hidden">
      <selection activeCell="B10" sqref="B10"/>
      <pageMargins left="0.75" right="0.75" top="1" bottom="1" header="0.5" footer="0.5"/>
      <pageSetup orientation="portrait" r:id="rId5"/>
      <headerFooter alignWithMargins="0"/>
    </customSheetView>
    <customSheetView guid="{D53177B2-31EC-4222-B97A-A37DCFD9E45B}" state="hidden">
      <selection activeCell="B1" sqref="B1:H1"/>
      <pageMargins left="0.75" right="0.75" top="1" bottom="1" header="0.5" footer="0.5"/>
      <pageSetup orientation="portrait" r:id="rId6"/>
      <headerFooter alignWithMargins="0"/>
    </customSheetView>
    <customSheetView guid="{B3CE7B10-A914-4559-A6DA-AED8C22AFD6D}" state="hidden">
      <selection activeCell="B7" sqref="B7"/>
      <pageMargins left="0.75" right="0.75" top="1" bottom="1" header="0.5" footer="0.5"/>
      <pageSetup orientation="portrait" r:id="rId7"/>
      <headerFooter alignWithMargins="0"/>
    </customSheetView>
    <customSheetView guid="{7487ED9F-BBED-4B2A-9631-22F1A430946B}" state="hidden">
      <selection activeCell="B2" sqref="B2"/>
      <pageMargins left="0.75" right="0.75" top="1" bottom="1" header="0.5" footer="0.5"/>
      <pageSetup orientation="portrait" r:id="rId8"/>
      <headerFooter alignWithMargins="0"/>
    </customSheetView>
    <customSheetView guid="{A7DBDDEF-9245-44C6-9EBF-032DB6E1C0A2}" state="hidden">
      <selection activeCell="B8" sqref="B8"/>
      <pageMargins left="0.75" right="0.75" top="1" bottom="1" header="0.5" footer="0.5"/>
      <pageSetup orientation="portrait" r:id="rId9"/>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1"/>
      <headerFooter alignWithMargins="0"/>
    </customSheetView>
    <customSheetView guid="{B23AD343-29DA-4CE0-BD10-47BF44F3782F}" state="hidden">
      <selection activeCell="B10" sqref="B10"/>
      <pageMargins left="0.75" right="0.75" top="1" bottom="1" header="0.5" footer="0.5"/>
      <pageSetup orientation="portrait" r:id="rId12"/>
      <headerFooter alignWithMargins="0"/>
    </customSheetView>
    <customSheetView guid="{4AA1107B-A795-4744-B566-827168772C7A}" state="hidden">
      <selection activeCell="B2" sqref="B2"/>
      <pageMargins left="0.75" right="0.75" top="1" bottom="1" header="0.5" footer="0.5"/>
      <pageSetup orientation="portrait" r:id="rId13"/>
      <headerFooter alignWithMargins="0"/>
    </customSheetView>
    <customSheetView guid="{EE46BCD1-F715-4FA9-A5FC-1B125AD601E0}" state="hidden">
      <selection activeCell="B5" sqref="B5:H5"/>
      <pageMargins left="0.75" right="0.75" top="1" bottom="1" header="0.5" footer="0.5"/>
      <pageSetup orientation="portrait" r:id="rId14"/>
      <headerFooter alignWithMargins="0"/>
    </customSheetView>
    <customSheetView guid="{D0757F9E-DF41-4B40-A5E5-F4F8FDD8D61D}" state="hidden">
      <selection activeCell="B6" sqref="B6"/>
      <pageMargins left="0.75" right="0.75" top="1" bottom="1" header="0.5" footer="0.5"/>
      <pageSetup orientation="portrait" r:id="rId15"/>
      <headerFooter alignWithMargins="0"/>
    </customSheetView>
    <customSheetView guid="{E97134B6-5E8D-4951-8DA0-73D065532361}" state="hidden">
      <selection activeCell="B1" sqref="B1:H1"/>
      <pageMargins left="0.75" right="0.75" top="1" bottom="1" header="0.5" footer="0.5"/>
      <pageSetup orientation="portrait" r:id="rId16"/>
      <headerFooter alignWithMargins="0"/>
    </customSheetView>
    <customSheetView guid="{C431BC99-7569-44AB-83F6-AB73BDED3783}" state="hidden">
      <selection activeCell="B11" sqref="B11"/>
      <pageMargins left="0.75" right="0.75" top="1" bottom="1" header="0.5" footer="0.5"/>
      <pageSetup orientation="portrait" r:id="rId17"/>
      <headerFooter alignWithMargins="0"/>
    </customSheetView>
    <customSheetView guid="{498493C3-769C-4143-9114-C68CD1D40B11}" state="hidden">
      <selection activeCell="B13" sqref="B13"/>
      <pageMargins left="0.75" right="0.75" top="1" bottom="1" header="0.5" footer="0.5"/>
      <pageSetup orientation="portrait" r:id="rId18"/>
      <headerFooter alignWithMargins="0"/>
    </customSheetView>
    <customSheetView guid="{1E0C44A1-9358-4FBD-8C2C-4DB661DA1476}" state="hidden">
      <selection activeCell="B14" sqref="B14"/>
      <pageMargins left="0.75" right="0.75" top="1" bottom="1" header="0.5" footer="0.5"/>
      <pageSetup orientation="portrait" r:id="rId19"/>
      <headerFooter alignWithMargins="0"/>
    </customSheetView>
    <customSheetView guid="{A41EE4DE-0D82-4A56-8210-F78316511D11}" state="hidden">
      <selection activeCell="B8" sqref="B8"/>
      <pageMargins left="0.75" right="0.75" top="1" bottom="1" header="0.5" footer="0.5"/>
      <pageSetup orientation="portrait" r:id="rId20"/>
      <headerFooter alignWithMargins="0"/>
    </customSheetView>
    <customSheetView guid="{BB6473B7-092C-417E-97E7-ED0705AE17A0}" state="hidden">
      <selection activeCell="B7" sqref="B7"/>
      <pageMargins left="0.75" right="0.75" top="1" bottom="1" header="0.5" footer="0.5"/>
      <pageSetup orientation="portrait" r:id="rId21"/>
      <headerFooter alignWithMargins="0"/>
    </customSheetView>
    <customSheetView guid="{023E95C7-CD0A-46A1-945E-64751E02EBFE}" state="hidden">
      <selection activeCell="B12" sqref="B12"/>
      <pageMargins left="0.75" right="0.75" top="1" bottom="1" header="0.5" footer="0.5"/>
      <pageSetup orientation="portrait" r:id="rId22"/>
      <headerFooter alignWithMargins="0"/>
    </customSheetView>
    <customSheetView guid="{CB55CDDD-15EC-4265-9148-3411BBB26D54}" state="hidden">
      <selection activeCell="B10" sqref="B10"/>
      <pageMargins left="0.75" right="0.75" top="1" bottom="1" header="0.5" footer="0.5"/>
      <pageSetup orientation="portrait" r:id="rId23"/>
      <headerFooter alignWithMargins="0"/>
    </customSheetView>
    <customSheetView guid="{987A3FAC-920D-4C0C-8129-D8F4AFD7E477}" state="hidden">
      <selection activeCell="B2" sqref="B2"/>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No.:NR3/NT/W-AIS/DOM/K00/25/11853 (RFx No. 5002004745)</v>
      </c>
      <c r="B1" s="52"/>
      <c r="C1" s="53"/>
      <c r="D1" s="53"/>
      <c r="E1" s="7"/>
      <c r="F1" s="8" t="s">
        <v>423</v>
      </c>
    </row>
    <row r="2" spans="1:32">
      <c r="A2" s="321"/>
      <c r="B2" s="362"/>
      <c r="C2" s="323"/>
      <c r="D2" s="323"/>
      <c r="E2" s="322"/>
      <c r="F2" s="322"/>
    </row>
    <row r="3" spans="1:32" ht="51.75" customHeight="1">
      <c r="A3" s="1219" t="str">
        <f>Cover!$B$2</f>
        <v>Package-A-Construction of 2 Nos. 400 kV line bays at 400 kV Bareilly (POWERGRID) S/S</v>
      </c>
      <c r="B3" s="1219"/>
      <c r="C3" s="1219"/>
      <c r="D3" s="1219"/>
      <c r="E3" s="1219"/>
      <c r="F3" s="1219"/>
      <c r="AA3" s="182" t="s">
        <v>340</v>
      </c>
      <c r="AC3" s="183">
        <f>IF(ISERROR(#REF!/('Sch-6'!D14+'Sch-6'!D16+'Sch-6'!D18)),0,#REF!/( 'Sch-6'!D14+'Sch-6'!D16+'Sch-6'!D18))</f>
        <v>0</v>
      </c>
    </row>
    <row r="4" spans="1:32">
      <c r="A4" s="1220" t="s">
        <v>420</v>
      </c>
      <c r="B4" s="1220"/>
      <c r="C4" s="1220"/>
      <c r="D4" s="1220"/>
      <c r="E4" s="1220"/>
      <c r="F4" s="1220"/>
      <c r="AA4" s="182" t="s">
        <v>341</v>
      </c>
      <c r="AC4" s="183" t="e">
        <f>#REF!</f>
        <v>#REF!</v>
      </c>
    </row>
    <row r="5" spans="1:32">
      <c r="AA5" s="182" t="s">
        <v>346</v>
      </c>
      <c r="AC5" s="183">
        <f>IF(ISERROR(#REF!/#REF!),0,#REF! /#REF!)</f>
        <v>0</v>
      </c>
    </row>
    <row r="6" spans="1:32">
      <c r="A6" s="23" t="str">
        <f>'Sch-1'!A6</f>
        <v>Bidder’s Name and Address (Lead Partner) :</v>
      </c>
      <c r="B6" s="24"/>
      <c r="C6" s="24"/>
      <c r="D6" s="24"/>
      <c r="E6" s="59" t="s">
        <v>394</v>
      </c>
      <c r="F6" s="1"/>
      <c r="AA6" s="182" t="s">
        <v>347</v>
      </c>
      <c r="AC6" s="183" t="e">
        <f>#REF!</f>
        <v>#REF!</v>
      </c>
    </row>
    <row r="7" spans="1:32">
      <c r="A7" s="1249" t="str">
        <f>'Sch-1'!A7</f>
        <v xml:space="preserve">JV of …….. …….. …….. …….. …….. ……..  ,  &amp; …….. …….. …….. …….. …….. …….. </v>
      </c>
      <c r="B7" s="1249"/>
      <c r="C7" s="1249"/>
      <c r="D7" s="1249"/>
      <c r="E7" s="301" t="str">
        <f>'Sch-1'!M7</f>
        <v>Contracts Services, 3rd Floor</v>
      </c>
      <c r="F7" s="1"/>
      <c r="AA7" s="182" t="s">
        <v>344</v>
      </c>
      <c r="AC7" s="183" t="e">
        <f>SUM(AC3:AC6)</f>
        <v>#REF!</v>
      </c>
    </row>
    <row r="8" spans="1:32">
      <c r="A8" s="23" t="s">
        <v>395</v>
      </c>
      <c r="B8" s="1250" t="str">
        <f>IF('Sch-1'!C8=0, "", 'Sch-1'!C8)</f>
        <v xml:space="preserve">…….. …….. …….. …….. …….. …….. </v>
      </c>
      <c r="C8" s="1250"/>
      <c r="D8" s="1250"/>
      <c r="E8" s="301" t="str">
        <f>'Sch-1'!M8</f>
        <v>Power Grid Corporation of India Ltd.,</v>
      </c>
      <c r="F8" s="1"/>
    </row>
    <row r="9" spans="1:32">
      <c r="A9" s="23" t="s">
        <v>397</v>
      </c>
      <c r="B9" s="1250" t="str">
        <f>IF('Sch-1'!C9=0, "", 'Sch-1'!C9)</f>
        <v xml:space="preserve">…….. …….. …….. …….. …….. …….. </v>
      </c>
      <c r="C9" s="1250"/>
      <c r="D9" s="1250"/>
      <c r="E9" s="301" t="str">
        <f>'Sch-1'!M9</f>
        <v>Northern Region-III Headquarter 2nd Floor, Plot No. – 2A/INS 02, Avadh Vihar Yojna</v>
      </c>
      <c r="F9" s="1"/>
    </row>
    <row r="10" spans="1:32">
      <c r="A10" s="324"/>
      <c r="B10" s="1251" t="str">
        <f>IF('Sch-1'!C10=0, "", 'Sch-1'!C10)</f>
        <v xml:space="preserve">…….. …….. …….. …….. …….. …….. </v>
      </c>
      <c r="C10" s="1251"/>
      <c r="D10" s="1251"/>
      <c r="E10" s="371" t="str">
        <f>'Sch-1'!M10</f>
        <v xml:space="preserve">Amar Shaheed Path, Lucknow- 226002 (UP) </v>
      </c>
      <c r="F10" s="322"/>
      <c r="AA10" s="182" t="s">
        <v>343</v>
      </c>
      <c r="AC10" s="183">
        <f>'Sch-1'!AA10</f>
        <v>0</v>
      </c>
    </row>
    <row r="11" spans="1:32">
      <c r="A11" s="324"/>
      <c r="B11" s="1251" t="str">
        <f>IF('Sch-1'!C11=0, "", 'Sch-1'!C11)</f>
        <v xml:space="preserve">…….. …….. …….. …….. …….. …….. </v>
      </c>
      <c r="C11" s="1251"/>
      <c r="D11" s="1251"/>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16" t="s">
        <v>279</v>
      </c>
      <c r="AC13" s="1216"/>
      <c r="AD13" s="244" t="s">
        <v>283</v>
      </c>
      <c r="AE13" s="1216" t="s">
        <v>280</v>
      </c>
      <c r="AF13" s="1216"/>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'Sch-1'!B102</f>
        <v>--</v>
      </c>
      <c r="C84" s="411"/>
      <c r="D84" s="412"/>
      <c r="E84" s="413"/>
      <c r="F84" s="413"/>
    </row>
    <row r="85" spans="1:6">
      <c r="A85" s="409" t="s">
        <v>405</v>
      </c>
      <c r="B85" s="410" t="str">
        <f>'Sch-1'!B103</f>
        <v/>
      </c>
      <c r="C85" s="413"/>
      <c r="D85" s="412" t="s">
        <v>406</v>
      </c>
      <c r="E85" s="414" t="str">
        <f>'Sch-1'!M103</f>
        <v/>
      </c>
      <c r="F85" s="413"/>
    </row>
    <row r="86" spans="1:6">
      <c r="A86" s="415"/>
      <c r="B86" s="416"/>
      <c r="C86" s="417"/>
      <c r="D86" s="412" t="s">
        <v>407</v>
      </c>
      <c r="E86" s="414" t="str">
        <f>'Sch-1'!M104</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Normal="100" zoomScaleSheetLayoutView="100" workbookViewId="0">
      <selection activeCell="I20" sqref="I20"/>
    </sheetView>
  </sheetViews>
  <sheetFormatPr defaultColWidth="9" defaultRowHeight="15.75"/>
  <cols>
    <col min="1" max="1" width="10.25" style="888" customWidth="1"/>
    <col min="2" max="2" width="12" style="888" customWidth="1"/>
    <col min="3" max="3" width="9.875" style="888" customWidth="1"/>
    <col min="4" max="4" width="10.375" style="888" customWidth="1"/>
    <col min="5" max="5" width="10.125" style="888" customWidth="1"/>
    <col min="6" max="7" width="12.125" style="888" customWidth="1"/>
    <col min="8" max="8" width="10.625" style="888" customWidth="1"/>
    <col min="9" max="9" width="14.375" style="888" customWidth="1"/>
    <col min="10" max="10" width="11.25" style="888" customWidth="1"/>
    <col min="11" max="11" width="14.25" style="888" customWidth="1"/>
    <col min="12" max="12" width="19.25" style="888" customWidth="1"/>
    <col min="13" max="13" width="7.875" style="888" customWidth="1"/>
    <col min="14" max="14" width="10.875" style="888" customWidth="1"/>
    <col min="15" max="15" width="14.875" style="888" customWidth="1"/>
    <col min="16" max="16" width="27.625" style="888" customWidth="1"/>
    <col min="17" max="17" width="19.375" style="888" customWidth="1"/>
    <col min="18" max="18" width="15.125" style="879" hidden="1" customWidth="1"/>
    <col min="19" max="19" width="17.625" style="879" hidden="1" customWidth="1"/>
    <col min="20" max="16384" width="9" style="879"/>
  </cols>
  <sheetData>
    <row r="1" spans="1:17" ht="18" customHeight="1">
      <c r="A1" s="665" t="str">
        <f>Cover!B3</f>
        <v>Tender Enquiry No.:NR3/NT/W-AIS/DOM/K00/25/11853 (RFx No. 5002004745)</v>
      </c>
      <c r="B1" s="666"/>
      <c r="C1" s="667"/>
      <c r="D1" s="667"/>
      <c r="E1" s="667"/>
      <c r="F1" s="667"/>
      <c r="G1" s="667"/>
      <c r="H1" s="667"/>
      <c r="I1" s="667"/>
      <c r="J1" s="667"/>
      <c r="K1" s="667"/>
      <c r="L1" s="667"/>
      <c r="M1" s="667"/>
      <c r="N1" s="667"/>
      <c r="O1" s="667"/>
      <c r="P1" s="878"/>
      <c r="Q1" s="668" t="s">
        <v>558</v>
      </c>
    </row>
    <row r="2" spans="1:17" ht="18" customHeight="1">
      <c r="A2" s="670"/>
      <c r="B2" s="287"/>
      <c r="C2" s="671"/>
      <c r="D2" s="671"/>
      <c r="E2" s="671"/>
      <c r="F2" s="671"/>
      <c r="G2" s="671"/>
      <c r="H2" s="671"/>
      <c r="I2" s="671"/>
      <c r="J2" s="671"/>
      <c r="K2" s="671"/>
      <c r="L2" s="671"/>
      <c r="M2" s="671"/>
      <c r="N2" s="671"/>
      <c r="O2" s="671"/>
      <c r="P2" s="284"/>
      <c r="Q2" s="284"/>
    </row>
    <row r="3" spans="1:17" ht="60.75" customHeight="1">
      <c r="A3" s="1277" t="str">
        <f>Cover!$B$2</f>
        <v>Package-A-Construction of 2 Nos. 400 kV line bays at 400 kV Bareilly (POWERGRID) S/S</v>
      </c>
      <c r="B3" s="1277"/>
      <c r="C3" s="1277"/>
      <c r="D3" s="1277"/>
      <c r="E3" s="1277"/>
      <c r="F3" s="1277"/>
      <c r="G3" s="1277"/>
      <c r="H3" s="1277"/>
      <c r="I3" s="1277"/>
      <c r="J3" s="1277"/>
      <c r="K3" s="1277"/>
      <c r="L3" s="1277"/>
      <c r="M3" s="1277"/>
      <c r="N3" s="1277"/>
      <c r="O3" s="1277"/>
      <c r="P3" s="1277"/>
      <c r="Q3" s="1277"/>
    </row>
    <row r="4" spans="1:17" ht="22.15" customHeight="1">
      <c r="A4" s="1278" t="s">
        <v>24</v>
      </c>
      <c r="B4" s="1278"/>
      <c r="C4" s="1278"/>
      <c r="D4" s="1278"/>
      <c r="E4" s="1278"/>
      <c r="F4" s="1278"/>
      <c r="G4" s="1278"/>
      <c r="H4" s="1278"/>
      <c r="I4" s="1278"/>
      <c r="J4" s="1278"/>
      <c r="K4" s="1278"/>
      <c r="L4" s="1278"/>
      <c r="M4" s="1278"/>
      <c r="N4" s="1278"/>
      <c r="O4" s="1278"/>
      <c r="P4" s="1278"/>
      <c r="Q4" s="1278"/>
    </row>
    <row r="5" spans="1:17" ht="18" customHeight="1">
      <c r="A5" s="679"/>
      <c r="B5" s="880"/>
      <c r="C5" s="679"/>
      <c r="D5" s="679"/>
      <c r="E5" s="679"/>
      <c r="F5" s="679"/>
      <c r="G5" s="679"/>
      <c r="H5" s="679"/>
      <c r="I5" s="679"/>
      <c r="J5" s="679"/>
      <c r="K5" s="679"/>
      <c r="L5" s="679"/>
      <c r="M5" s="679"/>
      <c r="N5" s="679"/>
      <c r="O5" s="679"/>
      <c r="P5" s="679"/>
      <c r="Q5" s="679"/>
    </row>
    <row r="6" spans="1:17" ht="18" customHeight="1">
      <c r="A6" s="676" t="str">
        <f>'Sch-1'!A6</f>
        <v>Bidder’s Name and Address (Lead Partner) :</v>
      </c>
      <c r="B6" s="677"/>
      <c r="C6" s="677"/>
      <c r="D6" s="677"/>
      <c r="E6" s="677"/>
      <c r="F6" s="677"/>
      <c r="G6" s="677"/>
      <c r="H6" s="677"/>
      <c r="I6" s="677"/>
      <c r="J6" s="677"/>
      <c r="K6" s="677"/>
      <c r="L6" s="677"/>
      <c r="M6" s="677"/>
      <c r="N6" s="677"/>
      <c r="O6" s="677"/>
      <c r="P6" s="670" t="s">
        <v>394</v>
      </c>
      <c r="Q6" s="284"/>
    </row>
    <row r="7" spans="1:17" ht="36" customHeight="1">
      <c r="A7" s="1247" t="str">
        <f>'Sch-1'!A7</f>
        <v xml:space="preserve">JV of …….. …….. …….. …….. …….. ……..  ,  &amp; …….. …….. …….. …….. …….. …….. </v>
      </c>
      <c r="B7" s="1247"/>
      <c r="C7" s="1247"/>
      <c r="D7" s="1247"/>
      <c r="E7" s="1247"/>
      <c r="F7" s="1247"/>
      <c r="G7" s="1247"/>
      <c r="H7" s="1247"/>
      <c r="I7" s="1247"/>
      <c r="J7" s="1247"/>
      <c r="K7" s="1247"/>
      <c r="L7" s="1247"/>
      <c r="M7" s="1247"/>
      <c r="N7" s="1247"/>
      <c r="O7" s="1247"/>
      <c r="P7" s="695" t="str">
        <f>'Sch-1'!M7</f>
        <v>Contracts Services, 3rd Floor</v>
      </c>
      <c r="Q7" s="284"/>
    </row>
    <row r="8" spans="1:17" ht="18" customHeight="1">
      <c r="A8" s="676" t="s">
        <v>395</v>
      </c>
      <c r="B8" s="1239" t="str">
        <f>IF('Sch-1'!C8=0, "", 'Sch-1'!C8)</f>
        <v xml:space="preserve">…….. …….. …….. …….. …….. …….. </v>
      </c>
      <c r="C8" s="1239"/>
      <c r="D8" s="1239"/>
      <c r="E8" s="1239"/>
      <c r="F8" s="1239"/>
      <c r="G8" s="1239"/>
      <c r="H8" s="1239"/>
      <c r="I8" s="1239"/>
      <c r="J8" s="1239"/>
      <c r="K8" s="1239"/>
      <c r="L8" s="1239"/>
      <c r="M8" s="1239"/>
      <c r="N8" s="1239"/>
      <c r="O8" s="1239"/>
      <c r="P8" s="695" t="str">
        <f>'Sch-1'!M8</f>
        <v>Power Grid Corporation of India Ltd.,</v>
      </c>
      <c r="Q8" s="284"/>
    </row>
    <row r="9" spans="1:17" ht="18" customHeight="1">
      <c r="A9" s="676" t="s">
        <v>397</v>
      </c>
      <c r="B9" s="1239" t="str">
        <f>IF('Sch-1'!C9=0, "", 'Sch-1'!C9)</f>
        <v xml:space="preserve">…….. …….. …….. …….. …….. …….. </v>
      </c>
      <c r="C9" s="1239"/>
      <c r="D9" s="1239"/>
      <c r="E9" s="1239"/>
      <c r="F9" s="1239"/>
      <c r="G9" s="1239"/>
      <c r="H9" s="1239"/>
      <c r="I9" s="1239"/>
      <c r="J9" s="1239"/>
      <c r="K9" s="1239"/>
      <c r="L9" s="1239"/>
      <c r="M9" s="1239"/>
      <c r="N9" s="1239"/>
      <c r="O9" s="1239"/>
      <c r="P9" s="695" t="str">
        <f>'Sch-1'!M9</f>
        <v>Northern Region-III Headquarter 2nd Floor, Plot No. – 2A/INS 02, Avadh Vihar Yojna</v>
      </c>
      <c r="Q9" s="284"/>
    </row>
    <row r="10" spans="1:17" ht="18" customHeight="1">
      <c r="A10" s="677"/>
      <c r="B10" s="1239" t="str">
        <f>IF('Sch-1'!C10=0, "", 'Sch-1'!C10)</f>
        <v xml:space="preserve">…….. …….. …….. …….. …….. …….. </v>
      </c>
      <c r="C10" s="1239"/>
      <c r="D10" s="1239"/>
      <c r="E10" s="1239"/>
      <c r="F10" s="1239"/>
      <c r="G10" s="1239"/>
      <c r="H10" s="1239"/>
      <c r="I10" s="1239"/>
      <c r="J10" s="1239"/>
      <c r="K10" s="1239"/>
      <c r="L10" s="1239"/>
      <c r="M10" s="1239"/>
      <c r="N10" s="1239"/>
      <c r="O10" s="1239"/>
      <c r="P10" s="695" t="str">
        <f>'Sch-1'!M10</f>
        <v xml:space="preserve">Amar Shaheed Path, Lucknow- 226002 (UP) </v>
      </c>
      <c r="Q10" s="284"/>
    </row>
    <row r="11" spans="1:17" ht="18" customHeight="1">
      <c r="A11" s="677"/>
      <c r="B11" s="1239" t="str">
        <f>IF('Sch-1'!C11=0, "", 'Sch-1'!C11)</f>
        <v xml:space="preserve">…….. …….. …….. …….. …….. …….. </v>
      </c>
      <c r="C11" s="1239"/>
      <c r="D11" s="1239"/>
      <c r="E11" s="1239"/>
      <c r="F11" s="1239"/>
      <c r="G11" s="1239"/>
      <c r="H11" s="1239"/>
      <c r="I11" s="1239"/>
      <c r="J11" s="1239"/>
      <c r="K11" s="1239"/>
      <c r="L11" s="1239"/>
      <c r="M11" s="1239"/>
      <c r="N11" s="1239"/>
      <c r="O11" s="1239"/>
      <c r="P11" s="695"/>
      <c r="Q11" s="284"/>
    </row>
    <row r="12" spans="1:17" ht="18" customHeight="1">
      <c r="A12" s="677"/>
      <c r="B12" s="676"/>
      <c r="C12" s="676"/>
      <c r="D12" s="676"/>
      <c r="E12" s="676"/>
      <c r="F12" s="676"/>
      <c r="G12" s="676"/>
      <c r="H12" s="676"/>
      <c r="I12" s="676"/>
      <c r="J12" s="676"/>
      <c r="K12" s="676"/>
      <c r="L12" s="676"/>
      <c r="M12" s="676"/>
      <c r="N12" s="676"/>
      <c r="O12" s="676"/>
      <c r="P12" s="677"/>
      <c r="Q12" s="284"/>
    </row>
    <row r="13" spans="1:17" ht="26.25" customHeight="1">
      <c r="A13" s="84"/>
      <c r="B13" s="85"/>
      <c r="C13" s="84"/>
      <c r="D13" s="84"/>
      <c r="E13" s="84"/>
      <c r="F13" s="84"/>
      <c r="G13" s="84"/>
      <c r="H13" s="84"/>
      <c r="I13" s="84"/>
      <c r="J13" s="84"/>
      <c r="K13" s="84"/>
      <c r="L13" s="84"/>
      <c r="M13" s="84"/>
      <c r="N13" s="84"/>
      <c r="O13" s="84"/>
      <c r="P13" s="84"/>
      <c r="Q13" s="84"/>
    </row>
    <row r="14" spans="1:17" s="911" customFormat="1" ht="27.75" customHeight="1">
      <c r="A14" s="908" t="s">
        <v>375</v>
      </c>
      <c r="B14" s="909"/>
      <c r="C14" s="910"/>
      <c r="D14" s="910"/>
      <c r="E14" s="910"/>
      <c r="F14" s="910"/>
      <c r="G14" s="910"/>
      <c r="H14" s="910"/>
      <c r="I14" s="910"/>
      <c r="J14" s="910"/>
      <c r="K14" s="910"/>
      <c r="L14" s="910"/>
      <c r="M14" s="910"/>
      <c r="N14" s="910"/>
      <c r="O14" s="910"/>
      <c r="P14" s="910"/>
      <c r="Q14" s="910"/>
    </row>
    <row r="15" spans="1:17" ht="16.5">
      <c r="A15" s="86"/>
      <c r="B15" s="85"/>
      <c r="C15" s="84"/>
      <c r="D15" s="84"/>
      <c r="E15" s="84"/>
      <c r="F15" s="84"/>
      <c r="G15" s="84"/>
      <c r="H15" s="84"/>
      <c r="I15" s="84"/>
      <c r="J15" s="84"/>
      <c r="K15" s="84"/>
      <c r="L15" s="84"/>
      <c r="M15" s="84"/>
      <c r="N15" s="84"/>
      <c r="O15" s="84"/>
      <c r="P15" s="84"/>
      <c r="Q15" s="84"/>
    </row>
    <row r="16" spans="1:17" ht="115.5">
      <c r="A16" s="889" t="s">
        <v>359</v>
      </c>
      <c r="B16" s="890" t="s">
        <v>511</v>
      </c>
      <c r="C16" s="890" t="s">
        <v>512</v>
      </c>
      <c r="D16" s="890" t="s">
        <v>518</v>
      </c>
      <c r="E16" s="890" t="s">
        <v>519</v>
      </c>
      <c r="F16" s="890" t="s">
        <v>513</v>
      </c>
      <c r="G16" s="891" t="s">
        <v>520</v>
      </c>
      <c r="H16" s="881" t="s">
        <v>488</v>
      </c>
      <c r="I16" s="882" t="s">
        <v>529</v>
      </c>
      <c r="J16" s="882" t="s">
        <v>483</v>
      </c>
      <c r="K16" s="882" t="s">
        <v>509</v>
      </c>
      <c r="L16" s="890" t="s">
        <v>366</v>
      </c>
      <c r="M16" s="892" t="s">
        <v>351</v>
      </c>
      <c r="N16" s="892" t="s">
        <v>352</v>
      </c>
      <c r="O16" s="890" t="s">
        <v>538</v>
      </c>
      <c r="P16" s="890" t="s">
        <v>539</v>
      </c>
      <c r="Q16" s="722" t="s">
        <v>507</v>
      </c>
    </row>
    <row r="17" spans="1:30" ht="16.5">
      <c r="A17" s="640">
        <v>1</v>
      </c>
      <c r="B17" s="641">
        <v>2</v>
      </c>
      <c r="C17" s="641">
        <v>3</v>
      </c>
      <c r="D17" s="641">
        <v>4</v>
      </c>
      <c r="E17" s="641">
        <v>5</v>
      </c>
      <c r="F17" s="642">
        <v>6</v>
      </c>
      <c r="G17" s="641">
        <v>7</v>
      </c>
      <c r="H17" s="881">
        <v>8</v>
      </c>
      <c r="I17" s="882">
        <v>9</v>
      </c>
      <c r="J17" s="882">
        <v>10</v>
      </c>
      <c r="K17" s="882">
        <v>11</v>
      </c>
      <c r="L17" s="645">
        <v>12</v>
      </c>
      <c r="M17" s="645">
        <v>13</v>
      </c>
      <c r="N17" s="645">
        <v>14</v>
      </c>
      <c r="O17" s="645">
        <v>15</v>
      </c>
      <c r="P17" s="645" t="s">
        <v>521</v>
      </c>
      <c r="Q17" s="645">
        <v>17</v>
      </c>
    </row>
    <row r="18" spans="1:30" ht="31.5">
      <c r="A18" s="893"/>
      <c r="B18" s="1269"/>
      <c r="C18" s="1270"/>
      <c r="D18" s="1270"/>
      <c r="E18" s="1270"/>
      <c r="F18" s="1270"/>
      <c r="G18" s="1270"/>
      <c r="H18" s="1270"/>
      <c r="I18" s="1270"/>
      <c r="J18" s="1271"/>
      <c r="K18" s="883"/>
      <c r="L18" s="883"/>
      <c r="M18" s="883"/>
      <c r="N18" s="883"/>
      <c r="O18" s="883"/>
      <c r="P18" s="883"/>
      <c r="Q18" s="883"/>
      <c r="R18" s="660" t="s">
        <v>490</v>
      </c>
      <c r="S18" s="661" t="s">
        <v>491</v>
      </c>
    </row>
    <row r="19" spans="1:30" ht="31.5" customHeight="1">
      <c r="A19" s="1279" t="s">
        <v>548</v>
      </c>
      <c r="B19" s="1280"/>
      <c r="C19" s="1280"/>
      <c r="D19" s="1280"/>
      <c r="E19" s="1280"/>
      <c r="F19" s="1280"/>
      <c r="G19" s="1280"/>
      <c r="H19" s="1280"/>
      <c r="I19" s="1280"/>
      <c r="J19" s="1280"/>
      <c r="K19" s="1280"/>
      <c r="L19" s="1280"/>
      <c r="M19" s="1280"/>
      <c r="N19" s="1280"/>
      <c r="O19" s="1280"/>
      <c r="P19" s="1280"/>
      <c r="Q19" s="1281"/>
      <c r="R19" s="660" t="s">
        <v>490</v>
      </c>
      <c r="S19" s="661" t="s">
        <v>491</v>
      </c>
    </row>
    <row r="20" spans="1:30" s="833" customFormat="1">
      <c r="A20" s="846"/>
      <c r="B20" s="846"/>
      <c r="C20" s="846"/>
      <c r="D20" s="846"/>
      <c r="E20" s="846"/>
      <c r="F20" s="894"/>
      <c r="G20" s="846"/>
      <c r="H20" s="846"/>
      <c r="I20" s="895"/>
      <c r="J20" s="896"/>
      <c r="K20" s="897"/>
      <c r="L20" s="898"/>
      <c r="M20" s="899"/>
      <c r="N20" s="900"/>
      <c r="O20" s="901"/>
      <c r="P20" s="902" t="str">
        <f>IF(O20=0, "Included", IF(ISERROR(N20*O20), O20, N20*O20))</f>
        <v>Included</v>
      </c>
      <c r="Q20" s="903">
        <f>S20</f>
        <v>0</v>
      </c>
      <c r="R20" s="833">
        <f>IF(P20="Included",0,P20)</f>
        <v>0</v>
      </c>
      <c r="S20" s="833">
        <f>IF(K20="",(R20*J20),(R20*K20))</f>
        <v>0</v>
      </c>
      <c r="T20" s="843"/>
      <c r="U20" s="843"/>
      <c r="AD20" s="844"/>
    </row>
    <row r="21" spans="1:30" ht="19.5" customHeight="1">
      <c r="A21" s="884"/>
      <c r="B21" s="885"/>
      <c r="C21" s="885"/>
      <c r="D21" s="885"/>
      <c r="E21" s="885"/>
      <c r="F21" s="885"/>
      <c r="G21" s="885"/>
      <c r="H21" s="885"/>
      <c r="I21" s="885"/>
      <c r="J21" s="885"/>
      <c r="K21" s="885"/>
      <c r="L21" s="885"/>
      <c r="M21" s="885"/>
      <c r="N21" s="885"/>
      <c r="O21" s="885"/>
      <c r="P21" s="885"/>
      <c r="Q21" s="886"/>
    </row>
    <row r="22" spans="1:30" s="606" customFormat="1" ht="40.5" customHeight="1">
      <c r="A22" s="1274"/>
      <c r="B22" s="1275"/>
      <c r="C22" s="1275"/>
      <c r="D22" s="1275"/>
      <c r="E22" s="1275"/>
      <c r="F22" s="1275"/>
      <c r="G22" s="1275"/>
      <c r="H22" s="1275"/>
      <c r="I22" s="1276"/>
      <c r="J22" s="1282" t="s">
        <v>540</v>
      </c>
      <c r="K22" s="1283"/>
      <c r="L22" s="1283"/>
      <c r="M22" s="1283"/>
      <c r="N22" s="1283"/>
      <c r="O22" s="1284"/>
      <c r="P22" s="904">
        <f>SUM(P20:P20)</f>
        <v>0</v>
      </c>
      <c r="Q22" s="905"/>
      <c r="R22" s="603"/>
      <c r="S22" s="906">
        <f>SUM(S20:S20)</f>
        <v>0</v>
      </c>
    </row>
    <row r="23" spans="1:30" s="606" customFormat="1" ht="25.5" customHeight="1">
      <c r="A23" s="648"/>
      <c r="B23" s="847"/>
      <c r="C23" s="847"/>
      <c r="D23" s="847"/>
      <c r="E23" s="847"/>
      <c r="F23" s="847"/>
      <c r="G23" s="847"/>
      <c r="H23" s="648"/>
      <c r="I23" s="848"/>
      <c r="J23" s="1272" t="s">
        <v>507</v>
      </c>
      <c r="K23" s="1272"/>
      <c r="L23" s="1272"/>
      <c r="M23" s="1272"/>
      <c r="N23" s="1272"/>
      <c r="O23" s="1273"/>
      <c r="P23" s="904"/>
      <c r="Q23" s="907">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68"/>
      <c r="P25" s="1268"/>
      <c r="Q25" s="1268"/>
    </row>
    <row r="26" spans="1:30" ht="33.6" customHeight="1">
      <c r="A26" s="694" t="s">
        <v>404</v>
      </c>
      <c r="B26" s="855" t="str">
        <f>IF('Sch-1'!B102=0,"", 'Sch-1'!B102)</f>
        <v>--</v>
      </c>
      <c r="C26" s="887"/>
      <c r="D26" s="887"/>
      <c r="E26" s="887"/>
      <c r="F26" s="887"/>
      <c r="G26" s="887"/>
      <c r="H26" s="887"/>
      <c r="I26" s="887"/>
      <c r="J26" s="855"/>
      <c r="K26" s="887"/>
      <c r="L26" s="887"/>
      <c r="M26" s="855"/>
      <c r="N26" s="887"/>
      <c r="O26" s="1268" t="str">
        <f>"Printed Name : " &amp; IF('Sch-1'!M103=0,"",'Sch-1'!M103)</f>
        <v xml:space="preserve">Printed Name : </v>
      </c>
      <c r="P26" s="1268"/>
      <c r="Q26" s="1268"/>
    </row>
    <row r="27" spans="1:30" ht="33.6" customHeight="1">
      <c r="A27" s="694" t="s">
        <v>405</v>
      </c>
      <c r="B27" s="855" t="str">
        <f>IF('Sch-1'!B103=0,"", 'Sch-1'!B103)</f>
        <v/>
      </c>
      <c r="C27" s="284"/>
      <c r="D27" s="284"/>
      <c r="E27" s="284"/>
      <c r="F27" s="284"/>
      <c r="G27" s="284"/>
      <c r="H27" s="284"/>
      <c r="I27" s="284"/>
      <c r="J27" s="855"/>
      <c r="K27" s="284"/>
      <c r="L27" s="284"/>
      <c r="M27" s="855"/>
      <c r="N27" s="284"/>
      <c r="O27" s="1268" t="str">
        <f>"Designation   : " &amp; IF('Sch-1'!M104=0,"",'Sch-1'!M104)</f>
        <v xml:space="preserve">Designation   : </v>
      </c>
      <c r="P27" s="1268"/>
      <c r="Q27" s="1268"/>
    </row>
    <row r="28" spans="1:30" ht="33.6" customHeight="1">
      <c r="A28" s="671"/>
      <c r="B28" s="287"/>
      <c r="C28" s="284"/>
      <c r="D28" s="284"/>
      <c r="E28" s="284"/>
      <c r="F28" s="284"/>
      <c r="G28" s="284"/>
      <c r="H28" s="284"/>
      <c r="I28" s="284"/>
      <c r="J28" s="287"/>
      <c r="K28" s="284"/>
      <c r="L28" s="284"/>
      <c r="M28" s="287"/>
      <c r="N28" s="284"/>
      <c r="O28" s="1268"/>
      <c r="P28" s="1268"/>
      <c r="Q28" s="1268"/>
    </row>
    <row r="29" spans="1:30" ht="33.6" customHeight="1">
      <c r="A29" s="671"/>
      <c r="B29" s="287"/>
      <c r="C29" s="284"/>
      <c r="D29" s="284"/>
      <c r="E29" s="284"/>
      <c r="F29" s="284"/>
      <c r="G29" s="284"/>
      <c r="H29" s="284"/>
      <c r="I29" s="284"/>
      <c r="J29" s="671"/>
      <c r="K29" s="284"/>
      <c r="L29" s="671"/>
      <c r="M29" s="671"/>
      <c r="N29" s="284"/>
      <c r="O29" s="671"/>
      <c r="P29" s="699"/>
      <c r="Q29" s="769"/>
    </row>
  </sheetData>
  <sheetProtection algorithmName="SHA-512" hashValue="Sd+Hljp8uq1ePX+ws2gWDLK/AacsfQheKpkLTfstbEM4tqzicoa2TdmURZ0W4SjzvJ+VqfpfbVY+4Aj+18a9Zg==" saltValue="rktJSKYopMGghhzOa0bNgA==" spinCount="100000"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No.:NR3/NT/W-AIS/DOM/K00/25/11853 (RFx No. 5002004745)</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299" t="str">
        <f>Cover!$B$2</f>
        <v>Package-A-Construction of 2 Nos. 400 kV line bays at 400 kV Bareilly (POWERGRID) S/S</v>
      </c>
      <c r="B3" s="1299"/>
      <c r="C3" s="1299"/>
      <c r="D3" s="1299"/>
      <c r="E3" s="1299"/>
      <c r="F3" s="1299"/>
      <c r="G3" s="1299"/>
      <c r="H3" s="1299"/>
      <c r="I3" s="1299"/>
      <c r="J3" s="1299"/>
      <c r="K3" s="1299"/>
      <c r="L3" s="1299"/>
      <c r="M3" s="1299"/>
      <c r="N3" s="1299"/>
      <c r="O3" s="1299"/>
      <c r="P3" s="1299"/>
      <c r="Q3" s="1299"/>
    </row>
    <row r="4" spans="1:17" ht="22.15" customHeight="1">
      <c r="A4" s="1300" t="s">
        <v>24</v>
      </c>
      <c r="B4" s="1300"/>
      <c r="C4" s="1300"/>
      <c r="D4" s="1300"/>
      <c r="E4" s="1300"/>
      <c r="F4" s="1300"/>
      <c r="G4" s="1300"/>
      <c r="H4" s="1300"/>
      <c r="I4" s="1300"/>
      <c r="J4" s="1300"/>
      <c r="K4" s="1300"/>
      <c r="L4" s="1300"/>
      <c r="M4" s="1300"/>
      <c r="N4" s="1300"/>
      <c r="O4" s="1300"/>
      <c r="P4" s="1300"/>
      <c r="Q4" s="1300"/>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(Lead Partner) :</v>
      </c>
      <c r="B6" s="24"/>
      <c r="C6" s="24"/>
      <c r="D6" s="24"/>
      <c r="E6" s="24"/>
      <c r="F6" s="24"/>
      <c r="G6" s="24"/>
      <c r="H6" s="24"/>
      <c r="I6" s="24"/>
      <c r="J6" s="24"/>
      <c r="K6" s="24"/>
      <c r="L6" s="24"/>
      <c r="M6" s="24"/>
      <c r="N6" s="24"/>
      <c r="O6" s="24"/>
      <c r="P6" s="55" t="s">
        <v>394</v>
      </c>
      <c r="Q6" s="26"/>
    </row>
    <row r="7" spans="1:17" ht="36" customHeight="1">
      <c r="A7" s="1249" t="str">
        <f>'Sch-1'!A7</f>
        <v xml:space="preserve">JV of …….. …….. …….. …….. …….. ……..  ,  &amp; …….. …….. …….. …….. …….. …….. </v>
      </c>
      <c r="B7" s="1249"/>
      <c r="C7" s="1249"/>
      <c r="D7" s="1249"/>
      <c r="E7" s="1249"/>
      <c r="F7" s="1249"/>
      <c r="G7" s="1249"/>
      <c r="H7" s="1249"/>
      <c r="I7" s="1249"/>
      <c r="J7" s="1249"/>
      <c r="K7" s="1249"/>
      <c r="L7" s="1249"/>
      <c r="M7" s="1249"/>
      <c r="N7" s="1249"/>
      <c r="O7" s="1249"/>
      <c r="P7" s="54" t="str">
        <f>'Sch-1'!M7</f>
        <v>Contracts Services, 3rd Floor</v>
      </c>
      <c r="Q7" s="26"/>
    </row>
    <row r="8" spans="1:17" ht="18" customHeight="1">
      <c r="A8" s="23" t="s">
        <v>395</v>
      </c>
      <c r="B8" s="1250" t="str">
        <f>IF('Sch-1'!C8=0, "", 'Sch-1'!C8)</f>
        <v xml:space="preserve">…….. …….. …….. …….. …….. …….. </v>
      </c>
      <c r="C8" s="1250"/>
      <c r="D8" s="1250"/>
      <c r="E8" s="1250"/>
      <c r="F8" s="1250"/>
      <c r="G8" s="1250"/>
      <c r="H8" s="1250"/>
      <c r="I8" s="1250"/>
      <c r="J8" s="1250"/>
      <c r="K8" s="1250"/>
      <c r="L8" s="1250"/>
      <c r="M8" s="1250"/>
      <c r="N8" s="1250"/>
      <c r="O8" s="1250"/>
      <c r="P8" s="54" t="str">
        <f>'Sch-1'!M8</f>
        <v>Power Grid Corporation of India Ltd.,</v>
      </c>
      <c r="Q8" s="26"/>
    </row>
    <row r="9" spans="1:17" ht="18" customHeight="1">
      <c r="A9" s="23" t="s">
        <v>397</v>
      </c>
      <c r="B9" s="1250" t="str">
        <f>IF('Sch-1'!C9=0, "", 'Sch-1'!C9)</f>
        <v xml:space="preserve">…….. …….. …….. …….. …….. …….. </v>
      </c>
      <c r="C9" s="1250"/>
      <c r="D9" s="1250"/>
      <c r="E9" s="1250"/>
      <c r="F9" s="1250"/>
      <c r="G9" s="1250"/>
      <c r="H9" s="1250"/>
      <c r="I9" s="1250"/>
      <c r="J9" s="1250"/>
      <c r="K9" s="1250"/>
      <c r="L9" s="1250"/>
      <c r="M9" s="1250"/>
      <c r="N9" s="1250"/>
      <c r="O9" s="1250"/>
      <c r="P9" s="54" t="str">
        <f>'Sch-1'!M9</f>
        <v>Northern Region-III Headquarter 2nd Floor, Plot No. – 2A/INS 02, Avadh Vihar Yojna</v>
      </c>
      <c r="Q9" s="26"/>
    </row>
    <row r="10" spans="1:17" ht="18" customHeight="1">
      <c r="A10" s="24"/>
      <c r="B10" s="1250" t="str">
        <f>IF('Sch-1'!C10=0, "", 'Sch-1'!C10)</f>
        <v xml:space="preserve">…….. …….. …….. …….. …….. …….. </v>
      </c>
      <c r="C10" s="1250"/>
      <c r="D10" s="1250"/>
      <c r="E10" s="1250"/>
      <c r="F10" s="1250"/>
      <c r="G10" s="1250"/>
      <c r="H10" s="1250"/>
      <c r="I10" s="1250"/>
      <c r="J10" s="1250"/>
      <c r="K10" s="1250"/>
      <c r="L10" s="1250"/>
      <c r="M10" s="1250"/>
      <c r="N10" s="1250"/>
      <c r="O10" s="1250"/>
      <c r="P10" s="54" t="str">
        <f>'Sch-1'!M10</f>
        <v xml:space="preserve">Amar Shaheed Path, Lucknow- 226002 (UP) </v>
      </c>
      <c r="Q10" s="26"/>
    </row>
    <row r="11" spans="1:17" ht="18" customHeight="1">
      <c r="A11" s="24"/>
      <c r="B11" s="1250" t="str">
        <f>IF('Sch-1'!C11=0, "", 'Sch-1'!C11)</f>
        <v xml:space="preserve">…….. …….. …….. …….. …….. …….. </v>
      </c>
      <c r="C11" s="1250"/>
      <c r="D11" s="1250"/>
      <c r="E11" s="1250"/>
      <c r="F11" s="1250"/>
      <c r="G11" s="1250"/>
      <c r="H11" s="1250"/>
      <c r="I11" s="1250"/>
      <c r="J11" s="1250"/>
      <c r="K11" s="1250"/>
      <c r="L11" s="1250"/>
      <c r="M11" s="1250"/>
      <c r="N11" s="1250"/>
      <c r="O11" s="1250"/>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0" t="s">
        <v>527</v>
      </c>
      <c r="B14" s="631"/>
      <c r="C14" s="632"/>
      <c r="D14" s="632"/>
      <c r="E14" s="632"/>
      <c r="F14" s="632"/>
      <c r="G14" s="632"/>
      <c r="H14" s="632"/>
      <c r="I14" s="632"/>
      <c r="J14" s="632"/>
      <c r="K14" s="632"/>
      <c r="L14" s="632"/>
      <c r="M14" s="632"/>
      <c r="N14" s="632"/>
      <c r="O14" s="632"/>
      <c r="P14" s="632"/>
      <c r="Q14" s="632"/>
    </row>
    <row r="15" spans="1:17" ht="16.5">
      <c r="A15" s="86"/>
      <c r="B15" s="85"/>
      <c r="C15" s="84"/>
      <c r="D15" s="84"/>
      <c r="E15" s="84"/>
      <c r="F15" s="84"/>
      <c r="G15" s="84"/>
      <c r="H15" s="84"/>
      <c r="I15" s="84"/>
      <c r="J15" s="84"/>
      <c r="K15" s="84"/>
      <c r="L15" s="84"/>
      <c r="M15" s="84"/>
      <c r="N15" s="84"/>
      <c r="O15" s="84"/>
      <c r="P15" s="84"/>
      <c r="Q15" s="84"/>
    </row>
    <row r="16" spans="1:17" ht="90">
      <c r="A16" s="635" t="s">
        <v>359</v>
      </c>
      <c r="B16" s="633" t="s">
        <v>511</v>
      </c>
      <c r="C16" s="633" t="s">
        <v>512</v>
      </c>
      <c r="D16" s="633" t="s">
        <v>518</v>
      </c>
      <c r="E16" s="633" t="s">
        <v>519</v>
      </c>
      <c r="F16" s="633" t="s">
        <v>513</v>
      </c>
      <c r="G16" s="636" t="s">
        <v>520</v>
      </c>
      <c r="H16" s="637" t="s">
        <v>488</v>
      </c>
      <c r="I16" s="638" t="s">
        <v>529</v>
      </c>
      <c r="J16" s="638" t="s">
        <v>483</v>
      </c>
      <c r="K16" s="638" t="s">
        <v>509</v>
      </c>
      <c r="L16" s="633" t="s">
        <v>366</v>
      </c>
      <c r="M16" s="634" t="s">
        <v>351</v>
      </c>
      <c r="N16" s="634" t="s">
        <v>352</v>
      </c>
      <c r="O16" s="633" t="s">
        <v>531</v>
      </c>
      <c r="P16" s="633" t="s">
        <v>532</v>
      </c>
      <c r="Q16" s="639" t="s">
        <v>507</v>
      </c>
    </row>
    <row r="17" spans="1:30" ht="16.5">
      <c r="A17" s="640">
        <v>1</v>
      </c>
      <c r="B17" s="641">
        <v>2</v>
      </c>
      <c r="C17" s="641">
        <v>3</v>
      </c>
      <c r="D17" s="641">
        <v>4</v>
      </c>
      <c r="E17" s="641">
        <v>5</v>
      </c>
      <c r="F17" s="642">
        <v>6</v>
      </c>
      <c r="G17" s="641">
        <v>7</v>
      </c>
      <c r="H17" s="643">
        <v>8</v>
      </c>
      <c r="I17" s="644">
        <v>9</v>
      </c>
      <c r="J17" s="644">
        <v>10</v>
      </c>
      <c r="K17" s="644">
        <v>11</v>
      </c>
      <c r="L17" s="645">
        <v>12</v>
      </c>
      <c r="M17" s="645">
        <v>13</v>
      </c>
      <c r="N17" s="645">
        <v>14</v>
      </c>
      <c r="O17" s="645">
        <v>15</v>
      </c>
      <c r="P17" s="645" t="s">
        <v>521</v>
      </c>
      <c r="Q17" s="645">
        <v>17</v>
      </c>
    </row>
    <row r="18" spans="1:30" ht="37.5" customHeight="1">
      <c r="A18" s="587"/>
      <c r="B18" s="1286">
        <f>'Sch-4'!B18:J18</f>
        <v>0</v>
      </c>
      <c r="C18" s="1287"/>
      <c r="D18" s="1287"/>
      <c r="E18" s="1287"/>
      <c r="F18" s="1287"/>
      <c r="G18" s="1287"/>
      <c r="H18" s="1287"/>
      <c r="I18" s="1287"/>
      <c r="J18" s="1287"/>
      <c r="K18" s="1287"/>
      <c r="L18" s="1287"/>
      <c r="M18" s="1287"/>
      <c r="N18" s="1287"/>
      <c r="O18" s="1287"/>
      <c r="P18" s="1287"/>
      <c r="Q18" s="1288"/>
      <c r="R18" s="619" t="s">
        <v>543</v>
      </c>
      <c r="S18" s="618" t="s">
        <v>491</v>
      </c>
    </row>
    <row r="19" spans="1:30" ht="37.5" customHeight="1">
      <c r="A19" s="652" t="s">
        <v>549</v>
      </c>
      <c r="B19" s="1297" t="e">
        <f>'Sch-3 '!#REF!</f>
        <v>#REF!</v>
      </c>
      <c r="C19" s="1298"/>
      <c r="D19" s="1298"/>
      <c r="E19" s="1298"/>
      <c r="F19" s="1298"/>
      <c r="G19" s="1298"/>
      <c r="H19" s="1298"/>
      <c r="I19" s="653"/>
      <c r="J19" s="653"/>
      <c r="K19" s="653"/>
      <c r="L19" s="653"/>
      <c r="M19" s="653"/>
      <c r="N19" s="653"/>
      <c r="O19" s="653"/>
      <c r="P19" s="653"/>
      <c r="Q19" s="654"/>
      <c r="R19" s="619" t="s">
        <v>543</v>
      </c>
      <c r="S19" s="618" t="s">
        <v>491</v>
      </c>
    </row>
    <row r="20" spans="1:30" s="579" customFormat="1" ht="16.5">
      <c r="A20" s="626">
        <v>1</v>
      </c>
      <c r="B20" s="626"/>
      <c r="C20" s="626"/>
      <c r="D20" s="626"/>
      <c r="E20" s="626"/>
      <c r="F20" s="651"/>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1"/>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1"/>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1"/>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2" t="s">
        <v>550</v>
      </c>
      <c r="B24" s="1297" t="e">
        <f>'Sch-3 '!#REF!</f>
        <v>#REF!</v>
      </c>
      <c r="C24" s="1298"/>
      <c r="D24" s="1298"/>
      <c r="E24" s="1298"/>
      <c r="F24" s="1298"/>
      <c r="G24" s="1298"/>
      <c r="H24" s="1298"/>
      <c r="I24" s="653"/>
      <c r="J24" s="653"/>
      <c r="K24" s="653"/>
      <c r="L24" s="653"/>
      <c r="M24" s="653"/>
      <c r="N24" s="653"/>
      <c r="O24" s="653"/>
      <c r="P24" s="653"/>
      <c r="Q24" s="654"/>
      <c r="R24" s="619" t="s">
        <v>543</v>
      </c>
      <c r="S24" s="618" t="s">
        <v>491</v>
      </c>
    </row>
    <row r="25" spans="1:30" s="579" customFormat="1" ht="16.5">
      <c r="A25" s="626">
        <v>1</v>
      </c>
      <c r="B25" s="626"/>
      <c r="C25" s="626"/>
      <c r="D25" s="626"/>
      <c r="E25" s="626"/>
      <c r="F25" s="651"/>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1"/>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1"/>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1"/>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89"/>
      <c r="B30" s="1290"/>
      <c r="C30" s="1290"/>
      <c r="D30" s="1290"/>
      <c r="E30" s="1290"/>
      <c r="F30" s="1290"/>
      <c r="G30" s="1290"/>
      <c r="H30" s="1290"/>
      <c r="I30" s="1291"/>
      <c r="J30" s="1294" t="s">
        <v>541</v>
      </c>
      <c r="K30" s="1295"/>
      <c r="L30" s="1295"/>
      <c r="M30" s="1295"/>
      <c r="N30" s="1295"/>
      <c r="O30" s="1296"/>
      <c r="P30" s="621">
        <f>SUM(P20:P28)</f>
        <v>0</v>
      </c>
      <c r="Q30" s="622"/>
      <c r="R30" s="589"/>
      <c r="S30" s="650">
        <f>SUM(S20:S28)</f>
        <v>0</v>
      </c>
    </row>
    <row r="31" spans="1:30" s="590" customFormat="1" ht="25.5" customHeight="1">
      <c r="A31" s="646"/>
      <c r="B31" s="647"/>
      <c r="C31" s="647"/>
      <c r="D31" s="647"/>
      <c r="E31" s="647"/>
      <c r="F31" s="647"/>
      <c r="G31" s="647"/>
      <c r="H31" s="648"/>
      <c r="I31" s="649"/>
      <c r="J31" s="1292" t="s">
        <v>507</v>
      </c>
      <c r="K31" s="1292"/>
      <c r="L31" s="1292"/>
      <c r="M31" s="1292"/>
      <c r="N31" s="1292"/>
      <c r="O31" s="1293"/>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85"/>
      <c r="P33" s="1285"/>
      <c r="Q33" s="1285"/>
    </row>
    <row r="34" spans="1:17" ht="33.6" customHeight="1">
      <c r="A34" s="91" t="s">
        <v>404</v>
      </c>
      <c r="B34" s="105" t="str">
        <f>IF('Sch-1'!B102=0,"", 'Sch-1'!B102)</f>
        <v>--</v>
      </c>
      <c r="C34" s="92"/>
      <c r="D34" s="92"/>
      <c r="E34" s="92"/>
      <c r="F34" s="92"/>
      <c r="G34" s="92"/>
      <c r="H34" s="92"/>
      <c r="I34" s="92"/>
      <c r="J34" s="92"/>
      <c r="K34" s="92"/>
      <c r="L34" s="92"/>
      <c r="M34" s="92"/>
      <c r="N34" s="92"/>
      <c r="O34" s="1285" t="str">
        <f>"Printed Name : " &amp; IF('Sch-1'!M103=0,"",'Sch-1'!M103)</f>
        <v xml:space="preserve">Printed Name : </v>
      </c>
      <c r="P34" s="1285"/>
      <c r="Q34" s="1285"/>
    </row>
    <row r="35" spans="1:17" ht="33.6" customHeight="1">
      <c r="A35" s="91" t="s">
        <v>405</v>
      </c>
      <c r="B35" s="105" t="str">
        <f>IF('Sch-1'!B103=0,"", 'Sch-1'!B103)</f>
        <v/>
      </c>
      <c r="C35" s="26"/>
      <c r="D35" s="26"/>
      <c r="E35" s="26"/>
      <c r="F35" s="26"/>
      <c r="G35" s="26"/>
      <c r="H35" s="26"/>
      <c r="I35" s="26"/>
      <c r="J35" s="26"/>
      <c r="K35" s="26"/>
      <c r="L35" s="26"/>
      <c r="M35" s="26"/>
      <c r="N35" s="26"/>
      <c r="O35" s="1285" t="str">
        <f>"Designation   : " &amp; IF('Sch-1'!M104=0,"",'Sch-1'!M104)</f>
        <v xml:space="preserve">Designation   : </v>
      </c>
      <c r="P35" s="1285"/>
      <c r="Q35" s="1285"/>
    </row>
    <row r="36" spans="1:17" ht="33.6" customHeight="1">
      <c r="A36" s="81"/>
      <c r="B36" s="80"/>
      <c r="C36" s="26"/>
      <c r="D36" s="26"/>
      <c r="E36" s="26"/>
      <c r="F36" s="26"/>
      <c r="G36" s="26"/>
      <c r="H36" s="26"/>
      <c r="I36" s="26"/>
      <c r="J36" s="26"/>
      <c r="K36" s="26"/>
      <c r="L36" s="26"/>
      <c r="M36" s="26"/>
      <c r="N36" s="26"/>
      <c r="O36" s="1285"/>
      <c r="P36" s="1285"/>
      <c r="Q36" s="1285"/>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3"/>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G18" sqref="G18"/>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No.:NR3/NT/W-AIS/DOM/K00/25/11853 (RFx No. 5002004745)</v>
      </c>
      <c r="B1" s="52"/>
      <c r="C1" s="53"/>
      <c r="D1" s="53"/>
      <c r="E1" s="8" t="s">
        <v>425</v>
      </c>
    </row>
    <row r="2" spans="1:15" ht="8.1" customHeight="1">
      <c r="A2" s="4"/>
      <c r="B2" s="13"/>
      <c r="C2" s="6"/>
      <c r="D2" s="6"/>
      <c r="E2" s="1"/>
      <c r="F2" s="186"/>
    </row>
    <row r="3" spans="1:15" ht="64.5" customHeight="1">
      <c r="A3" s="1302" t="str">
        <f>Cover!$B$2</f>
        <v>Package-A-Construction of 2 Nos. 400 kV line bays at 400 kV Bareilly (POWERGRID) S/S</v>
      </c>
      <c r="B3" s="1302"/>
      <c r="C3" s="1302"/>
      <c r="D3" s="1302"/>
      <c r="E3" s="1302"/>
    </row>
    <row r="4" spans="1:15" ht="22.15" customHeight="1">
      <c r="A4" s="1306" t="s">
        <v>25</v>
      </c>
      <c r="B4" s="1306"/>
      <c r="C4" s="1306"/>
      <c r="D4" s="1306"/>
      <c r="E4" s="1306"/>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305" t="str">
        <f>IF('Sch-1'!C8=0, "", 'Sch-1'!C8)</f>
        <v xml:space="preserve">…….. …….. …….. …….. …….. …….. </v>
      </c>
      <c r="C8" s="1305"/>
      <c r="D8" s="57" t="str">
        <f>'Sch-1'!M8</f>
        <v>Power Grid Corporation of India Ltd.,</v>
      </c>
    </row>
    <row r="9" spans="1:15" ht="18" customHeight="1">
      <c r="A9" s="34" t="s">
        <v>411</v>
      </c>
      <c r="B9" s="1305" t="str">
        <f>IF('Sch-1'!C9=0, "", 'Sch-1'!C9)</f>
        <v xml:space="preserve">…….. …….. …….. …….. …….. …….. </v>
      </c>
      <c r="C9" s="1305"/>
      <c r="D9" s="57" t="str">
        <f>'Sch-1'!M9</f>
        <v>Northern Region-III Headquarter 2nd Floor, Plot No. – 2A/INS 02, Avadh Vihar Yojna</v>
      </c>
    </row>
    <row r="10" spans="1:15" ht="18" customHeight="1">
      <c r="A10" s="35"/>
      <c r="B10" s="1305" t="str">
        <f>IF('Sch-1'!C10=0, "", 'Sch-1'!C10)</f>
        <v xml:space="preserve">…….. …….. …….. …….. …….. …….. </v>
      </c>
      <c r="C10" s="1305"/>
      <c r="D10" s="57" t="str">
        <f>'Sch-1'!M10</f>
        <v xml:space="preserve">Amar Shaheed Path, Lucknow- 226002 (UP) </v>
      </c>
    </row>
    <row r="11" spans="1:15" ht="18" customHeight="1">
      <c r="A11" s="35"/>
      <c r="B11" s="1305" t="str">
        <f>IF('Sch-1'!C11=0, "", 'Sch-1'!C11)</f>
        <v xml:space="preserve">…….. …….. …….. …….. …….. …….. </v>
      </c>
      <c r="C11" s="1305"/>
      <c r="D11" s="57"/>
    </row>
    <row r="12" spans="1:15" ht="8.1" customHeight="1"/>
    <row r="13" spans="1:15" ht="22.15" customHeight="1">
      <c r="A13" s="68" t="s">
        <v>376</v>
      </c>
      <c r="B13" s="1307" t="s">
        <v>377</v>
      </c>
      <c r="C13" s="1308"/>
      <c r="D13" s="1303" t="s">
        <v>378</v>
      </c>
      <c r="E13" s="1304"/>
      <c r="I13" s="1301" t="s">
        <v>255</v>
      </c>
      <c r="J13" s="1301"/>
      <c r="K13" s="1301"/>
      <c r="M13" s="1301" t="s">
        <v>281</v>
      </c>
      <c r="N13" s="1301"/>
      <c r="O13" s="1301"/>
    </row>
    <row r="14" spans="1:15" ht="18" customHeight="1">
      <c r="A14" s="37" t="s">
        <v>379</v>
      </c>
      <c r="B14" s="1315" t="s">
        <v>492</v>
      </c>
      <c r="C14" s="1316"/>
      <c r="D14" s="1313"/>
      <c r="E14" s="1314"/>
      <c r="I14" s="263" t="s">
        <v>230</v>
      </c>
      <c r="K14" s="263" t="e">
        <f>ROUND('Sch-1'!AE3*#REF!,0)</f>
        <v>#REF!</v>
      </c>
      <c r="M14" s="263" t="s">
        <v>230</v>
      </c>
      <c r="O14" s="263" t="e">
        <f>ROUND('Sch-1'!AE5*#REF!,0)</f>
        <v>#REF!</v>
      </c>
    </row>
    <row r="15" spans="1:15" ht="89.25" customHeight="1">
      <c r="A15" s="38"/>
      <c r="B15" s="1310" t="s">
        <v>493</v>
      </c>
      <c r="C15" s="1311"/>
      <c r="D15" s="1326">
        <f>'Sch-1'!N97+'Sch-7'!N21</f>
        <v>0</v>
      </c>
      <c r="E15" s="1327"/>
      <c r="G15" s="509"/>
    </row>
    <row r="16" spans="1:15" ht="18" customHeight="1">
      <c r="A16" s="37" t="s">
        <v>380</v>
      </c>
      <c r="B16" s="1315" t="s">
        <v>494</v>
      </c>
      <c r="C16" s="1316"/>
      <c r="D16" s="1312"/>
      <c r="E16" s="1312"/>
      <c r="I16" s="263" t="s">
        <v>256</v>
      </c>
      <c r="K16" s="264">
        <f>IF(ISERROR(ROUND((#REF!+#REF!)*#REF!,0)),0, ROUND((#REF!+#REF!)*#REF!,0))</f>
        <v>0</v>
      </c>
      <c r="M16" s="263" t="s">
        <v>256</v>
      </c>
      <c r="O16" s="264">
        <f>IF(ISERROR(ROUND((#REF!+#REF!)*#REF!,0)),0, ROUND((#REF!+#REF!)*#REF!,0))</f>
        <v>0</v>
      </c>
    </row>
    <row r="17" spans="1:15" ht="72.75" customHeight="1">
      <c r="A17" s="38"/>
      <c r="B17" s="1310" t="s">
        <v>555</v>
      </c>
      <c r="C17" s="1311"/>
      <c r="D17" s="1326">
        <f>'Sch-3 '!S99+'Sch-4'!Q23+'Sch-4b'!Q31</f>
        <v>0</v>
      </c>
      <c r="E17" s="1327"/>
      <c r="G17" s="507"/>
      <c r="I17" s="265" t="e">
        <f>#REF!/'Sch-1'!AE1</f>
        <v>#REF!</v>
      </c>
      <c r="K17" s="151">
        <f>'Sch-1'!AE3</f>
        <v>0</v>
      </c>
      <c r="M17" s="265" t="e">
        <f>I17</f>
        <v>#REF!</v>
      </c>
      <c r="O17" s="151">
        <f>'Sch-1'!AE5</f>
        <v>0</v>
      </c>
    </row>
    <row r="18" spans="1:15" ht="18" customHeight="1">
      <c r="A18" s="1309"/>
      <c r="B18" s="1324" t="s">
        <v>497</v>
      </c>
      <c r="C18" s="1325"/>
      <c r="D18" s="1317">
        <f>D17+D15</f>
        <v>0</v>
      </c>
      <c r="E18" s="1318"/>
      <c r="I18" s="151" t="s">
        <v>272</v>
      </c>
      <c r="K18" s="266" t="e">
        <f>K14+K16+#REF!</f>
        <v>#REF!</v>
      </c>
      <c r="M18" s="151" t="s">
        <v>282</v>
      </c>
      <c r="O18" s="266" t="e">
        <f>O14+O16+#REF!</f>
        <v>#REF!</v>
      </c>
    </row>
    <row r="19" spans="1:15" ht="24.75" customHeight="1">
      <c r="A19" s="1309"/>
      <c r="B19" s="1322"/>
      <c r="C19" s="1323"/>
      <c r="D19" s="1320"/>
      <c r="E19" s="1321"/>
    </row>
    <row r="20" spans="1:15" ht="18" customHeight="1">
      <c r="B20" s="40"/>
      <c r="C20" s="40"/>
      <c r="D20" s="41"/>
      <c r="E20" s="41"/>
    </row>
    <row r="21" spans="1:15" ht="24" customHeight="1">
      <c r="A21" s="63"/>
      <c r="B21" s="1319"/>
      <c r="C21" s="1319"/>
      <c r="D21" s="1319"/>
      <c r="E21" s="1319"/>
    </row>
    <row r="22" spans="1:15" ht="18" customHeight="1">
      <c r="A22" s="42"/>
      <c r="B22" s="42"/>
      <c r="C22" s="42"/>
      <c r="D22" s="42"/>
      <c r="E22" s="42"/>
    </row>
    <row r="23" spans="1:15" ht="30" customHeight="1">
      <c r="A23" s="42"/>
      <c r="B23" s="42"/>
      <c r="C23" s="28"/>
      <c r="D23" s="42"/>
      <c r="E23" s="42"/>
    </row>
    <row r="24" spans="1:15" ht="30" customHeight="1">
      <c r="A24" s="27" t="s">
        <v>70</v>
      </c>
      <c r="B24" s="104" t="str">
        <f>IF('Sch-1'!B102=0,"", 'Sch-1'!B102)</f>
        <v>--</v>
      </c>
      <c r="C24" s="28" t="s">
        <v>406</v>
      </c>
      <c r="D24" s="98" t="str">
        <f>IF('Sch-1'!M103=0,"",'Sch-1'!M103)</f>
        <v/>
      </c>
      <c r="F24" s="267"/>
    </row>
    <row r="25" spans="1:15" ht="30" customHeight="1">
      <c r="A25" s="27" t="s">
        <v>454</v>
      </c>
      <c r="B25" s="97" t="str">
        <f>IF('Sch-1'!B103=0,"", 'Sch-1'!B103)</f>
        <v/>
      </c>
      <c r="C25" s="28" t="s">
        <v>407</v>
      </c>
      <c r="D25" s="98" t="str">
        <f>IF('Sch-1'!M104=0,"",'Sch-1'!M104)</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eOXlZUhE/ojK0hkXxVDnfw/y2O8wPvgPCkS1wEXNDHII6oqC5dRwbIXlJYbCheejEAvq5mRG919/1ulPKa7ffA==" saltValue="R/IqWFIQi294ypyLS06m+Q==" spinCount="100000"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No.:NR3/NT/W-AIS/DOM/K00/25/11853 (RFx No. 5002004745)</v>
      </c>
      <c r="B1" s="52"/>
      <c r="C1" s="53"/>
      <c r="D1" s="53"/>
      <c r="E1" s="8" t="s">
        <v>425</v>
      </c>
    </row>
    <row r="2" spans="1:15" ht="8.1" customHeight="1">
      <c r="A2" s="4"/>
      <c r="B2" s="13"/>
      <c r="C2" s="6"/>
      <c r="D2" s="6"/>
      <c r="E2" s="1"/>
      <c r="F2" s="186"/>
    </row>
    <row r="3" spans="1:15" ht="66" customHeight="1">
      <c r="A3" s="1328" t="str">
        <f>Cover!$B$2</f>
        <v>Package-A-Construction of 2 Nos. 400 kV line bays at 400 kV Bareilly (POWERGRID) S/S</v>
      </c>
      <c r="B3" s="1328"/>
      <c r="C3" s="1328"/>
      <c r="D3" s="1328"/>
      <c r="E3" s="1328"/>
    </row>
    <row r="4" spans="1:15" ht="22.15" customHeight="1">
      <c r="A4" s="1306" t="s">
        <v>412</v>
      </c>
      <c r="B4" s="1306"/>
      <c r="C4" s="1306"/>
      <c r="D4" s="1306"/>
      <c r="E4" s="1306"/>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305" t="str">
        <f>IF('Sch-1'!C8=0, "", 'Sch-1'!C8)</f>
        <v xml:space="preserve">…….. …….. …….. …….. …….. …….. </v>
      </c>
      <c r="C8" s="1305"/>
      <c r="D8" s="57" t="str">
        <f>'Sch-1'!M8</f>
        <v>Power Grid Corporation of India Ltd.,</v>
      </c>
    </row>
    <row r="9" spans="1:15" ht="18" customHeight="1">
      <c r="A9" s="34" t="s">
        <v>411</v>
      </c>
      <c r="B9" s="1305" t="str">
        <f>IF('Sch-1'!C9=0, "", 'Sch-1'!C9)</f>
        <v xml:space="preserve">…….. …….. …….. …….. …….. …….. </v>
      </c>
      <c r="C9" s="1305"/>
      <c r="D9" s="57" t="str">
        <f>'Sch-1'!M9</f>
        <v>Northern Region-III Headquarter 2nd Floor, Plot No. – 2A/INS 02, Avadh Vihar Yojna</v>
      </c>
    </row>
    <row r="10" spans="1:15" ht="18" customHeight="1">
      <c r="A10" s="35"/>
      <c r="B10" s="1305" t="str">
        <f>IF('Sch-1'!C10=0, "", 'Sch-1'!C10)</f>
        <v xml:space="preserve">…….. …….. …….. …….. …….. …….. </v>
      </c>
      <c r="C10" s="1305"/>
      <c r="D10" s="57" t="str">
        <f>'Sch-1'!M10</f>
        <v xml:space="preserve">Amar Shaheed Path, Lucknow- 226002 (UP) </v>
      </c>
    </row>
    <row r="11" spans="1:15" ht="18" customHeight="1">
      <c r="A11" s="35"/>
      <c r="B11" s="1305" t="str">
        <f>IF('Sch-1'!C11=0, "", 'Sch-1'!C11)</f>
        <v xml:space="preserve">…….. …….. …….. …….. …….. …….. </v>
      </c>
      <c r="C11" s="1305"/>
      <c r="D11" s="57">
        <f>'Sch-1'!M11</f>
        <v>0</v>
      </c>
    </row>
    <row r="12" spans="1:15" ht="8.1" customHeight="1"/>
    <row r="13" spans="1:15" ht="22.15" customHeight="1">
      <c r="A13" s="68" t="s">
        <v>376</v>
      </c>
      <c r="B13" s="1307" t="s">
        <v>377</v>
      </c>
      <c r="C13" s="1308"/>
      <c r="D13" s="1303" t="s">
        <v>378</v>
      </c>
      <c r="E13" s="1304"/>
      <c r="I13" s="1301"/>
      <c r="J13" s="1301"/>
      <c r="K13" s="1301"/>
      <c r="M13" s="1301"/>
      <c r="N13" s="1301"/>
      <c r="O13" s="1301"/>
    </row>
    <row r="14" spans="1:15" ht="18" customHeight="1">
      <c r="A14" s="37" t="s">
        <v>379</v>
      </c>
      <c r="B14" s="1315" t="s">
        <v>492</v>
      </c>
      <c r="C14" s="1316"/>
      <c r="D14" s="616">
        <f>'Sch-1'!N97*(1-Discount!K18)+'Sch-7'!N21*(1-Discount!K23)</f>
        <v>0</v>
      </c>
      <c r="E14" s="617"/>
      <c r="I14" s="263"/>
      <c r="K14" s="263"/>
      <c r="M14" s="263"/>
      <c r="O14" s="263"/>
    </row>
    <row r="15" spans="1:15" ht="75.75" customHeight="1">
      <c r="A15" s="38"/>
      <c r="B15" s="1310" t="s">
        <v>493</v>
      </c>
      <c r="C15" s="1311"/>
      <c r="D15" s="608"/>
      <c r="E15" s="609"/>
    </row>
    <row r="16" spans="1:15" ht="18" customHeight="1">
      <c r="A16" s="37" t="s">
        <v>380</v>
      </c>
      <c r="B16" s="1315" t="s">
        <v>494</v>
      </c>
      <c r="C16" s="1316"/>
      <c r="D16" s="614">
        <f>'Sch-3 '!Q100*(1-Discount!K20)+'Sch-4'!Q23*(1-Discount!K21)+'Sch-4b'!Q31*(1-Discount!K22)</f>
        <v>0</v>
      </c>
      <c r="E16" s="615"/>
      <c r="I16" s="263"/>
      <c r="K16" s="264"/>
      <c r="M16" s="263"/>
      <c r="O16" s="264"/>
    </row>
    <row r="17" spans="1:15" ht="72.75" customHeight="1">
      <c r="A17" s="38"/>
      <c r="B17" s="1310" t="s">
        <v>528</v>
      </c>
      <c r="C17" s="1311"/>
      <c r="D17" s="610"/>
      <c r="E17" s="611"/>
      <c r="I17" s="265"/>
      <c r="M17" s="265"/>
    </row>
    <row r="18" spans="1:15" ht="18" customHeight="1">
      <c r="A18" s="1309"/>
      <c r="B18" s="1324" t="s">
        <v>497</v>
      </c>
      <c r="C18" s="1325"/>
      <c r="D18" s="612">
        <f>D16+D14</f>
        <v>0</v>
      </c>
      <c r="E18" s="613"/>
      <c r="K18" s="266"/>
      <c r="O18" s="266"/>
    </row>
    <row r="19" spans="1:15" ht="50.1" customHeight="1">
      <c r="A19" s="1309"/>
      <c r="B19" s="1322"/>
      <c r="C19" s="1323"/>
      <c r="D19" s="1320"/>
      <c r="E19" s="1321"/>
    </row>
    <row r="20" spans="1:15" ht="18" customHeight="1">
      <c r="B20" s="40"/>
      <c r="C20" s="40"/>
      <c r="D20" s="41"/>
      <c r="E20" s="41"/>
    </row>
    <row r="21" spans="1:15" ht="21.75" customHeight="1">
      <c r="A21" s="63"/>
      <c r="B21" s="1319"/>
      <c r="C21" s="1319"/>
      <c r="D21" s="1319"/>
      <c r="E21" s="1319"/>
    </row>
    <row r="22" spans="1:15" ht="18" customHeight="1">
      <c r="A22" s="42"/>
      <c r="B22" s="42"/>
      <c r="C22" s="42"/>
      <c r="D22" s="42"/>
      <c r="E22" s="42"/>
    </row>
    <row r="23" spans="1:15" ht="30" customHeight="1">
      <c r="A23" s="42"/>
      <c r="B23" s="42"/>
      <c r="C23" s="28"/>
      <c r="D23" s="42"/>
      <c r="E23" s="42"/>
    </row>
    <row r="24" spans="1:15" ht="30" customHeight="1">
      <c r="A24" s="27" t="s">
        <v>70</v>
      </c>
      <c r="B24" s="104" t="str">
        <f>IF('Sch-1'!B102=0,"", 'Sch-1'!B102)</f>
        <v>--</v>
      </c>
      <c r="C24" s="28" t="s">
        <v>406</v>
      </c>
      <c r="D24" s="98" t="str">
        <f>IF('Sch-1'!M103=0,"",'Sch-1'!M103)</f>
        <v/>
      </c>
      <c r="F24" s="267"/>
    </row>
    <row r="25" spans="1:15" ht="30" customHeight="1">
      <c r="A25" s="27" t="s">
        <v>454</v>
      </c>
      <c r="B25" s="97" t="str">
        <f>IF('Sch-1'!B103=0,"", 'Sch-1'!B103)</f>
        <v/>
      </c>
      <c r="C25" s="28" t="s">
        <v>407</v>
      </c>
      <c r="D25" s="98" t="str">
        <f>IF('Sch-1'!M104=0,"",'Sch-1'!M104)</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7" zoomScaleNormal="100" zoomScaleSheetLayoutView="100" workbookViewId="0">
      <selection activeCell="D29" sqref="D29"/>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No.:NR3/NT/W-AIS/DOM/K00/25/11853 (RFx No. 5002004745)</v>
      </c>
      <c r="B1" s="74"/>
      <c r="C1" s="76"/>
      <c r="D1" s="77" t="s">
        <v>426</v>
      </c>
    </row>
    <row r="2" spans="1:6" ht="18" customHeight="1">
      <c r="A2" s="59"/>
      <c r="B2" s="80"/>
      <c r="C2" s="26"/>
      <c r="D2" s="26"/>
    </row>
    <row r="3" spans="1:6" ht="64.5" customHeight="1">
      <c r="A3" s="1334" t="str">
        <f>Cover!$B$2</f>
        <v>Package-A-Construction of 2 Nos. 400 kV line bays at 400 kV Bareilly (POWERGRID) S/S</v>
      </c>
      <c r="B3" s="1334"/>
      <c r="C3" s="1334"/>
      <c r="D3" s="1334"/>
      <c r="E3" s="44"/>
      <c r="F3" s="44"/>
    </row>
    <row r="4" spans="1:6" ht="22.15" customHeight="1">
      <c r="A4" s="1306" t="s">
        <v>382</v>
      </c>
      <c r="B4" s="1306"/>
      <c r="C4" s="1306"/>
      <c r="D4" s="1306"/>
    </row>
    <row r="5" spans="1:6" ht="18" customHeight="1">
      <c r="A5" s="32"/>
    </row>
    <row r="6" spans="1:6" ht="18" customHeight="1">
      <c r="A6" s="23" t="str">
        <f>'Sch-1'!A6</f>
        <v>Bidder’s Name and Address (Lead Partner) :</v>
      </c>
      <c r="D6" s="56" t="s">
        <v>394</v>
      </c>
    </row>
    <row r="7" spans="1:6">
      <c r="A7" s="1332" t="str">
        <f>'Sch-1'!A7</f>
        <v xml:space="preserve">JV of …….. …….. …….. …….. …….. ……..  ,  &amp; …….. …….. …….. …….. …….. …….. </v>
      </c>
      <c r="B7" s="1332"/>
      <c r="C7" s="1332"/>
      <c r="D7" s="57" t="str">
        <f>'Sch-1'!M7</f>
        <v>Contracts Services, 3rd Floor</v>
      </c>
    </row>
    <row r="8" spans="1:6" ht="18" customHeight="1">
      <c r="A8" s="34" t="s">
        <v>410</v>
      </c>
      <c r="B8" s="1305" t="str">
        <f>IF('Sch-1'!C8=0, "", 'Sch-1'!C8)</f>
        <v xml:space="preserve">…….. …….. …….. …….. …….. …….. </v>
      </c>
      <c r="C8" s="1305"/>
      <c r="D8" s="57" t="str">
        <f>'Sch-1'!M8</f>
        <v>Power Grid Corporation of India Ltd.,</v>
      </c>
    </row>
    <row r="9" spans="1:6" ht="18" customHeight="1">
      <c r="A9" s="34" t="s">
        <v>411</v>
      </c>
      <c r="B9" s="1305" t="str">
        <f>IF('Sch-1'!C9=0, "", 'Sch-1'!C9)</f>
        <v xml:space="preserve">…….. …….. …….. …….. …….. …….. </v>
      </c>
      <c r="C9" s="1305"/>
      <c r="D9" s="57" t="str">
        <f>'Sch-1'!M9</f>
        <v>Northern Region-III Headquarter 2nd Floor, Plot No. – 2A/INS 02, Avadh Vihar Yojna</v>
      </c>
    </row>
    <row r="10" spans="1:6" ht="18" customHeight="1">
      <c r="A10" s="35"/>
      <c r="B10" s="1305" t="str">
        <f>IF('Sch-1'!C10=0, "", 'Sch-1'!C10)</f>
        <v xml:space="preserve">…….. …….. …….. …….. …….. …….. </v>
      </c>
      <c r="C10" s="1305"/>
      <c r="D10" s="57" t="str">
        <f>'Sch-1'!M10</f>
        <v xml:space="preserve">Amar Shaheed Path, Lucknow- 226002 (UP) </v>
      </c>
    </row>
    <row r="11" spans="1:6" ht="18" customHeight="1">
      <c r="A11" s="35"/>
      <c r="B11" s="1305" t="str">
        <f>IF('Sch-1'!C11=0, "", 'Sch-1'!C11)</f>
        <v xml:space="preserve">…….. …….. …….. …….. …….. …….. </v>
      </c>
      <c r="C11" s="1305"/>
      <c r="D11" s="57"/>
    </row>
    <row r="12" spans="1:6">
      <c r="A12" s="45"/>
      <c r="B12" s="45"/>
      <c r="C12" s="45"/>
      <c r="D12" s="56"/>
    </row>
    <row r="13" spans="1:6" ht="22.15" customHeight="1">
      <c r="A13" s="46" t="s">
        <v>376</v>
      </c>
      <c r="B13" s="1303" t="s">
        <v>366</v>
      </c>
      <c r="C13" s="1304"/>
      <c r="D13" s="47" t="s">
        <v>378</v>
      </c>
    </row>
    <row r="14" spans="1:6" ht="22.15" customHeight="1">
      <c r="A14" s="37" t="s">
        <v>379</v>
      </c>
      <c r="B14" s="1331" t="s">
        <v>413</v>
      </c>
      <c r="C14" s="1331"/>
      <c r="D14" s="61">
        <f>'Sch-1'!N96</f>
        <v>0</v>
      </c>
    </row>
    <row r="15" spans="1:6" ht="35.1" customHeight="1">
      <c r="A15" s="48"/>
      <c r="B15" s="1333" t="s">
        <v>383</v>
      </c>
      <c r="C15" s="1330"/>
      <c r="D15" s="39"/>
    </row>
    <row r="16" spans="1:6" ht="22.15" customHeight="1">
      <c r="A16" s="37" t="s">
        <v>380</v>
      </c>
      <c r="B16" s="1331" t="s">
        <v>414</v>
      </c>
      <c r="C16" s="1331"/>
      <c r="D16" s="61">
        <f>'Sch-2'!J95</f>
        <v>0</v>
      </c>
    </row>
    <row r="17" spans="1:6" ht="35.1" customHeight="1">
      <c r="A17" s="48"/>
      <c r="B17" s="1329" t="s">
        <v>526</v>
      </c>
      <c r="C17" s="1330"/>
      <c r="D17" s="39"/>
    </row>
    <row r="18" spans="1:6" ht="22.15" customHeight="1">
      <c r="A18" s="37" t="s">
        <v>381</v>
      </c>
      <c r="B18" s="1331" t="s">
        <v>415</v>
      </c>
      <c r="C18" s="1331"/>
      <c r="D18" s="61">
        <f>'Sch-3 '!P99</f>
        <v>0</v>
      </c>
    </row>
    <row r="19" spans="1:6" ht="23.25" customHeight="1">
      <c r="A19" s="48"/>
      <c r="B19" s="1333" t="s">
        <v>384</v>
      </c>
      <c r="C19" s="1330"/>
      <c r="D19" s="39"/>
    </row>
    <row r="20" spans="1:6" ht="22.15" customHeight="1">
      <c r="A20" s="37" t="s">
        <v>552</v>
      </c>
      <c r="B20" s="1331" t="s">
        <v>553</v>
      </c>
      <c r="C20" s="1331"/>
      <c r="D20" s="597">
        <f>'Sch-4'!P22</f>
        <v>0</v>
      </c>
    </row>
    <row r="21" spans="1:6" ht="30" customHeight="1">
      <c r="A21" s="48"/>
      <c r="B21" s="1333" t="s">
        <v>385</v>
      </c>
      <c r="C21" s="1330"/>
      <c r="D21" s="39"/>
    </row>
    <row r="22" spans="1:6" ht="22.15" hidden="1" customHeight="1">
      <c r="A22" s="37" t="s">
        <v>534</v>
      </c>
      <c r="B22" s="1331" t="s">
        <v>533</v>
      </c>
      <c r="C22" s="1331"/>
      <c r="D22" s="597">
        <f>'Sch-4b'!P30</f>
        <v>0</v>
      </c>
    </row>
    <row r="23" spans="1:6" ht="44.25" hidden="1" customHeight="1">
      <c r="A23" s="48"/>
      <c r="B23" s="1329" t="s">
        <v>527</v>
      </c>
      <c r="C23" s="1330"/>
      <c r="D23" s="39"/>
    </row>
    <row r="24" spans="1:6" ht="30" customHeight="1">
      <c r="A24" s="37">
        <v>5</v>
      </c>
      <c r="B24" s="1331" t="s">
        <v>429</v>
      </c>
      <c r="C24" s="1331"/>
      <c r="D24" s="61">
        <f>'Sch-5'!D18:E18</f>
        <v>0</v>
      </c>
    </row>
    <row r="25" spans="1:6" ht="26.25" customHeight="1">
      <c r="A25" s="48"/>
      <c r="B25" s="1333" t="s">
        <v>386</v>
      </c>
      <c r="C25" s="1330"/>
      <c r="D25" s="577"/>
    </row>
    <row r="26" spans="1:6" ht="22.15" customHeight="1">
      <c r="A26" s="37" t="s">
        <v>387</v>
      </c>
      <c r="B26" s="1331" t="s">
        <v>430</v>
      </c>
      <c r="C26" s="1331"/>
      <c r="D26" s="248">
        <f>'Sch-7'!M20</f>
        <v>0</v>
      </c>
    </row>
    <row r="27" spans="1:6" ht="35.1" customHeight="1">
      <c r="A27" s="48"/>
      <c r="B27" s="1333" t="s">
        <v>65</v>
      </c>
      <c r="C27" s="1330"/>
      <c r="D27" s="39"/>
    </row>
    <row r="28" spans="1:6" ht="28.5" customHeight="1">
      <c r="A28" s="1309"/>
      <c r="B28" s="1335" t="s">
        <v>388</v>
      </c>
      <c r="C28" s="1335"/>
      <c r="D28" s="62">
        <f>SUM(D14,D16,D18,D20,D24)</f>
        <v>0</v>
      </c>
    </row>
    <row r="29" spans="1:6" ht="20.25" customHeight="1">
      <c r="A29" s="1309"/>
      <c r="B29" s="1335"/>
      <c r="C29" s="1335"/>
      <c r="D29" s="179"/>
    </row>
    <row r="30" spans="1:6">
      <c r="A30" s="69"/>
      <c r="B30" s="70"/>
      <c r="C30" s="70"/>
      <c r="D30" s="71"/>
    </row>
    <row r="31" spans="1:6">
      <c r="A31" s="69"/>
      <c r="B31" s="70"/>
      <c r="C31" s="93"/>
      <c r="D31" s="71"/>
    </row>
    <row r="32" spans="1:6" ht="22.5" customHeight="1">
      <c r="A32" s="91" t="s">
        <v>404</v>
      </c>
      <c r="B32" s="106" t="str">
        <f>IF('Sch-1'!B102=0,"", 'Sch-1'!B102)</f>
        <v>--</v>
      </c>
      <c r="C32" s="93" t="s">
        <v>406</v>
      </c>
      <c r="D32" s="102" t="str">
        <f>IF('Sch-1'!M103=0,"",'Sch-1'!M103)</f>
        <v/>
      </c>
      <c r="F32" s="94"/>
    </row>
    <row r="33" spans="1:6" ht="24" customHeight="1">
      <c r="A33" s="91" t="s">
        <v>405</v>
      </c>
      <c r="B33" s="106" t="str">
        <f>IF('Sch-1'!B103=0,"", 'Sch-1'!B103)</f>
        <v/>
      </c>
      <c r="C33" s="93" t="s">
        <v>407</v>
      </c>
      <c r="D33" s="102" t="str">
        <f>IF('Sch-1'!M104=0,"",'Sch-1'!M104)</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VRiJgw+mC18r9j3PqX0fkjZDaA4cedwtsdNCodh4KJkpH4L/iGXFA+1IIQ7npOoPd7Ptrg5RUHAuUYmeAC0FZA==" saltValue="tBmFRJlMWW5RklKTdwOAOw==" spinCount="100000" sheet="1" formatColumns="0" formatRows="0" selectLockedCells="1"/>
  <customSheetViews>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0" zoomScaleNormal="100" zoomScaleSheetLayoutView="100" workbookViewId="0">
      <selection activeCell="D24" sqref="D24"/>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No.:NR3/NT/W-AIS/DOM/K00/25/11853 (RFx No. 5002004745)</v>
      </c>
      <c r="B1" s="74"/>
      <c r="C1" s="76"/>
      <c r="D1" s="77" t="s">
        <v>63</v>
      </c>
    </row>
    <row r="2" spans="1:6" ht="18" customHeight="1">
      <c r="A2" s="59"/>
      <c r="B2" s="80"/>
      <c r="C2" s="26"/>
      <c r="D2" s="26"/>
    </row>
    <row r="3" spans="1:6" ht="61.5" customHeight="1">
      <c r="A3" s="1336" t="str">
        <f>Cover!$B$2</f>
        <v>Package-A-Construction of 2 Nos. 400 kV line bays at 400 kV Bareilly (POWERGRID) S/S</v>
      </c>
      <c r="B3" s="1336"/>
      <c r="C3" s="1336"/>
      <c r="D3" s="1336"/>
      <c r="E3" s="44"/>
      <c r="F3" s="44"/>
    </row>
    <row r="4" spans="1:6" ht="22.15" customHeight="1">
      <c r="A4" s="1306" t="s">
        <v>382</v>
      </c>
      <c r="B4" s="1306"/>
      <c r="C4" s="1306"/>
      <c r="D4" s="1306"/>
    </row>
    <row r="5" spans="1:6" ht="18" customHeight="1">
      <c r="A5" s="32"/>
    </row>
    <row r="6" spans="1:6" ht="18" customHeight="1">
      <c r="A6" s="23" t="str">
        <f>'Sch-1'!A6</f>
        <v>Bidder’s Name and Address (Lead Partner) :</v>
      </c>
      <c r="D6" s="56" t="s">
        <v>394</v>
      </c>
    </row>
    <row r="7" spans="1:6" ht="36" customHeight="1">
      <c r="A7" s="1332" t="str">
        <f>'Sch-1'!A7</f>
        <v xml:space="preserve">JV of …….. …….. …….. …….. …….. ……..  ,  &amp; …….. …….. …….. …….. …….. …….. </v>
      </c>
      <c r="B7" s="1332"/>
      <c r="C7" s="1332"/>
      <c r="D7" s="57" t="str">
        <f>'Sch-1'!M7</f>
        <v>Contracts Services, 3rd Floor</v>
      </c>
    </row>
    <row r="8" spans="1:6" ht="18" customHeight="1">
      <c r="A8" s="34" t="s">
        <v>410</v>
      </c>
      <c r="B8" s="1305" t="str">
        <f>IF('Sch-1'!C8=0, "", 'Sch-1'!C8)</f>
        <v xml:space="preserve">…….. …….. …….. …….. …….. …….. </v>
      </c>
      <c r="C8" s="1305"/>
      <c r="D8" s="57" t="str">
        <f>'Sch-1'!M8</f>
        <v>Power Grid Corporation of India Ltd.,</v>
      </c>
    </row>
    <row r="9" spans="1:6" ht="18" customHeight="1">
      <c r="A9" s="34" t="s">
        <v>411</v>
      </c>
      <c r="B9" s="1305" t="str">
        <f>IF('Sch-1'!C9=0, "", 'Sch-1'!C9)</f>
        <v xml:space="preserve">…….. …….. …….. …….. …….. …….. </v>
      </c>
      <c r="C9" s="1305"/>
      <c r="D9" s="57" t="str">
        <f>'Sch-1'!M9</f>
        <v>Northern Region-III Headquarter 2nd Floor, Plot No. – 2A/INS 02, Avadh Vihar Yojna</v>
      </c>
    </row>
    <row r="10" spans="1:6" ht="18" customHeight="1">
      <c r="A10" s="35"/>
      <c r="B10" s="1305" t="str">
        <f>IF('Sch-1'!C10=0, "", 'Sch-1'!C10)</f>
        <v xml:space="preserve">…….. …….. …….. …….. …….. …….. </v>
      </c>
      <c r="C10" s="1305"/>
      <c r="D10" s="57" t="str">
        <f>'Sch-1'!M10</f>
        <v xml:space="preserve">Amar Shaheed Path, Lucknow- 226002 (UP) </v>
      </c>
    </row>
    <row r="11" spans="1:6" ht="18" customHeight="1">
      <c r="A11" s="35"/>
      <c r="B11" s="1305" t="str">
        <f>IF('Sch-1'!C11=0, "", 'Sch-1'!C11)</f>
        <v xml:space="preserve">…….. …….. …….. …….. …….. …….. </v>
      </c>
      <c r="C11" s="1305"/>
      <c r="D11" s="57"/>
    </row>
    <row r="12" spans="1:6" ht="18" customHeight="1">
      <c r="A12" s="45"/>
      <c r="B12" s="45"/>
      <c r="C12" s="45"/>
      <c r="D12" s="56"/>
    </row>
    <row r="13" spans="1:6" ht="22.15" customHeight="1">
      <c r="A13" s="46" t="s">
        <v>376</v>
      </c>
      <c r="B13" s="1303" t="s">
        <v>366</v>
      </c>
      <c r="C13" s="1304"/>
      <c r="D13" s="47" t="s">
        <v>378</v>
      </c>
    </row>
    <row r="14" spans="1:6" ht="22.15" customHeight="1">
      <c r="A14" s="37" t="s">
        <v>379</v>
      </c>
      <c r="B14" s="1331" t="s">
        <v>413</v>
      </c>
      <c r="C14" s="1331"/>
      <c r="D14" s="61">
        <f>'Sch-1'!N94*(1-Discount!K18)+(1-Discount!K23)*'Sch-1'!N95</f>
        <v>0</v>
      </c>
    </row>
    <row r="15" spans="1:6" ht="35.1" customHeight="1">
      <c r="A15" s="48"/>
      <c r="B15" s="1333" t="s">
        <v>383</v>
      </c>
      <c r="C15" s="1330"/>
      <c r="D15" s="39"/>
    </row>
    <row r="16" spans="1:6" ht="22.15" customHeight="1">
      <c r="A16" s="37" t="s">
        <v>380</v>
      </c>
      <c r="B16" s="1331" t="s">
        <v>414</v>
      </c>
      <c r="C16" s="1331"/>
      <c r="D16" s="61">
        <f>'Sch-6'!D16*(1-Discount!K19)</f>
        <v>0</v>
      </c>
    </row>
    <row r="17" spans="1:6" ht="35.1" customHeight="1">
      <c r="A17" s="48"/>
      <c r="B17" s="1329" t="s">
        <v>526</v>
      </c>
      <c r="C17" s="1330"/>
      <c r="D17" s="39"/>
    </row>
    <row r="18" spans="1:6" ht="22.15" customHeight="1">
      <c r="A18" s="37" t="s">
        <v>381</v>
      </c>
      <c r="B18" s="1331" t="s">
        <v>415</v>
      </c>
      <c r="C18" s="1331"/>
      <c r="D18" s="61">
        <f>'Sch-6'!D18*(1-Discount!K20)</f>
        <v>0</v>
      </c>
    </row>
    <row r="19" spans="1:6" ht="30" customHeight="1">
      <c r="A19" s="48"/>
      <c r="B19" s="1333" t="s">
        <v>384</v>
      </c>
      <c r="C19" s="1330"/>
      <c r="D19" s="39"/>
    </row>
    <row r="20" spans="1:6" ht="22.15" customHeight="1">
      <c r="A20" s="37" t="s">
        <v>552</v>
      </c>
      <c r="B20" s="1331" t="s">
        <v>553</v>
      </c>
      <c r="C20" s="1331"/>
      <c r="D20" s="248">
        <f>'Sch-6'!D20*(1-Discount!K21)</f>
        <v>0</v>
      </c>
    </row>
    <row r="21" spans="1:6" ht="30" customHeight="1">
      <c r="A21" s="48"/>
      <c r="B21" s="1333" t="s">
        <v>385</v>
      </c>
      <c r="C21" s="1330"/>
      <c r="D21" s="39"/>
    </row>
    <row r="22" spans="1:6" ht="22.15" hidden="1" customHeight="1">
      <c r="A22" s="37" t="s">
        <v>534</v>
      </c>
      <c r="B22" s="1331" t="s">
        <v>533</v>
      </c>
      <c r="C22" s="1331"/>
      <c r="D22" s="248">
        <f>'Sch-6'!D22*(1-Discount!K22)</f>
        <v>0</v>
      </c>
    </row>
    <row r="23" spans="1:6" ht="38.25" hidden="1" customHeight="1">
      <c r="A23" s="48"/>
      <c r="B23" s="1329" t="s">
        <v>527</v>
      </c>
      <c r="C23" s="1330"/>
      <c r="D23" s="39"/>
    </row>
    <row r="24" spans="1:6" ht="30" customHeight="1">
      <c r="A24" s="37">
        <v>5</v>
      </c>
      <c r="B24" s="1331" t="s">
        <v>429</v>
      </c>
      <c r="C24" s="1331"/>
      <c r="D24" s="61">
        <f>'Sch-5 Dis'!D18</f>
        <v>0</v>
      </c>
    </row>
    <row r="25" spans="1:6" ht="30.75" customHeight="1">
      <c r="A25" s="48"/>
      <c r="B25" s="1333" t="s">
        <v>386</v>
      </c>
      <c r="C25" s="1330"/>
      <c r="D25" s="247"/>
    </row>
    <row r="26" spans="1:6" ht="22.15" customHeight="1">
      <c r="A26" s="37" t="s">
        <v>387</v>
      </c>
      <c r="B26" s="1331" t="s">
        <v>430</v>
      </c>
      <c r="C26" s="1331"/>
      <c r="D26" s="248">
        <f>'Sch-6'!D26*(1-Discount!K23)</f>
        <v>0</v>
      </c>
    </row>
    <row r="27" spans="1:6" ht="35.1" customHeight="1">
      <c r="A27" s="48"/>
      <c r="B27" s="1333" t="s">
        <v>65</v>
      </c>
      <c r="C27" s="1330"/>
      <c r="D27" s="39"/>
    </row>
    <row r="28" spans="1:6" ht="28.5" customHeight="1">
      <c r="A28" s="1309"/>
      <c r="B28" s="1335" t="s">
        <v>388</v>
      </c>
      <c r="C28" s="1335"/>
      <c r="D28" s="62">
        <f>SUM(D14,D16,D18,D20,D24)</f>
        <v>0</v>
      </c>
    </row>
    <row r="29" spans="1:6" ht="25.5" customHeight="1">
      <c r="A29" s="1309"/>
      <c r="B29" s="1335"/>
      <c r="C29" s="1335"/>
      <c r="D29" s="179"/>
    </row>
    <row r="30" spans="1:6" ht="18.75" customHeight="1">
      <c r="A30" s="69"/>
      <c r="B30" s="70"/>
      <c r="C30" s="70"/>
      <c r="D30" s="71"/>
    </row>
    <row r="31" spans="1:6" ht="28.15" customHeight="1">
      <c r="A31" s="69"/>
      <c r="B31" s="70"/>
      <c r="C31" s="93"/>
      <c r="D31" s="71"/>
    </row>
    <row r="32" spans="1:6" ht="28.15" customHeight="1">
      <c r="A32" s="91" t="s">
        <v>404</v>
      </c>
      <c r="B32" s="106" t="str">
        <f>IF('Sch-1'!B102=0,"", 'Sch-1'!B102)</f>
        <v>--</v>
      </c>
      <c r="C32" s="93" t="s">
        <v>406</v>
      </c>
      <c r="D32" s="102" t="str">
        <f>IF('Sch-1'!M103=0,"",'Sch-1'!M103)</f>
        <v/>
      </c>
      <c r="F32" s="94"/>
    </row>
    <row r="33" spans="1:6" ht="28.15" customHeight="1">
      <c r="A33" s="91" t="s">
        <v>405</v>
      </c>
      <c r="B33" s="106" t="str">
        <f>IF('Sch-1'!B103=0,"", 'Sch-1'!B103)</f>
        <v/>
      </c>
      <c r="C33" s="93" t="s">
        <v>407</v>
      </c>
      <c r="D33" s="102" t="str">
        <f>IF('Sch-1'!M104=0,"",'Sch-1'!M104)</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83zyjBB81y7lt0AfLrE7c2v+oGg190puU1vF+DD29RgwedTBBWf7GjczhrFX5YnLbkc2/7CcLv9UDzxssNEXYQ==" saltValue="sTVHan2389KWYQ42KfLv7Q==" spinCount="100000"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695" customWidth="1"/>
    <col min="9" max="9" width="31.375" style="677" customWidth="1"/>
    <col min="10" max="10" width="7.625" style="677" customWidth="1"/>
    <col min="11" max="11" width="10.25" style="677" customWidth="1"/>
    <col min="12" max="12" width="15.375" style="677" customWidth="1"/>
    <col min="13" max="13" width="15.75" style="677" customWidth="1"/>
    <col min="14" max="14" width="23.625" style="669" customWidth="1"/>
    <col min="15" max="15" width="9" style="284" customWidth="1"/>
    <col min="16" max="16" width="0" style="716" hidden="1" customWidth="1"/>
    <col min="17" max="17" width="18.5" style="716" hidden="1" customWidth="1"/>
    <col min="18" max="18" width="34.25" style="716" hidden="1" customWidth="1"/>
    <col min="19" max="32" width="9" style="716"/>
    <col min="33" max="33" width="0" style="716" hidden="1" customWidth="1"/>
    <col min="34" max="34" width="13.875" style="716" hidden="1" customWidth="1"/>
    <col min="35" max="35" width="13.625" style="716" hidden="1" customWidth="1"/>
    <col min="36" max="36" width="21.375" style="716" hidden="1" customWidth="1"/>
    <col min="37" max="37" width="12" style="716" hidden="1" customWidth="1"/>
    <col min="38" max="39" width="0" style="716" hidden="1" customWidth="1"/>
    <col min="40" max="48" width="9" style="716"/>
    <col min="49" max="16384" width="9" style="284"/>
  </cols>
  <sheetData>
    <row r="1" spans="1:48" ht="18" customHeight="1">
      <c r="A1" s="665" t="str">
        <f>Cover!B3</f>
        <v>Tender Enquiry No.:NR3/NT/W-AIS/DOM/K00/25/11853 (RFx No. 5002004745)</v>
      </c>
      <c r="B1" s="665"/>
      <c r="C1" s="665"/>
      <c r="D1" s="665"/>
      <c r="E1" s="665"/>
      <c r="F1" s="665"/>
      <c r="G1" s="665"/>
      <c r="H1" s="665"/>
      <c r="I1" s="666"/>
      <c r="J1" s="667"/>
      <c r="K1" s="667"/>
      <c r="L1" s="667"/>
      <c r="M1" s="668" t="s">
        <v>439</v>
      </c>
    </row>
    <row r="2" spans="1:48" ht="3" customHeight="1">
      <c r="A2" s="670"/>
      <c r="B2" s="670"/>
      <c r="C2" s="670"/>
      <c r="D2" s="670"/>
      <c r="E2" s="670"/>
      <c r="F2" s="670"/>
      <c r="G2" s="670"/>
      <c r="H2" s="670"/>
      <c r="I2" s="287"/>
      <c r="J2" s="671"/>
      <c r="K2" s="671"/>
      <c r="L2" s="671"/>
      <c r="M2" s="671"/>
    </row>
    <row r="3" spans="1:48" ht="66.75" customHeight="1">
      <c r="A3" s="1337" t="str">
        <f>Cover!$B$2</f>
        <v>Package-A-Construction of 2 Nos. 400 kV line bays at 400 kV Bareilly (POWERGRID) S/S</v>
      </c>
      <c r="B3" s="1337"/>
      <c r="C3" s="1337"/>
      <c r="D3" s="1337"/>
      <c r="E3" s="1337"/>
      <c r="F3" s="1337"/>
      <c r="G3" s="1337"/>
      <c r="H3" s="1337"/>
      <c r="I3" s="1337"/>
      <c r="J3" s="1337"/>
      <c r="K3" s="1337"/>
      <c r="L3" s="1337"/>
      <c r="M3" s="1337"/>
      <c r="N3" s="1337"/>
      <c r="AG3" s="672" t="s">
        <v>340</v>
      </c>
      <c r="AI3" s="673">
        <f>IF(ISERROR(#REF!/('Sch-6'!D14+'Sch-6'!D16+'Sch-6'!D18)),0,#REF!/( 'Sch-6'!D14+'Sch-6'!D16+'Sch-6'!D18))</f>
        <v>0</v>
      </c>
    </row>
    <row r="4" spans="1:48" ht="22.15" customHeight="1">
      <c r="A4" s="1278" t="s">
        <v>24</v>
      </c>
      <c r="B4" s="1278"/>
      <c r="C4" s="1278"/>
      <c r="D4" s="1278"/>
      <c r="E4" s="1278"/>
      <c r="F4" s="1278"/>
      <c r="G4" s="1278"/>
      <c r="H4" s="1278"/>
      <c r="I4" s="1278"/>
      <c r="J4" s="1278"/>
      <c r="K4" s="1278"/>
      <c r="L4" s="1278"/>
      <c r="M4" s="1278"/>
      <c r="N4" s="1278"/>
      <c r="AG4" s="672" t="s">
        <v>341</v>
      </c>
      <c r="AI4" s="673" t="e">
        <f>#REF!</f>
        <v>#REF!</v>
      </c>
    </row>
    <row r="5" spans="1:48" ht="18.600000000000001" customHeight="1">
      <c r="A5" s="674"/>
      <c r="B5" s="674"/>
      <c r="C5" s="674"/>
      <c r="D5" s="674"/>
      <c r="E5" s="674"/>
      <c r="F5" s="674"/>
      <c r="G5" s="674"/>
      <c r="H5" s="674"/>
      <c r="I5" s="675"/>
      <c r="J5" s="675"/>
      <c r="K5" s="675"/>
      <c r="L5" s="675"/>
      <c r="M5" s="675"/>
      <c r="AG5" s="672" t="s">
        <v>348</v>
      </c>
      <c r="AI5" s="673">
        <f>IF(ISERROR(#REF!/#REF!),0,#REF! /#REF!)</f>
        <v>0</v>
      </c>
    </row>
    <row r="6" spans="1:48">
      <c r="A6" s="676" t="str">
        <f>'Sch-1'!A6</f>
        <v>Bidder’s Name and Address (Lead Partner) :</v>
      </c>
      <c r="B6" s="676"/>
      <c r="C6" s="676"/>
      <c r="D6" s="676"/>
      <c r="E6" s="676"/>
      <c r="F6" s="676"/>
      <c r="G6" s="676"/>
      <c r="H6" s="676"/>
      <c r="I6" s="16"/>
      <c r="J6" s="16"/>
      <c r="K6" s="16" t="s">
        <v>394</v>
      </c>
      <c r="M6" s="16"/>
      <c r="AG6" s="672" t="s">
        <v>349</v>
      </c>
      <c r="AI6" s="673" t="e">
        <f>#REF!</f>
        <v>#REF!</v>
      </c>
    </row>
    <row r="7" spans="1:48">
      <c r="A7" s="1341" t="str">
        <f>'Sch-1'!A7</f>
        <v xml:space="preserve">JV of …….. …….. …….. …….. …….. ……..  ,  &amp; …….. …….. …….. …….. …….. …….. </v>
      </c>
      <c r="B7" s="1341"/>
      <c r="C7" s="1341"/>
      <c r="D7" s="1341"/>
      <c r="E7" s="1341"/>
      <c r="F7" s="1341"/>
      <c r="G7" s="1341"/>
      <c r="H7" s="1341"/>
      <c r="I7" s="1341"/>
      <c r="J7" s="1341"/>
      <c r="K7" s="679" t="str">
        <f>'Sch-1'!M7</f>
        <v>Contracts Services, 3rd Floor</v>
      </c>
      <c r="M7" s="678"/>
      <c r="AG7" s="672" t="s">
        <v>344</v>
      </c>
      <c r="AI7" s="673" t="e">
        <f>SUM(AI3:AI6)</f>
        <v>#REF!</v>
      </c>
    </row>
    <row r="8" spans="1:48" ht="28.15" customHeight="1">
      <c r="A8" s="717" t="s">
        <v>410</v>
      </c>
      <c r="B8" s="717"/>
      <c r="C8" s="717"/>
      <c r="D8" s="717"/>
      <c r="E8" s="717"/>
      <c r="F8" s="717"/>
      <c r="G8" s="717"/>
      <c r="H8" s="717"/>
      <c r="I8" s="1340" t="str">
        <f>IF('Sch-1'!C8=0, "", 'Sch-1'!C8)</f>
        <v xml:space="preserve">…….. …….. …….. …….. …….. …….. </v>
      </c>
      <c r="J8" s="1340"/>
      <c r="K8" s="679" t="str">
        <f>'Sch-1'!M8</f>
        <v>Power Grid Corporation of India Ltd.,</v>
      </c>
      <c r="M8" s="718"/>
    </row>
    <row r="9" spans="1:48" ht="28.15" customHeight="1">
      <c r="A9" s="717" t="s">
        <v>411</v>
      </c>
      <c r="B9" s="717"/>
      <c r="C9" s="717"/>
      <c r="D9" s="717"/>
      <c r="E9" s="717"/>
      <c r="F9" s="717"/>
      <c r="G9" s="717"/>
      <c r="H9" s="717"/>
      <c r="I9" s="1340" t="str">
        <f>IF('Sch-1'!C9=0, "", 'Sch-1'!C9)</f>
        <v xml:space="preserve">…….. …….. …….. …….. …….. …….. </v>
      </c>
      <c r="J9" s="1340"/>
      <c r="K9" s="679" t="str">
        <f>'Sch-1'!M9</f>
        <v>Northern Region-III Headquarter 2nd Floor, Plot No. – 2A/INS 02, Avadh Vihar Yojna</v>
      </c>
      <c r="M9" s="718"/>
    </row>
    <row r="10" spans="1:48" ht="28.15" customHeight="1">
      <c r="A10" s="16"/>
      <c r="B10" s="16"/>
      <c r="C10" s="16"/>
      <c r="D10" s="16"/>
      <c r="E10" s="16"/>
      <c r="F10" s="16"/>
      <c r="G10" s="16"/>
      <c r="H10" s="16"/>
      <c r="I10" s="1340" t="str">
        <f>IF('Sch-1'!C10=0, "", 'Sch-1'!C10)</f>
        <v xml:space="preserve">…….. …….. …….. …….. …….. …….. </v>
      </c>
      <c r="J10" s="1340"/>
      <c r="K10" s="679" t="str">
        <f>'Sch-1'!M10</f>
        <v xml:space="preserve">Amar Shaheed Path, Lucknow- 226002 (UP) </v>
      </c>
      <c r="M10" s="718"/>
      <c r="AG10" s="672" t="s">
        <v>274</v>
      </c>
      <c r="AI10" s="680">
        <f>'Sch-1'!AA10</f>
        <v>0</v>
      </c>
    </row>
    <row r="11" spans="1:48" ht="28.15" customHeight="1">
      <c r="A11" s="16"/>
      <c r="B11" s="16"/>
      <c r="C11" s="16"/>
      <c r="D11" s="16"/>
      <c r="E11" s="16"/>
      <c r="F11" s="16"/>
      <c r="G11" s="16"/>
      <c r="H11" s="16"/>
      <c r="I11" s="1340" t="str">
        <f>IF('Sch-1'!C11=0, "", 'Sch-1'!C11)</f>
        <v xml:space="preserve">…….. …….. …….. …….. …….. …….. </v>
      </c>
      <c r="J11" s="1340"/>
      <c r="K11" s="679"/>
      <c r="M11" s="718"/>
      <c r="AG11" s="672"/>
      <c r="AI11" s="673"/>
    </row>
    <row r="12" spans="1:48">
      <c r="A12" s="16"/>
      <c r="B12" s="16"/>
      <c r="C12" s="16"/>
      <c r="D12" s="16"/>
      <c r="E12" s="16"/>
      <c r="F12" s="16"/>
      <c r="G12" s="16"/>
      <c r="H12" s="16"/>
      <c r="I12" s="718"/>
      <c r="J12" s="718"/>
      <c r="K12" s="718"/>
      <c r="L12" s="718"/>
      <c r="M12" s="718"/>
      <c r="N12" s="681"/>
      <c r="O12" s="716"/>
      <c r="AG12" s="672"/>
      <c r="AI12" s="673"/>
    </row>
    <row r="13" spans="1:48" s="913" customFormat="1" ht="28.15" customHeight="1" thickBot="1">
      <c r="A13" s="1342" t="s">
        <v>471</v>
      </c>
      <c r="B13" s="1342"/>
      <c r="C13" s="1342"/>
      <c r="D13" s="1342"/>
      <c r="E13" s="1342"/>
      <c r="F13" s="1342"/>
      <c r="G13" s="1342"/>
      <c r="H13" s="1342"/>
      <c r="I13" s="1342"/>
      <c r="J13" s="1342"/>
      <c r="K13" s="1342"/>
      <c r="L13" s="1342"/>
      <c r="M13" s="1342"/>
      <c r="N13" s="912"/>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row>
    <row r="14" spans="1:48" ht="157.5">
      <c r="A14" s="682" t="s">
        <v>431</v>
      </c>
      <c r="B14" s="719" t="s">
        <v>511</v>
      </c>
      <c r="C14" s="719" t="s">
        <v>522</v>
      </c>
      <c r="D14" s="720" t="s">
        <v>523</v>
      </c>
      <c r="E14" s="721" t="s">
        <v>482</v>
      </c>
      <c r="F14" s="721" t="s">
        <v>510</v>
      </c>
      <c r="G14" s="721" t="s">
        <v>483</v>
      </c>
      <c r="H14" s="721" t="s">
        <v>509</v>
      </c>
      <c r="I14" s="683" t="s">
        <v>370</v>
      </c>
      <c r="J14" s="683" t="s">
        <v>351</v>
      </c>
      <c r="K14" s="683" t="s">
        <v>352</v>
      </c>
      <c r="L14" s="683" t="s">
        <v>60</v>
      </c>
      <c r="M14" s="684" t="s">
        <v>371</v>
      </c>
      <c r="N14" s="722" t="s">
        <v>507</v>
      </c>
      <c r="O14" s="716"/>
      <c r="Q14" s="661" t="s">
        <v>542</v>
      </c>
      <c r="R14" s="661" t="s">
        <v>491</v>
      </c>
      <c r="AH14" s="1343" t="s">
        <v>275</v>
      </c>
      <c r="AI14" s="1343"/>
      <c r="AJ14" s="686" t="s">
        <v>283</v>
      </c>
      <c r="AK14" s="1343" t="s">
        <v>276</v>
      </c>
      <c r="AL14" s="1343"/>
    </row>
    <row r="15" spans="1:48" s="671" customFormat="1">
      <c r="A15" s="687">
        <v>1</v>
      </c>
      <c r="B15" s="687">
        <v>2</v>
      </c>
      <c r="C15" s="687">
        <v>3</v>
      </c>
      <c r="D15" s="687">
        <v>4</v>
      </c>
      <c r="E15" s="723">
        <v>5</v>
      </c>
      <c r="F15" s="723">
        <v>6</v>
      </c>
      <c r="G15" s="723">
        <v>7</v>
      </c>
      <c r="H15" s="723">
        <v>8</v>
      </c>
      <c r="I15" s="683">
        <v>9</v>
      </c>
      <c r="J15" s="683">
        <v>10</v>
      </c>
      <c r="K15" s="683">
        <v>11</v>
      </c>
      <c r="L15" s="683">
        <v>12</v>
      </c>
      <c r="M15" s="684" t="s">
        <v>524</v>
      </c>
      <c r="N15" s="645">
        <v>14</v>
      </c>
      <c r="O15" s="686"/>
      <c r="P15" s="686"/>
      <c r="Q15" s="606"/>
      <c r="R15" s="724"/>
      <c r="S15" s="686"/>
      <c r="T15" s="686"/>
      <c r="U15" s="686"/>
      <c r="V15" s="686"/>
      <c r="W15" s="686"/>
      <c r="X15" s="686"/>
      <c r="Y15" s="686"/>
      <c r="Z15" s="686"/>
      <c r="AA15" s="686"/>
      <c r="AB15" s="686"/>
      <c r="AC15" s="686"/>
      <c r="AD15" s="686"/>
      <c r="AE15" s="686"/>
      <c r="AF15" s="686"/>
      <c r="AG15" s="686"/>
      <c r="AH15" s="685"/>
      <c r="AI15" s="685"/>
      <c r="AJ15" s="686"/>
      <c r="AK15" s="685"/>
      <c r="AL15" s="685"/>
      <c r="AM15" s="686"/>
      <c r="AN15" s="686"/>
      <c r="AO15" s="686"/>
      <c r="AP15" s="686"/>
      <c r="AQ15" s="686"/>
      <c r="AR15" s="686"/>
      <c r="AS15" s="686"/>
      <c r="AT15" s="686"/>
      <c r="AU15" s="686"/>
      <c r="AV15" s="686"/>
    </row>
    <row r="16" spans="1:48" s="671" customFormat="1">
      <c r="A16" s="688" t="s">
        <v>338</v>
      </c>
      <c r="B16" s="1350"/>
      <c r="C16" s="1351"/>
      <c r="D16" s="1351"/>
      <c r="E16" s="1351"/>
      <c r="F16" s="1351"/>
      <c r="G16" s="1351"/>
      <c r="H16" s="1351"/>
      <c r="I16" s="1351"/>
      <c r="J16" s="1351"/>
      <c r="K16" s="1351"/>
      <c r="L16" s="1351"/>
      <c r="M16" s="1351"/>
      <c r="N16" s="1352"/>
      <c r="O16" s="686"/>
      <c r="P16" s="686"/>
      <c r="Q16" s="606"/>
      <c r="R16" s="724"/>
      <c r="S16" s="686"/>
      <c r="T16" s="686"/>
      <c r="U16" s="686"/>
      <c r="V16" s="686"/>
      <c r="W16" s="686"/>
      <c r="X16" s="686"/>
      <c r="Y16" s="686"/>
      <c r="Z16" s="686"/>
      <c r="AA16" s="686"/>
      <c r="AB16" s="686"/>
      <c r="AC16" s="686"/>
      <c r="AD16" s="686"/>
      <c r="AE16" s="686"/>
      <c r="AF16" s="686"/>
      <c r="AG16" s="686"/>
      <c r="AH16" s="685"/>
      <c r="AI16" s="685"/>
      <c r="AJ16" s="686"/>
      <c r="AK16" s="685"/>
      <c r="AL16" s="685"/>
      <c r="AM16" s="686"/>
      <c r="AN16" s="686"/>
      <c r="AO16" s="686"/>
      <c r="AP16" s="686"/>
      <c r="AQ16" s="686"/>
      <c r="AR16" s="686"/>
      <c r="AS16" s="686"/>
      <c r="AT16" s="686"/>
      <c r="AU16" s="686"/>
      <c r="AV16" s="686"/>
    </row>
    <row r="17" spans="1:48" s="735" customFormat="1" ht="15.75" hidden="1">
      <c r="A17" s="725">
        <v>1</v>
      </c>
      <c r="B17" s="689"/>
      <c r="C17" s="689"/>
      <c r="D17" s="689"/>
      <c r="E17" s="725"/>
      <c r="F17" s="726"/>
      <c r="G17" s="727"/>
      <c r="H17" s="728"/>
      <c r="I17" s="729"/>
      <c r="J17" s="689"/>
      <c r="K17" s="730"/>
      <c r="L17" s="731"/>
      <c r="M17" s="732" t="str">
        <f>IF(L17=0, "Included", IF(ISERROR(K17*L17), L17, K17*L17))</f>
        <v>Included</v>
      </c>
      <c r="N17" s="733">
        <f>R17</f>
        <v>0</v>
      </c>
      <c r="O17" s="734"/>
      <c r="P17" s="734"/>
      <c r="Q17" s="606">
        <f>IF(M17="Included",0,M17)</f>
        <v>0</v>
      </c>
      <c r="R17" s="724">
        <f>IF(H17="", G17*Q17,H17*Q17)</f>
        <v>0</v>
      </c>
      <c r="S17" s="734"/>
      <c r="T17" s="734"/>
    </row>
    <row r="18" spans="1:48" s="735" customFormat="1" ht="15.75" hidden="1">
      <c r="A18" s="725">
        <v>2</v>
      </c>
      <c r="B18" s="689"/>
      <c r="C18" s="689"/>
      <c r="D18" s="689"/>
      <c r="E18" s="725"/>
      <c r="F18" s="726"/>
      <c r="G18" s="727"/>
      <c r="H18" s="728"/>
      <c r="I18" s="729"/>
      <c r="J18" s="689"/>
      <c r="K18" s="730"/>
      <c r="L18" s="731"/>
      <c r="M18" s="732" t="str">
        <f>IF(L18=0, "Included", IF(ISERROR(K18*L18), L18, K18*L18))</f>
        <v>Included</v>
      </c>
      <c r="N18" s="733">
        <f>R18</f>
        <v>0</v>
      </c>
      <c r="O18" s="734"/>
      <c r="P18" s="734"/>
      <c r="Q18" s="606">
        <f>IF(M18="Included",0,M18)</f>
        <v>0</v>
      </c>
      <c r="R18" s="724">
        <f>IF(H18="", G18*Q18,H18*Q18)</f>
        <v>0</v>
      </c>
      <c r="S18" s="734"/>
      <c r="T18" s="734"/>
    </row>
    <row r="19" spans="1:48" s="913" customFormat="1" ht="45" customHeight="1">
      <c r="A19" s="914"/>
      <c r="B19" s="914"/>
      <c r="C19" s="914"/>
      <c r="D19" s="914"/>
      <c r="E19" s="914"/>
      <c r="F19" s="1280" t="s">
        <v>548</v>
      </c>
      <c r="G19" s="1280"/>
      <c r="H19" s="1280"/>
      <c r="I19" s="1280"/>
      <c r="J19" s="1280"/>
      <c r="K19" s="1280"/>
      <c r="L19" s="1280"/>
      <c r="M19" s="915"/>
      <c r="N19" s="912"/>
      <c r="O19" s="822"/>
      <c r="P19" s="822"/>
      <c r="Q19" s="822"/>
      <c r="R19" s="822"/>
      <c r="S19" s="822"/>
      <c r="T19" s="822"/>
      <c r="U19" s="822"/>
      <c r="V19" s="822"/>
      <c r="W19" s="822"/>
      <c r="X19" s="822"/>
      <c r="Y19" s="822"/>
      <c r="Z19" s="822"/>
      <c r="AA19" s="822"/>
      <c r="AB19" s="822"/>
      <c r="AC19" s="822"/>
      <c r="AD19" s="822"/>
      <c r="AE19" s="822"/>
      <c r="AF19" s="822"/>
      <c r="AG19" s="916"/>
      <c r="AH19" s="822"/>
      <c r="AI19" s="917"/>
      <c r="AJ19" s="822"/>
      <c r="AK19" s="822"/>
      <c r="AL19" s="822"/>
      <c r="AM19" s="822"/>
      <c r="AN19" s="822"/>
      <c r="AO19" s="822"/>
      <c r="AP19" s="822"/>
      <c r="AQ19" s="822"/>
      <c r="AR19" s="822"/>
      <c r="AS19" s="822"/>
      <c r="AT19" s="822"/>
      <c r="AU19" s="822"/>
      <c r="AV19" s="822"/>
    </row>
    <row r="20" spans="1:48" s="735" customFormat="1" ht="24.75" customHeight="1">
      <c r="A20" s="1344"/>
      <c r="B20" s="1345"/>
      <c r="C20" s="1345"/>
      <c r="D20" s="1345"/>
      <c r="E20" s="1345"/>
      <c r="F20" s="1345"/>
      <c r="G20" s="1345"/>
      <c r="H20" s="1346"/>
      <c r="I20" s="736" t="s">
        <v>470</v>
      </c>
      <c r="J20" s="736"/>
      <c r="K20" s="736"/>
      <c r="L20" s="736"/>
      <c r="M20" s="737">
        <f>SUM(M17:M18)</f>
        <v>0</v>
      </c>
      <c r="N20" s="738"/>
      <c r="O20" s="734"/>
      <c r="P20" s="734"/>
      <c r="Q20" s="734"/>
      <c r="R20" s="734"/>
      <c r="S20" s="734"/>
      <c r="T20" s="734"/>
    </row>
    <row r="21" spans="1:48" ht="36" customHeight="1">
      <c r="A21" s="1347"/>
      <c r="B21" s="1348"/>
      <c r="C21" s="1348"/>
      <c r="D21" s="1348"/>
      <c r="E21" s="1348"/>
      <c r="F21" s="1348"/>
      <c r="G21" s="1348"/>
      <c r="H21" s="1349"/>
      <c r="I21" s="690" t="s">
        <v>507</v>
      </c>
      <c r="J21" s="690"/>
      <c r="K21" s="690"/>
      <c r="L21" s="690"/>
      <c r="M21" s="690"/>
      <c r="N21" s="737">
        <f>SUM(N17:N18)</f>
        <v>0</v>
      </c>
      <c r="O21" s="716"/>
      <c r="AH21" s="691"/>
      <c r="AI21" s="691"/>
      <c r="AK21" s="691"/>
      <c r="AL21" s="691"/>
      <c r="AM21" s="284"/>
      <c r="AN21" s="284"/>
      <c r="AO21" s="284"/>
      <c r="AP21" s="284"/>
      <c r="AQ21" s="284"/>
      <c r="AR21" s="284"/>
      <c r="AS21" s="284"/>
      <c r="AT21" s="284"/>
      <c r="AU21" s="284"/>
      <c r="AV21" s="284"/>
    </row>
    <row r="22" spans="1:48" ht="19.5" customHeight="1">
      <c r="A22" s="692"/>
      <c r="B22" s="692"/>
      <c r="C22" s="692"/>
      <c r="D22" s="692"/>
      <c r="E22" s="692"/>
      <c r="F22" s="692"/>
      <c r="G22" s="692"/>
      <c r="H22" s="692"/>
      <c r="I22" s="692"/>
      <c r="J22" s="1268"/>
      <c r="K22" s="1268"/>
      <c r="L22" s="1268"/>
      <c r="M22" s="1268"/>
      <c r="AH22" s="739"/>
      <c r="AI22" s="740"/>
      <c r="AM22" s="284"/>
      <c r="AN22" s="284"/>
      <c r="AO22" s="284"/>
      <c r="AP22" s="284"/>
      <c r="AQ22" s="284"/>
      <c r="AR22" s="284"/>
      <c r="AS22" s="284"/>
      <c r="AT22" s="284"/>
      <c r="AU22" s="284"/>
      <c r="AV22" s="284"/>
    </row>
    <row r="23" spans="1:48" ht="19.5" customHeight="1">
      <c r="A23" s="694" t="s">
        <v>404</v>
      </c>
      <c r="B23" s="694"/>
      <c r="C23" s="694"/>
      <c r="D23" s="694"/>
      <c r="E23" s="741" t="str">
        <f>'Sch-1'!B102</f>
        <v>--</v>
      </c>
      <c r="F23" s="694"/>
      <c r="G23" s="694"/>
      <c r="H23" s="694"/>
      <c r="J23" s="1268" t="str">
        <f>"Printed Name   : " &amp; 'Sch-1'!M103</f>
        <v xml:space="preserve">Printed Name   : </v>
      </c>
      <c r="K23" s="1268"/>
      <c r="L23" s="1268"/>
      <c r="M23" s="1268"/>
      <c r="AM23" s="284"/>
      <c r="AN23" s="284"/>
      <c r="AO23" s="284"/>
      <c r="AP23" s="284"/>
      <c r="AQ23" s="284"/>
      <c r="AR23" s="284"/>
      <c r="AS23" s="284"/>
      <c r="AT23" s="284"/>
      <c r="AU23" s="284"/>
      <c r="AV23" s="284"/>
    </row>
    <row r="24" spans="1:48" ht="27.75" customHeight="1">
      <c r="A24" s="694" t="s">
        <v>405</v>
      </c>
      <c r="B24" s="694"/>
      <c r="C24" s="694"/>
      <c r="D24" s="694"/>
      <c r="E24" s="699" t="str">
        <f>'Sch-1'!B103</f>
        <v/>
      </c>
      <c r="F24" s="694"/>
      <c r="G24" s="694"/>
      <c r="H24" s="694"/>
      <c r="J24" s="1268" t="str">
        <f>"Designation      : " &amp; 'Sch-1'!M104</f>
        <v xml:space="preserve">Designation      : </v>
      </c>
      <c r="K24" s="1268"/>
      <c r="L24" s="1268"/>
      <c r="M24" s="1268"/>
      <c r="AM24" s="284"/>
      <c r="AN24" s="284"/>
      <c r="AO24" s="284"/>
      <c r="AP24" s="284"/>
      <c r="AQ24" s="284"/>
      <c r="AR24" s="284"/>
      <c r="AS24" s="284"/>
      <c r="AT24" s="284"/>
      <c r="AU24" s="284"/>
      <c r="AV24" s="284"/>
    </row>
    <row r="25" spans="1:48">
      <c r="A25" s="674" t="s">
        <v>64</v>
      </c>
      <c r="B25" s="674"/>
      <c r="C25" s="674"/>
      <c r="D25" s="674"/>
      <c r="E25" s="1191" t="s">
        <v>373</v>
      </c>
      <c r="F25" s="1191"/>
      <c r="G25" s="1191"/>
      <c r="H25" s="1191"/>
      <c r="I25" s="1191"/>
      <c r="J25" s="1191"/>
      <c r="K25" s="1191"/>
      <c r="L25" s="1191"/>
      <c r="M25" s="1191"/>
      <c r="AM25" s="284"/>
      <c r="AN25" s="284"/>
      <c r="AO25" s="284"/>
      <c r="AP25" s="284"/>
      <c r="AQ25" s="284"/>
      <c r="AR25" s="284"/>
      <c r="AS25" s="284"/>
      <c r="AT25" s="284"/>
      <c r="AU25" s="284"/>
      <c r="AV25" s="284"/>
    </row>
    <row r="26" spans="1:48" ht="31.5" customHeight="1">
      <c r="N26" s="696"/>
      <c r="AM26" s="284"/>
      <c r="AN26" s="284"/>
      <c r="AO26" s="284"/>
      <c r="AP26" s="284"/>
      <c r="AQ26" s="284"/>
      <c r="AR26" s="284"/>
      <c r="AS26" s="284"/>
      <c r="AT26" s="284"/>
      <c r="AU26" s="284"/>
      <c r="AV26" s="284"/>
    </row>
    <row r="95" spans="1:15" s="716" customFormat="1">
      <c r="A95" s="697"/>
      <c r="B95" s="697"/>
      <c r="C95" s="697"/>
      <c r="D95" s="697"/>
      <c r="E95" s="697"/>
      <c r="F95" s="697"/>
      <c r="G95" s="697"/>
      <c r="H95" s="697"/>
      <c r="I95" s="698"/>
      <c r="J95" s="698"/>
      <c r="K95" s="698"/>
      <c r="L95" s="698"/>
      <c r="M95" s="698"/>
      <c r="N95" s="669"/>
      <c r="O95" s="284"/>
    </row>
    <row r="96" spans="1:15" s="716" customFormat="1">
      <c r="A96" s="697"/>
      <c r="B96" s="697"/>
      <c r="C96" s="697"/>
      <c r="D96" s="697"/>
      <c r="E96" s="697"/>
      <c r="F96" s="697"/>
      <c r="G96" s="697"/>
      <c r="H96" s="697"/>
      <c r="I96" s="698"/>
      <c r="J96" s="698"/>
      <c r="K96" s="698"/>
      <c r="L96" s="698"/>
      <c r="M96" s="698"/>
      <c r="N96" s="669"/>
      <c r="O96" s="284"/>
    </row>
    <row r="97" spans="1:38" s="716" customFormat="1">
      <c r="A97" s="697"/>
      <c r="B97" s="697"/>
      <c r="C97" s="697"/>
      <c r="D97" s="697"/>
      <c r="E97" s="697"/>
      <c r="F97" s="697"/>
      <c r="G97" s="697"/>
      <c r="H97" s="697"/>
      <c r="I97" s="698"/>
      <c r="J97" s="698"/>
      <c r="K97" s="698"/>
      <c r="L97" s="698"/>
      <c r="M97" s="698"/>
      <c r="N97" s="669"/>
      <c r="O97" s="284"/>
    </row>
    <row r="98" spans="1:38" s="284" customFormat="1" hidden="1">
      <c r="A98" s="699" t="str">
        <f>A1</f>
        <v>Tender Enquiry No.:NR3/NT/W-AIS/DOM/K00/25/11853 (RFx No. 5002004745)</v>
      </c>
      <c r="B98" s="699"/>
      <c r="C98" s="699"/>
      <c r="D98" s="699"/>
      <c r="E98" s="699"/>
      <c r="F98" s="699"/>
      <c r="G98" s="699"/>
      <c r="H98" s="699"/>
      <c r="I98" s="694"/>
      <c r="J98" s="700"/>
      <c r="K98" s="700"/>
      <c r="L98" s="700"/>
      <c r="M98" s="700"/>
      <c r="N98" s="701"/>
    </row>
    <row r="99" spans="1:38" s="284" customFormat="1" hidden="1">
      <c r="A99" s="670"/>
      <c r="B99" s="670"/>
      <c r="C99" s="670"/>
      <c r="D99" s="670"/>
      <c r="E99" s="670"/>
      <c r="F99" s="670"/>
      <c r="G99" s="670"/>
      <c r="H99" s="670"/>
      <c r="I99" s="287"/>
      <c r="J99" s="671"/>
      <c r="K99" s="671"/>
      <c r="L99" s="671"/>
      <c r="M99" s="671"/>
      <c r="N99" s="701"/>
    </row>
    <row r="100" spans="1:38" s="284" customFormat="1" ht="35.25" hidden="1" customHeight="1">
      <c r="A100" s="1338" t="str">
        <f>A3</f>
        <v>Package-A-Construction of 2 Nos. 400 kV line bays at 400 kV Bareilly (POWERGRID) S/S</v>
      </c>
      <c r="B100" s="1338"/>
      <c r="C100" s="1338"/>
      <c r="D100" s="1338"/>
      <c r="E100" s="1338"/>
      <c r="F100" s="1338"/>
      <c r="G100" s="1338"/>
      <c r="H100" s="1338"/>
      <c r="I100" s="1338">
        <f>I3</f>
        <v>0</v>
      </c>
      <c r="J100" s="1338">
        <f>J3</f>
        <v>0</v>
      </c>
      <c r="K100" s="1338"/>
      <c r="L100" s="1338"/>
      <c r="M100" s="1338"/>
      <c r="N100" s="701"/>
    </row>
    <row r="101" spans="1:38" s="284" customFormat="1" hidden="1">
      <c r="A101" s="1339" t="str">
        <f>A4</f>
        <v>(SCHEDULE OF RATES AND PRICES )</v>
      </c>
      <c r="B101" s="1339"/>
      <c r="C101" s="1339"/>
      <c r="D101" s="1339"/>
      <c r="E101" s="1339"/>
      <c r="F101" s="1339"/>
      <c r="G101" s="1339"/>
      <c r="H101" s="1339"/>
      <c r="I101" s="1339">
        <f>I4</f>
        <v>0</v>
      </c>
      <c r="J101" s="1339">
        <f>J4</f>
        <v>0</v>
      </c>
      <c r="K101" s="1339"/>
      <c r="L101" s="1339"/>
      <c r="M101" s="1339"/>
      <c r="N101" s="701"/>
    </row>
    <row r="102" spans="1:38" s="284" customFormat="1" hidden="1">
      <c r="A102" s="674"/>
      <c r="B102" s="674"/>
      <c r="C102" s="674"/>
      <c r="D102" s="674"/>
      <c r="E102" s="674"/>
      <c r="F102" s="674"/>
      <c r="G102" s="674"/>
      <c r="H102" s="674"/>
      <c r="I102" s="675"/>
      <c r="J102" s="675"/>
      <c r="K102" s="675"/>
      <c r="L102" s="675"/>
      <c r="M102" s="675"/>
      <c r="N102" s="701"/>
    </row>
    <row r="103" spans="1:38" s="284" customFormat="1" hidden="1">
      <c r="A103" s="676" t="str">
        <f>A6</f>
        <v>Bidder’s Name and Address (Lead Partner) :</v>
      </c>
      <c r="B103" s="676"/>
      <c r="C103" s="676"/>
      <c r="D103" s="676"/>
      <c r="E103" s="676"/>
      <c r="F103" s="676"/>
      <c r="G103" s="676"/>
      <c r="H103" s="676"/>
      <c r="I103" s="16"/>
      <c r="J103" s="16"/>
      <c r="K103" s="16"/>
      <c r="L103" s="16"/>
      <c r="M103" s="16"/>
      <c r="N103" s="701"/>
    </row>
    <row r="104" spans="1:38" s="284" customFormat="1" hidden="1">
      <c r="A104" s="1341" t="str">
        <f>A7</f>
        <v xml:space="preserve">JV of …….. …….. …….. …….. …….. ……..  ,  &amp; …….. …….. …….. …….. …….. …….. </v>
      </c>
      <c r="B104" s="1341"/>
      <c r="C104" s="1341"/>
      <c r="D104" s="1341"/>
      <c r="E104" s="1341"/>
      <c r="F104" s="1341"/>
      <c r="G104" s="1341"/>
      <c r="H104" s="1341"/>
      <c r="I104" s="1341">
        <f t="shared" ref="I104:J108" si="0">I7</f>
        <v>0</v>
      </c>
      <c r="J104" s="1341">
        <f t="shared" si="0"/>
        <v>0</v>
      </c>
      <c r="K104" s="678"/>
      <c r="L104" s="678"/>
      <c r="M104" s="678"/>
      <c r="N104" s="701"/>
    </row>
    <row r="105" spans="1:38" s="284" customFormat="1" hidden="1">
      <c r="A105" s="717" t="str">
        <f>A8</f>
        <v>Name     :</v>
      </c>
      <c r="B105" s="717"/>
      <c r="C105" s="717"/>
      <c r="D105" s="717"/>
      <c r="E105" s="717"/>
      <c r="F105" s="717"/>
      <c r="G105" s="717"/>
      <c r="H105" s="717"/>
      <c r="I105" s="1340" t="str">
        <f t="shared" si="0"/>
        <v xml:space="preserve">…….. …….. …….. …….. …….. …….. </v>
      </c>
      <c r="J105" s="1340">
        <f t="shared" si="0"/>
        <v>0</v>
      </c>
      <c r="K105" s="718"/>
      <c r="L105" s="718"/>
      <c r="M105" s="718"/>
      <c r="N105" s="701"/>
    </row>
    <row r="106" spans="1:38" s="284" customFormat="1" hidden="1">
      <c r="A106" s="717" t="str">
        <f>A9</f>
        <v>Address :</v>
      </c>
      <c r="B106" s="717"/>
      <c r="C106" s="717"/>
      <c r="D106" s="717"/>
      <c r="E106" s="717"/>
      <c r="F106" s="717"/>
      <c r="G106" s="717"/>
      <c r="H106" s="717"/>
      <c r="I106" s="1340" t="str">
        <f t="shared" si="0"/>
        <v xml:space="preserve">…….. …….. …….. …….. …….. …….. </v>
      </c>
      <c r="J106" s="1340">
        <f t="shared" si="0"/>
        <v>0</v>
      </c>
      <c r="K106" s="718"/>
      <c r="L106" s="718"/>
      <c r="M106" s="718"/>
      <c r="N106" s="701"/>
    </row>
    <row r="107" spans="1:38" s="284" customFormat="1" hidden="1">
      <c r="A107" s="16"/>
      <c r="B107" s="16"/>
      <c r="C107" s="16"/>
      <c r="D107" s="16"/>
      <c r="E107" s="16"/>
      <c r="F107" s="16"/>
      <c r="G107" s="16"/>
      <c r="H107" s="16"/>
      <c r="I107" s="1340" t="str">
        <f t="shared" si="0"/>
        <v xml:space="preserve">…….. …….. …….. …….. …….. …….. </v>
      </c>
      <c r="J107" s="1340">
        <f t="shared" si="0"/>
        <v>0</v>
      </c>
      <c r="K107" s="718"/>
      <c r="L107" s="718"/>
      <c r="M107" s="718"/>
      <c r="N107" s="701"/>
    </row>
    <row r="108" spans="1:38" s="284" customFormat="1" hidden="1">
      <c r="A108" s="16"/>
      <c r="B108" s="16"/>
      <c r="C108" s="16"/>
      <c r="D108" s="16"/>
      <c r="E108" s="16"/>
      <c r="F108" s="16"/>
      <c r="G108" s="16"/>
      <c r="H108" s="16"/>
      <c r="I108" s="1340" t="str">
        <f t="shared" si="0"/>
        <v xml:space="preserve">…….. …….. …….. …….. …….. …….. </v>
      </c>
      <c r="J108" s="1340">
        <f t="shared" si="0"/>
        <v>0</v>
      </c>
      <c r="K108" s="718"/>
      <c r="L108" s="718"/>
      <c r="M108" s="718"/>
      <c r="N108" s="701"/>
    </row>
    <row r="109" spans="1:38" s="284" customFormat="1" hidden="1">
      <c r="A109" s="695"/>
      <c r="B109" s="695"/>
      <c r="C109" s="695"/>
      <c r="D109" s="695"/>
      <c r="E109" s="695"/>
      <c r="F109" s="695"/>
      <c r="G109" s="695"/>
      <c r="H109" s="695"/>
      <c r="I109" s="677"/>
      <c r="J109" s="677"/>
      <c r="K109" s="677"/>
      <c r="L109" s="677"/>
      <c r="M109" s="677"/>
      <c r="N109" s="701"/>
    </row>
    <row r="110" spans="1:38" s="284" customFormat="1" ht="33.75" hidden="1" customHeight="1">
      <c r="A110" s="693" t="str">
        <f>A14</f>
        <v>SL. NO.</v>
      </c>
      <c r="B110" s="693"/>
      <c r="C110" s="693"/>
      <c r="D110" s="693"/>
      <c r="E110" s="693"/>
      <c r="F110" s="693"/>
      <c r="G110" s="693"/>
      <c r="H110" s="693"/>
      <c r="I110" s="702" t="str">
        <f>I14</f>
        <v>Description of Test</v>
      </c>
      <c r="J110" s="1355" t="e">
        <f>#REF!</f>
        <v>#REF!</v>
      </c>
      <c r="K110" s="1355"/>
      <c r="L110" s="1355"/>
      <c r="M110" s="1355"/>
      <c r="N110" s="701"/>
      <c r="AH110" s="1355"/>
      <c r="AI110" s="1355"/>
      <c r="AK110" s="1355"/>
      <c r="AL110" s="1355"/>
    </row>
    <row r="111" spans="1:38" s="284" customFormat="1" hidden="1">
      <c r="A111" s="675" t="e">
        <f>#REF!</f>
        <v>#REF!</v>
      </c>
      <c r="B111" s="675"/>
      <c r="C111" s="675"/>
      <c r="D111" s="675"/>
      <c r="E111" s="675"/>
      <c r="F111" s="675"/>
      <c r="G111" s="675"/>
      <c r="H111" s="675"/>
      <c r="I111" s="675" t="e">
        <f>#REF!</f>
        <v>#REF!</v>
      </c>
      <c r="J111" s="1354" t="e">
        <f>#REF!</f>
        <v>#REF!</v>
      </c>
      <c r="K111" s="1354"/>
      <c r="L111" s="1354"/>
      <c r="M111" s="1354"/>
      <c r="N111" s="701"/>
      <c r="AH111" s="1354"/>
      <c r="AI111" s="1354"/>
      <c r="AK111" s="1354"/>
      <c r="AL111" s="1354"/>
    </row>
    <row r="112" spans="1:38" s="284" customFormat="1" hidden="1">
      <c r="A112" s="709" t="e">
        <f>#REF!</f>
        <v>#REF!</v>
      </c>
      <c r="B112" s="709"/>
      <c r="C112" s="709"/>
      <c r="D112" s="709"/>
      <c r="E112" s="709"/>
      <c r="F112" s="709"/>
      <c r="G112" s="709"/>
      <c r="H112" s="709"/>
      <c r="I112" s="703" t="e">
        <f>#REF!</f>
        <v>#REF!</v>
      </c>
      <c r="J112" s="1354"/>
      <c r="K112" s="1354"/>
      <c r="L112" s="1354"/>
      <c r="M112" s="1354"/>
      <c r="N112" s="701"/>
      <c r="AH112" s="1354"/>
      <c r="AI112" s="1354"/>
      <c r="AK112" s="1354"/>
      <c r="AL112" s="1354"/>
    </row>
    <row r="113" spans="1:38" s="284" customFormat="1" hidden="1">
      <c r="A113" s="713" t="e">
        <f>#REF!</f>
        <v>#REF!</v>
      </c>
      <c r="B113" s="713"/>
      <c r="C113" s="713"/>
      <c r="D113" s="713"/>
      <c r="E113" s="713"/>
      <c r="F113" s="713"/>
      <c r="G113" s="713"/>
      <c r="H113" s="713"/>
      <c r="I113" s="704" t="e">
        <f>#REF!</f>
        <v>#REF!</v>
      </c>
      <c r="J113" s="1353" t="e">
        <f>#REF!</f>
        <v>#REF!</v>
      </c>
      <c r="K113" s="1353"/>
      <c r="L113" s="1353"/>
      <c r="M113" s="1353"/>
      <c r="N113" s="699"/>
      <c r="AH113" s="705"/>
      <c r="AI113" s="705"/>
      <c r="AK113" s="705"/>
      <c r="AL113" s="705"/>
    </row>
    <row r="114" spans="1:38" s="284" customFormat="1" hidden="1">
      <c r="A114" s="713" t="e">
        <f>#REF!</f>
        <v>#REF!</v>
      </c>
      <c r="B114" s="713"/>
      <c r="C114" s="713"/>
      <c r="D114" s="713"/>
      <c r="E114" s="713"/>
      <c r="F114" s="713"/>
      <c r="G114" s="713"/>
      <c r="H114" s="713"/>
      <c r="I114" s="704" t="e">
        <f>#REF!</f>
        <v>#REF!</v>
      </c>
      <c r="J114" s="1353" t="e">
        <f>#REF!</f>
        <v>#REF!</v>
      </c>
      <c r="K114" s="1353"/>
      <c r="L114" s="1353"/>
      <c r="M114" s="1353"/>
      <c r="N114" s="699"/>
      <c r="AH114" s="706"/>
      <c r="AI114" s="706"/>
      <c r="AK114" s="705"/>
      <c r="AL114" s="706"/>
    </row>
    <row r="115" spans="1:38" s="284" customFormat="1" ht="20.100000000000001" hidden="1" customHeight="1">
      <c r="A115" s="707"/>
      <c r="B115" s="707"/>
      <c r="C115" s="707"/>
      <c r="D115" s="707"/>
      <c r="E115" s="707"/>
      <c r="F115" s="707"/>
      <c r="G115" s="707"/>
      <c r="H115" s="707"/>
      <c r="I115" s="703" t="e">
        <f>#REF!</f>
        <v>#REF!</v>
      </c>
      <c r="J115" s="1353" t="e">
        <f>#REF!</f>
        <v>#REF!</v>
      </c>
      <c r="K115" s="1353"/>
      <c r="L115" s="1353"/>
      <c r="M115" s="1353"/>
      <c r="N115" s="701"/>
      <c r="AH115" s="706"/>
      <c r="AI115" s="706"/>
      <c r="AK115" s="706"/>
      <c r="AL115" s="706"/>
    </row>
    <row r="116" spans="1:38" s="284" customFormat="1" hidden="1">
      <c r="A116" s="709" t="e">
        <f>#REF!</f>
        <v>#REF!</v>
      </c>
      <c r="B116" s="709"/>
      <c r="C116" s="709"/>
      <c r="D116" s="709"/>
      <c r="E116" s="709"/>
      <c r="F116" s="709"/>
      <c r="G116" s="709"/>
      <c r="H116" s="709"/>
      <c r="I116" s="703" t="e">
        <f>#REF!</f>
        <v>#REF!</v>
      </c>
      <c r="J116" s="1353"/>
      <c r="K116" s="1353"/>
      <c r="L116" s="1353"/>
      <c r="M116" s="1353"/>
      <c r="N116" s="701"/>
      <c r="AH116" s="1353"/>
      <c r="AI116" s="1353"/>
      <c r="AK116" s="1353"/>
      <c r="AL116" s="1353"/>
    </row>
    <row r="117" spans="1:38" s="284" customFormat="1" hidden="1">
      <c r="A117" s="708" t="e">
        <f>#REF!</f>
        <v>#REF!</v>
      </c>
      <c r="B117" s="708"/>
      <c r="C117" s="708"/>
      <c r="D117" s="708"/>
      <c r="E117" s="708"/>
      <c r="F117" s="708"/>
      <c r="G117" s="708"/>
      <c r="H117" s="708"/>
      <c r="I117" s="703" t="e">
        <f>#REF!</f>
        <v>#REF!</v>
      </c>
      <c r="J117" s="1353"/>
      <c r="K117" s="1353"/>
      <c r="L117" s="1353"/>
      <c r="M117" s="1353"/>
      <c r="N117" s="701"/>
      <c r="AH117" s="1353"/>
      <c r="AI117" s="1353"/>
      <c r="AK117" s="1353"/>
      <c r="AL117" s="1353"/>
    </row>
    <row r="118" spans="1:38" s="284" customFormat="1" hidden="1">
      <c r="A118" s="742" t="e">
        <f>#REF!</f>
        <v>#REF!</v>
      </c>
      <c r="B118" s="742"/>
      <c r="C118" s="742"/>
      <c r="D118" s="742"/>
      <c r="E118" s="742"/>
      <c r="F118" s="742"/>
      <c r="G118" s="742"/>
      <c r="H118" s="742"/>
      <c r="I118" s="703" t="e">
        <f>#REF!</f>
        <v>#REF!</v>
      </c>
      <c r="J118" s="1353"/>
      <c r="K118" s="1353"/>
      <c r="L118" s="1353"/>
      <c r="M118" s="1353"/>
      <c r="N118" s="701"/>
      <c r="AH118" s="1353"/>
      <c r="AI118" s="1353"/>
      <c r="AK118" s="1353"/>
      <c r="AL118" s="1353"/>
    </row>
    <row r="119" spans="1:38" s="284" customFormat="1" hidden="1">
      <c r="A119" s="713" t="e">
        <f>#REF!</f>
        <v>#REF!</v>
      </c>
      <c r="B119" s="713"/>
      <c r="C119" s="713"/>
      <c r="D119" s="713"/>
      <c r="E119" s="713"/>
      <c r="F119" s="713"/>
      <c r="G119" s="713"/>
      <c r="H119" s="713"/>
      <c r="I119" s="704" t="e">
        <f>#REF!</f>
        <v>#REF!</v>
      </c>
      <c r="J119" s="1353" t="e">
        <f>#REF!</f>
        <v>#REF!</v>
      </c>
      <c r="K119" s="1353"/>
      <c r="L119" s="1353"/>
      <c r="M119" s="1353"/>
      <c r="N119" s="699"/>
      <c r="AH119" s="706"/>
      <c r="AI119" s="706"/>
      <c r="AK119" s="705"/>
      <c r="AL119" s="706"/>
    </row>
    <row r="120" spans="1:38" s="284" customFormat="1" hidden="1">
      <c r="A120" s="713" t="e">
        <f>#REF!</f>
        <v>#REF!</v>
      </c>
      <c r="B120" s="713"/>
      <c r="C120" s="713"/>
      <c r="D120" s="713"/>
      <c r="E120" s="713"/>
      <c r="F120" s="713"/>
      <c r="G120" s="713"/>
      <c r="H120" s="713"/>
      <c r="I120" s="704" t="e">
        <f>#REF!</f>
        <v>#REF!</v>
      </c>
      <c r="J120" s="1353" t="e">
        <f>#REF!</f>
        <v>#REF!</v>
      </c>
      <c r="K120" s="1353"/>
      <c r="L120" s="1353"/>
      <c r="M120" s="1353"/>
      <c r="N120" s="699"/>
      <c r="AH120" s="706"/>
      <c r="AI120" s="706"/>
      <c r="AK120" s="705"/>
      <c r="AL120" s="706"/>
    </row>
    <row r="121" spans="1:38" s="284" customFormat="1" hidden="1">
      <c r="A121" s="713" t="e">
        <f>#REF!</f>
        <v>#REF!</v>
      </c>
      <c r="B121" s="713"/>
      <c r="C121" s="713"/>
      <c r="D121" s="713"/>
      <c r="E121" s="713"/>
      <c r="F121" s="713"/>
      <c r="G121" s="713"/>
      <c r="H121" s="713"/>
      <c r="I121" s="704" t="e">
        <f>#REF!</f>
        <v>#REF!</v>
      </c>
      <c r="J121" s="1353" t="e">
        <f>#REF!</f>
        <v>#REF!</v>
      </c>
      <c r="K121" s="1353"/>
      <c r="L121" s="1353"/>
      <c r="M121" s="1353"/>
      <c r="N121" s="699"/>
      <c r="AH121" s="706"/>
      <c r="AI121" s="706"/>
      <c r="AK121" s="705"/>
      <c r="AL121" s="706"/>
    </row>
    <row r="122" spans="1:38" s="284" customFormat="1" hidden="1">
      <c r="A122" s="713" t="e">
        <f>#REF!</f>
        <v>#REF!</v>
      </c>
      <c r="B122" s="713"/>
      <c r="C122" s="713"/>
      <c r="D122" s="713"/>
      <c r="E122" s="713"/>
      <c r="F122" s="713"/>
      <c r="G122" s="713"/>
      <c r="H122" s="713"/>
      <c r="I122" s="704" t="e">
        <f>#REF!</f>
        <v>#REF!</v>
      </c>
      <c r="J122" s="1353" t="e">
        <f>#REF!</f>
        <v>#REF!</v>
      </c>
      <c r="K122" s="1353"/>
      <c r="L122" s="1353"/>
      <c r="M122" s="1353"/>
      <c r="N122" s="699"/>
      <c r="AH122" s="706"/>
      <c r="AI122" s="706"/>
      <c r="AK122" s="705"/>
      <c r="AL122" s="706"/>
    </row>
    <row r="123" spans="1:38" s="284" customFormat="1" hidden="1">
      <c r="A123" s="713"/>
      <c r="B123" s="713"/>
      <c r="C123" s="713"/>
      <c r="D123" s="713"/>
      <c r="E123" s="713"/>
      <c r="F123" s="713"/>
      <c r="G123" s="713"/>
      <c r="H123" s="713"/>
      <c r="I123" s="703" t="e">
        <f>#REF!</f>
        <v>#REF!</v>
      </c>
      <c r="J123" s="1353" t="e">
        <f>#REF!</f>
        <v>#REF!</v>
      </c>
      <c r="K123" s="1353"/>
      <c r="L123" s="1353"/>
      <c r="M123" s="1353"/>
      <c r="N123" s="699"/>
      <c r="AH123" s="706"/>
      <c r="AI123" s="706"/>
      <c r="AK123" s="706"/>
      <c r="AL123" s="706"/>
    </row>
    <row r="124" spans="1:38" s="284" customFormat="1" ht="20.100000000000001" hidden="1" customHeight="1">
      <c r="A124" s="742" t="e">
        <f>#REF!</f>
        <v>#REF!</v>
      </c>
      <c r="B124" s="742"/>
      <c r="C124" s="742"/>
      <c r="D124" s="742"/>
      <c r="E124" s="742"/>
      <c r="F124" s="742"/>
      <c r="G124" s="742"/>
      <c r="H124" s="742"/>
      <c r="I124" s="703" t="e">
        <f>#REF!</f>
        <v>#REF!</v>
      </c>
      <c r="J124" s="1353"/>
      <c r="K124" s="1353"/>
      <c r="L124" s="1353"/>
      <c r="M124" s="1353"/>
      <c r="N124" s="699"/>
      <c r="AH124" s="706"/>
      <c r="AI124" s="706"/>
      <c r="AK124" s="706"/>
      <c r="AL124" s="706"/>
    </row>
    <row r="125" spans="1:38" s="284" customFormat="1" hidden="1">
      <c r="A125" s="713" t="e">
        <f>#REF!</f>
        <v>#REF!</v>
      </c>
      <c r="B125" s="713"/>
      <c r="C125" s="713"/>
      <c r="D125" s="713"/>
      <c r="E125" s="713"/>
      <c r="F125" s="713"/>
      <c r="G125" s="713"/>
      <c r="H125" s="713"/>
      <c r="I125" s="704" t="e">
        <f>#REF!</f>
        <v>#REF!</v>
      </c>
      <c r="J125" s="1353" t="e">
        <f>#REF!</f>
        <v>#REF!</v>
      </c>
      <c r="K125" s="1353"/>
      <c r="L125" s="1353"/>
      <c r="M125" s="1353"/>
      <c r="N125" s="699"/>
      <c r="AH125" s="706"/>
      <c r="AI125" s="706"/>
      <c r="AK125" s="705"/>
      <c r="AL125" s="706"/>
    </row>
    <row r="126" spans="1:38" s="284" customFormat="1" hidden="1">
      <c r="A126" s="713" t="e">
        <f>#REF!</f>
        <v>#REF!</v>
      </c>
      <c r="B126" s="713"/>
      <c r="C126" s="713"/>
      <c r="D126" s="713"/>
      <c r="E126" s="713"/>
      <c r="F126" s="713"/>
      <c r="G126" s="713"/>
      <c r="H126" s="713"/>
      <c r="I126" s="704" t="e">
        <f>#REF!</f>
        <v>#REF!</v>
      </c>
      <c r="J126" s="1353" t="e">
        <f>#REF!</f>
        <v>#REF!</v>
      </c>
      <c r="K126" s="1353"/>
      <c r="L126" s="1353"/>
      <c r="M126" s="1353"/>
      <c r="N126" s="699"/>
      <c r="AH126" s="706"/>
      <c r="AI126" s="706"/>
      <c r="AK126" s="705"/>
      <c r="AL126" s="706"/>
    </row>
    <row r="127" spans="1:38" s="284" customFormat="1" ht="20.100000000000001" hidden="1" customHeight="1">
      <c r="A127" s="713" t="e">
        <f>#REF!</f>
        <v>#REF!</v>
      </c>
      <c r="B127" s="713"/>
      <c r="C127" s="713"/>
      <c r="D127" s="713"/>
      <c r="E127" s="713"/>
      <c r="F127" s="713"/>
      <c r="G127" s="713"/>
      <c r="H127" s="713"/>
      <c r="I127" s="704" t="e">
        <f>#REF!</f>
        <v>#REF!</v>
      </c>
      <c r="J127" s="1353" t="e">
        <f>#REF!</f>
        <v>#REF!</v>
      </c>
      <c r="K127" s="1353"/>
      <c r="L127" s="1353"/>
      <c r="M127" s="1353"/>
      <c r="N127" s="699"/>
      <c r="AH127" s="706"/>
      <c r="AI127" s="706"/>
      <c r="AK127" s="705"/>
      <c r="AL127" s="706"/>
    </row>
    <row r="128" spans="1:38" s="284" customFormat="1" hidden="1">
      <c r="A128" s="713" t="e">
        <f>#REF!</f>
        <v>#REF!</v>
      </c>
      <c r="B128" s="713"/>
      <c r="C128" s="713"/>
      <c r="D128" s="713"/>
      <c r="E128" s="713"/>
      <c r="F128" s="713"/>
      <c r="G128" s="713"/>
      <c r="H128" s="713"/>
      <c r="I128" s="704" t="e">
        <f>#REF!</f>
        <v>#REF!</v>
      </c>
      <c r="J128" s="1353" t="e">
        <f>#REF!</f>
        <v>#REF!</v>
      </c>
      <c r="K128" s="1353"/>
      <c r="L128" s="1353"/>
      <c r="M128" s="1353"/>
      <c r="N128" s="699"/>
      <c r="AH128" s="706"/>
      <c r="AI128" s="706"/>
      <c r="AK128" s="705"/>
      <c r="AL128" s="706"/>
    </row>
    <row r="129" spans="1:38" s="701" customFormat="1" ht="20.100000000000001" hidden="1" customHeight="1">
      <c r="A129" s="709"/>
      <c r="B129" s="709"/>
      <c r="C129" s="709"/>
      <c r="D129" s="709"/>
      <c r="E129" s="709"/>
      <c r="F129" s="709"/>
      <c r="G129" s="709"/>
      <c r="H129" s="709"/>
      <c r="I129" s="703" t="e">
        <f>#REF!</f>
        <v>#REF!</v>
      </c>
      <c r="J129" s="1353" t="e">
        <f>#REF!</f>
        <v>#REF!</v>
      </c>
      <c r="K129" s="1353"/>
      <c r="L129" s="1353"/>
      <c r="M129" s="1353"/>
      <c r="N129" s="699"/>
      <c r="AH129" s="706"/>
      <c r="AI129" s="706"/>
      <c r="AK129" s="706"/>
      <c r="AL129" s="706"/>
    </row>
    <row r="130" spans="1:38" s="284" customFormat="1" ht="24" hidden="1" customHeight="1">
      <c r="A130" s="742" t="e">
        <f>#REF!</f>
        <v>#REF!</v>
      </c>
      <c r="B130" s="742"/>
      <c r="C130" s="742"/>
      <c r="D130" s="742"/>
      <c r="E130" s="742"/>
      <c r="F130" s="742"/>
      <c r="G130" s="742"/>
      <c r="H130" s="742"/>
      <c r="I130" s="703" t="e">
        <f>#REF!</f>
        <v>#REF!</v>
      </c>
      <c r="J130" s="1353"/>
      <c r="K130" s="1353"/>
      <c r="L130" s="1353"/>
      <c r="M130" s="1353"/>
      <c r="N130" s="699"/>
      <c r="AH130" s="706"/>
      <c r="AI130" s="706"/>
      <c r="AK130" s="706"/>
      <c r="AL130" s="706"/>
    </row>
    <row r="131" spans="1:38" s="284" customFormat="1" hidden="1">
      <c r="A131" s="713" t="e">
        <f>#REF!</f>
        <v>#REF!</v>
      </c>
      <c r="B131" s="713"/>
      <c r="C131" s="713"/>
      <c r="D131" s="713"/>
      <c r="E131" s="713"/>
      <c r="F131" s="713"/>
      <c r="G131" s="713"/>
      <c r="H131" s="713"/>
      <c r="I131" s="704" t="e">
        <f>#REF!</f>
        <v>#REF!</v>
      </c>
      <c r="J131" s="1353" t="e">
        <f>#REF!</f>
        <v>#REF!</v>
      </c>
      <c r="K131" s="1353"/>
      <c r="L131" s="1353"/>
      <c r="M131" s="1353"/>
      <c r="N131" s="699"/>
      <c r="AH131" s="706"/>
      <c r="AI131" s="706"/>
      <c r="AK131" s="705"/>
      <c r="AL131" s="706"/>
    </row>
    <row r="132" spans="1:38" s="284" customFormat="1" hidden="1">
      <c r="A132" s="713" t="e">
        <f>#REF!</f>
        <v>#REF!</v>
      </c>
      <c r="B132" s="713"/>
      <c r="C132" s="713"/>
      <c r="D132" s="713"/>
      <c r="E132" s="713"/>
      <c r="F132" s="713"/>
      <c r="G132" s="713"/>
      <c r="H132" s="713"/>
      <c r="I132" s="704" t="e">
        <f>#REF!</f>
        <v>#REF!</v>
      </c>
      <c r="J132" s="1353" t="e">
        <f>#REF!</f>
        <v>#REF!</v>
      </c>
      <c r="K132" s="1353"/>
      <c r="L132" s="1353"/>
      <c r="M132" s="1353"/>
      <c r="N132" s="699"/>
      <c r="AH132" s="706"/>
      <c r="AI132" s="706"/>
      <c r="AK132" s="705"/>
      <c r="AL132" s="706"/>
    </row>
    <row r="133" spans="1:38" s="284" customFormat="1" ht="33" hidden="1" customHeight="1">
      <c r="A133" s="713" t="e">
        <f>#REF!</f>
        <v>#REF!</v>
      </c>
      <c r="B133" s="713"/>
      <c r="C133" s="713"/>
      <c r="D133" s="713"/>
      <c r="E133" s="713"/>
      <c r="F133" s="713"/>
      <c r="G133" s="713"/>
      <c r="H133" s="713"/>
      <c r="I133" s="704" t="e">
        <f>#REF!</f>
        <v>#REF!</v>
      </c>
      <c r="J133" s="1353" t="e">
        <f>#REF!</f>
        <v>#REF!</v>
      </c>
      <c r="K133" s="1353"/>
      <c r="L133" s="1353"/>
      <c r="M133" s="1353"/>
      <c r="N133" s="699"/>
      <c r="AH133" s="706"/>
      <c r="AI133" s="706"/>
      <c r="AK133" s="705"/>
      <c r="AL133" s="706"/>
    </row>
    <row r="134" spans="1:38" s="701" customFormat="1" ht="20.100000000000001" hidden="1" customHeight="1">
      <c r="A134" s="713"/>
      <c r="B134" s="713"/>
      <c r="C134" s="713"/>
      <c r="D134" s="713"/>
      <c r="E134" s="713"/>
      <c r="F134" s="713"/>
      <c r="G134" s="713"/>
      <c r="H134" s="713"/>
      <c r="I134" s="703" t="e">
        <f>#REF!</f>
        <v>#REF!</v>
      </c>
      <c r="J134" s="1353" t="e">
        <f>#REF!</f>
        <v>#REF!</v>
      </c>
      <c r="K134" s="1353"/>
      <c r="L134" s="1353"/>
      <c r="M134" s="1353"/>
      <c r="N134" s="699"/>
      <c r="AH134" s="706"/>
      <c r="AI134" s="706"/>
      <c r="AK134" s="706"/>
      <c r="AL134" s="706"/>
    </row>
    <row r="135" spans="1:38" s="284" customFormat="1" ht="20.100000000000001" hidden="1" customHeight="1">
      <c r="A135" s="742" t="e">
        <f>#REF!</f>
        <v>#REF!</v>
      </c>
      <c r="B135" s="742"/>
      <c r="C135" s="742"/>
      <c r="D135" s="742"/>
      <c r="E135" s="742"/>
      <c r="F135" s="742"/>
      <c r="G135" s="742"/>
      <c r="H135" s="742"/>
      <c r="I135" s="703" t="e">
        <f>#REF!</f>
        <v>#REF!</v>
      </c>
      <c r="J135" s="1353"/>
      <c r="K135" s="1353"/>
      <c r="L135" s="1353"/>
      <c r="M135" s="1353"/>
      <c r="N135" s="699"/>
      <c r="AH135" s="706"/>
      <c r="AI135" s="706"/>
      <c r="AK135" s="706"/>
      <c r="AL135" s="706"/>
    </row>
    <row r="136" spans="1:38" s="284" customFormat="1" hidden="1">
      <c r="A136" s="713" t="e">
        <f>#REF!</f>
        <v>#REF!</v>
      </c>
      <c r="B136" s="713"/>
      <c r="C136" s="713"/>
      <c r="D136" s="713"/>
      <c r="E136" s="713"/>
      <c r="F136" s="713"/>
      <c r="G136" s="713"/>
      <c r="H136" s="713"/>
      <c r="I136" s="704" t="e">
        <f>#REF!</f>
        <v>#REF!</v>
      </c>
      <c r="J136" s="1353" t="e">
        <f>#REF!</f>
        <v>#REF!</v>
      </c>
      <c r="K136" s="1353"/>
      <c r="L136" s="1353"/>
      <c r="M136" s="1353"/>
      <c r="N136" s="699"/>
      <c r="AH136" s="706"/>
      <c r="AI136" s="706"/>
      <c r="AK136" s="705"/>
      <c r="AL136" s="706"/>
    </row>
    <row r="137" spans="1:38" s="284" customFormat="1" hidden="1">
      <c r="A137" s="713" t="e">
        <f>#REF!</f>
        <v>#REF!</v>
      </c>
      <c r="B137" s="713"/>
      <c r="C137" s="713"/>
      <c r="D137" s="713"/>
      <c r="E137" s="713"/>
      <c r="F137" s="713"/>
      <c r="G137" s="713"/>
      <c r="H137" s="713"/>
      <c r="I137" s="704" t="e">
        <f>#REF!</f>
        <v>#REF!</v>
      </c>
      <c r="J137" s="1353" t="e">
        <f>#REF!</f>
        <v>#REF!</v>
      </c>
      <c r="K137" s="1353"/>
      <c r="L137" s="1353"/>
      <c r="M137" s="1353"/>
      <c r="N137" s="699"/>
      <c r="AH137" s="706"/>
      <c r="AI137" s="706"/>
      <c r="AK137" s="705"/>
      <c r="AL137" s="706"/>
    </row>
    <row r="138" spans="1:38" s="284" customFormat="1" hidden="1">
      <c r="A138" s="713" t="e">
        <f>#REF!</f>
        <v>#REF!</v>
      </c>
      <c r="B138" s="713"/>
      <c r="C138" s="713"/>
      <c r="D138" s="713"/>
      <c r="E138" s="713"/>
      <c r="F138" s="713"/>
      <c r="G138" s="713"/>
      <c r="H138" s="713"/>
      <c r="I138" s="704" t="e">
        <f>#REF!</f>
        <v>#REF!</v>
      </c>
      <c r="J138" s="1353" t="e">
        <f>#REF!</f>
        <v>#REF!</v>
      </c>
      <c r="K138" s="1353"/>
      <c r="L138" s="1353"/>
      <c r="M138" s="1353"/>
      <c r="N138" s="699"/>
      <c r="AH138" s="706"/>
      <c r="AI138" s="706"/>
      <c r="AK138" s="705"/>
      <c r="AL138" s="706"/>
    </row>
    <row r="139" spans="1:38" s="284" customFormat="1" hidden="1">
      <c r="A139" s="713"/>
      <c r="B139" s="713"/>
      <c r="C139" s="713"/>
      <c r="D139" s="713"/>
      <c r="E139" s="713"/>
      <c r="F139" s="713"/>
      <c r="G139" s="713"/>
      <c r="H139" s="713"/>
      <c r="I139" s="703" t="e">
        <f>#REF!</f>
        <v>#REF!</v>
      </c>
      <c r="J139" s="1353" t="e">
        <f>#REF!</f>
        <v>#REF!</v>
      </c>
      <c r="K139" s="1353"/>
      <c r="L139" s="1353"/>
      <c r="M139" s="1353"/>
      <c r="N139" s="699"/>
      <c r="AH139" s="706"/>
      <c r="AI139" s="706"/>
      <c r="AK139" s="706"/>
      <c r="AL139" s="706"/>
    </row>
    <row r="140" spans="1:38" s="284" customFormat="1" ht="20.100000000000001" hidden="1" customHeight="1">
      <c r="A140" s="742" t="e">
        <f>#REF!</f>
        <v>#REF!</v>
      </c>
      <c r="B140" s="742"/>
      <c r="C140" s="742"/>
      <c r="D140" s="742"/>
      <c r="E140" s="742"/>
      <c r="F140" s="742"/>
      <c r="G140" s="742"/>
      <c r="H140" s="742"/>
      <c r="I140" s="703" t="e">
        <f>#REF!</f>
        <v>#REF!</v>
      </c>
      <c r="J140" s="1353"/>
      <c r="K140" s="1353"/>
      <c r="L140" s="1353"/>
      <c r="M140" s="1353"/>
      <c r="N140" s="699"/>
      <c r="AH140" s="706"/>
      <c r="AI140" s="706"/>
      <c r="AK140" s="706"/>
      <c r="AL140" s="706"/>
    </row>
    <row r="141" spans="1:38" s="284" customFormat="1" hidden="1">
      <c r="A141" s="713" t="e">
        <f>#REF!</f>
        <v>#REF!</v>
      </c>
      <c r="B141" s="713"/>
      <c r="C141" s="713"/>
      <c r="D141" s="713"/>
      <c r="E141" s="713"/>
      <c r="F141" s="713"/>
      <c r="G141" s="713"/>
      <c r="H141" s="713"/>
      <c r="I141" s="704" t="e">
        <f>#REF!</f>
        <v>#REF!</v>
      </c>
      <c r="J141" s="1353" t="e">
        <f>#REF!</f>
        <v>#REF!</v>
      </c>
      <c r="K141" s="1353"/>
      <c r="L141" s="1353"/>
      <c r="M141" s="1353"/>
      <c r="N141" s="699"/>
      <c r="AH141" s="706"/>
      <c r="AI141" s="706"/>
      <c r="AK141" s="705"/>
      <c r="AL141" s="706"/>
    </row>
    <row r="142" spans="1:38" s="284" customFormat="1" hidden="1">
      <c r="A142" s="713" t="e">
        <f>#REF!</f>
        <v>#REF!</v>
      </c>
      <c r="B142" s="713"/>
      <c r="C142" s="713"/>
      <c r="D142" s="713"/>
      <c r="E142" s="713"/>
      <c r="F142" s="713"/>
      <c r="G142" s="713"/>
      <c r="H142" s="713"/>
      <c r="I142" s="704" t="e">
        <f>#REF!</f>
        <v>#REF!</v>
      </c>
      <c r="J142" s="1353" t="e">
        <f>#REF!</f>
        <v>#REF!</v>
      </c>
      <c r="K142" s="1353"/>
      <c r="L142" s="1353"/>
      <c r="M142" s="1353"/>
      <c r="N142" s="699"/>
      <c r="AH142" s="706"/>
      <c r="AI142" s="706"/>
      <c r="AK142" s="705"/>
      <c r="AL142" s="706"/>
    </row>
    <row r="143" spans="1:38" s="284" customFormat="1" hidden="1">
      <c r="A143" s="713" t="e">
        <f>#REF!</f>
        <v>#REF!</v>
      </c>
      <c r="B143" s="713"/>
      <c r="C143" s="713"/>
      <c r="D143" s="713"/>
      <c r="E143" s="713"/>
      <c r="F143" s="713"/>
      <c r="G143" s="713"/>
      <c r="H143" s="713"/>
      <c r="I143" s="704" t="e">
        <f>#REF!</f>
        <v>#REF!</v>
      </c>
      <c r="J143" s="1353" t="e">
        <f>#REF!</f>
        <v>#REF!</v>
      </c>
      <c r="K143" s="1353"/>
      <c r="L143" s="1353"/>
      <c r="M143" s="1353"/>
      <c r="N143" s="699"/>
      <c r="AH143" s="706"/>
      <c r="AI143" s="706"/>
      <c r="AK143" s="705"/>
      <c r="AL143" s="706"/>
    </row>
    <row r="144" spans="1:38" s="284" customFormat="1" hidden="1">
      <c r="A144" s="713" t="e">
        <f>#REF!</f>
        <v>#REF!</v>
      </c>
      <c r="B144" s="713"/>
      <c r="C144" s="713"/>
      <c r="D144" s="713"/>
      <c r="E144" s="713"/>
      <c r="F144" s="713"/>
      <c r="G144" s="713"/>
      <c r="H144" s="713"/>
      <c r="I144" s="704" t="e">
        <f>#REF!</f>
        <v>#REF!</v>
      </c>
      <c r="J144" s="1353" t="e">
        <f>#REF!</f>
        <v>#REF!</v>
      </c>
      <c r="K144" s="1353"/>
      <c r="L144" s="1353"/>
      <c r="M144" s="1353"/>
      <c r="N144" s="699"/>
      <c r="AH144" s="706"/>
      <c r="AI144" s="706"/>
      <c r="AK144" s="705"/>
      <c r="AL144" s="706"/>
    </row>
    <row r="145" spans="1:38" s="701" customFormat="1" ht="20.100000000000001" hidden="1" customHeight="1">
      <c r="A145" s="713"/>
      <c r="B145" s="713"/>
      <c r="C145" s="713"/>
      <c r="D145" s="713"/>
      <c r="E145" s="713"/>
      <c r="F145" s="713"/>
      <c r="G145" s="713"/>
      <c r="H145" s="713"/>
      <c r="I145" s="703" t="e">
        <f>#REF!</f>
        <v>#REF!</v>
      </c>
      <c r="J145" s="1353" t="e">
        <f>#REF!</f>
        <v>#REF!</v>
      </c>
      <c r="K145" s="1353"/>
      <c r="L145" s="1353"/>
      <c r="M145" s="1353"/>
      <c r="N145" s="699"/>
      <c r="AH145" s="706"/>
      <c r="AI145" s="706"/>
      <c r="AK145" s="706"/>
      <c r="AL145" s="706"/>
    </row>
    <row r="146" spans="1:38" s="284" customFormat="1" ht="20.100000000000001" hidden="1" customHeight="1">
      <c r="A146" s="710"/>
      <c r="B146" s="710"/>
      <c r="C146" s="710"/>
      <c r="D146" s="710"/>
      <c r="E146" s="710"/>
      <c r="F146" s="710"/>
      <c r="G146" s="710"/>
      <c r="H146" s="710"/>
      <c r="I146" s="703" t="e">
        <f>#REF!</f>
        <v>#REF!</v>
      </c>
      <c r="J146" s="1353" t="e">
        <f>#REF!</f>
        <v>#REF!</v>
      </c>
      <c r="K146" s="1353"/>
      <c r="L146" s="1353"/>
      <c r="M146" s="1353"/>
      <c r="N146" s="699"/>
      <c r="AH146" s="706"/>
      <c r="AI146" s="706"/>
      <c r="AK146" s="706"/>
      <c r="AL146" s="706"/>
    </row>
    <row r="147" spans="1:38" s="284" customFormat="1" hidden="1">
      <c r="A147" s="710"/>
      <c r="B147" s="710"/>
      <c r="C147" s="710"/>
      <c r="D147" s="710"/>
      <c r="E147" s="710"/>
      <c r="F147" s="710"/>
      <c r="G147" s="710"/>
      <c r="H147" s="710"/>
      <c r="I147" s="703"/>
      <c r="J147" s="1353"/>
      <c r="K147" s="1353"/>
      <c r="L147" s="1353"/>
      <c r="M147" s="1353"/>
      <c r="N147" s="699"/>
      <c r="AH147" s="706"/>
      <c r="AI147" s="706"/>
      <c r="AK147" s="706"/>
      <c r="AL147" s="706"/>
    </row>
    <row r="148" spans="1:38" s="284" customFormat="1" ht="20.100000000000001" hidden="1" customHeight="1">
      <c r="A148" s="708" t="e">
        <f>#REF!</f>
        <v>#REF!</v>
      </c>
      <c r="B148" s="708"/>
      <c r="C148" s="708"/>
      <c r="D148" s="708"/>
      <c r="E148" s="708"/>
      <c r="F148" s="708"/>
      <c r="G148" s="708"/>
      <c r="H148" s="708"/>
      <c r="I148" s="703" t="e">
        <f>#REF!</f>
        <v>#REF!</v>
      </c>
      <c r="J148" s="1353"/>
      <c r="K148" s="1353"/>
      <c r="L148" s="1353"/>
      <c r="M148" s="1353"/>
      <c r="N148" s="699"/>
      <c r="AH148" s="706"/>
      <c r="AI148" s="706"/>
      <c r="AK148" s="706"/>
      <c r="AL148" s="706"/>
    </row>
    <row r="149" spans="1:38" s="284" customFormat="1" ht="30" hidden="1" customHeight="1">
      <c r="A149" s="742" t="e">
        <f>#REF!</f>
        <v>#REF!</v>
      </c>
      <c r="B149" s="742"/>
      <c r="C149" s="742"/>
      <c r="D149" s="742"/>
      <c r="E149" s="742"/>
      <c r="F149" s="742"/>
      <c r="G149" s="742"/>
      <c r="H149" s="742"/>
      <c r="I149" s="703" t="e">
        <f>#REF!</f>
        <v>#REF!</v>
      </c>
      <c r="J149" s="1353"/>
      <c r="K149" s="1353"/>
      <c r="L149" s="1353"/>
      <c r="M149" s="1353"/>
      <c r="N149" s="699"/>
      <c r="AH149" s="706"/>
      <c r="AI149" s="706"/>
      <c r="AK149" s="706"/>
      <c r="AL149" s="706"/>
    </row>
    <row r="150" spans="1:38" s="284" customFormat="1" hidden="1">
      <c r="A150" s="713" t="e">
        <f>#REF!</f>
        <v>#REF!</v>
      </c>
      <c r="B150" s="713"/>
      <c r="C150" s="713"/>
      <c r="D150" s="713"/>
      <c r="E150" s="713"/>
      <c r="F150" s="713"/>
      <c r="G150" s="713"/>
      <c r="H150" s="713"/>
      <c r="I150" s="704" t="e">
        <f>#REF!</f>
        <v>#REF!</v>
      </c>
      <c r="J150" s="1353" t="e">
        <f>#REF!</f>
        <v>#REF!</v>
      </c>
      <c r="K150" s="1353"/>
      <c r="L150" s="1353"/>
      <c r="M150" s="1353"/>
      <c r="N150" s="699"/>
      <c r="AH150" s="706"/>
      <c r="AI150" s="706"/>
      <c r="AK150" s="705"/>
      <c r="AL150" s="706"/>
    </row>
    <row r="151" spans="1:38" s="284" customFormat="1" hidden="1">
      <c r="A151" s="713" t="e">
        <f>#REF!</f>
        <v>#REF!</v>
      </c>
      <c r="B151" s="713"/>
      <c r="C151" s="713"/>
      <c r="D151" s="713"/>
      <c r="E151" s="713"/>
      <c r="F151" s="713"/>
      <c r="G151" s="713"/>
      <c r="H151" s="713"/>
      <c r="I151" s="704" t="e">
        <f>#REF!</f>
        <v>#REF!</v>
      </c>
      <c r="J151" s="1353" t="e">
        <f>#REF!</f>
        <v>#REF!</v>
      </c>
      <c r="K151" s="1353"/>
      <c r="L151" s="1353"/>
      <c r="M151" s="1353"/>
      <c r="N151" s="699"/>
      <c r="AH151" s="706"/>
      <c r="AI151" s="706"/>
      <c r="AK151" s="705"/>
      <c r="AL151" s="706"/>
    </row>
    <row r="152" spans="1:38" s="284" customFormat="1" hidden="1">
      <c r="A152" s="713" t="e">
        <f>#REF!</f>
        <v>#REF!</v>
      </c>
      <c r="B152" s="713"/>
      <c r="C152" s="713"/>
      <c r="D152" s="713"/>
      <c r="E152" s="713"/>
      <c r="F152" s="713"/>
      <c r="G152" s="713"/>
      <c r="H152" s="713"/>
      <c r="I152" s="704" t="e">
        <f>#REF!</f>
        <v>#REF!</v>
      </c>
      <c r="J152" s="1353" t="e">
        <f>#REF!</f>
        <v>#REF!</v>
      </c>
      <c r="K152" s="1353"/>
      <c r="L152" s="1353"/>
      <c r="M152" s="1353"/>
      <c r="N152" s="699"/>
      <c r="AH152" s="706"/>
      <c r="AI152" s="706"/>
      <c r="AK152" s="705"/>
      <c r="AL152" s="706"/>
    </row>
    <row r="153" spans="1:38" s="284" customFormat="1" ht="20.100000000000001" hidden="1" customHeight="1">
      <c r="A153" s="711"/>
      <c r="B153" s="711"/>
      <c r="C153" s="711"/>
      <c r="D153" s="711"/>
      <c r="E153" s="711"/>
      <c r="F153" s="711"/>
      <c r="G153" s="711"/>
      <c r="H153" s="711"/>
      <c r="I153" s="703" t="e">
        <f>#REF!</f>
        <v>#REF!</v>
      </c>
      <c r="J153" s="1353" t="e">
        <f>#REF!</f>
        <v>#REF!</v>
      </c>
      <c r="K153" s="1353"/>
      <c r="L153" s="1353"/>
      <c r="M153" s="1353"/>
      <c r="N153" s="699"/>
      <c r="AH153" s="706"/>
      <c r="AI153" s="706"/>
      <c r="AK153" s="706"/>
      <c r="AL153" s="706"/>
    </row>
    <row r="154" spans="1:38" s="284" customFormat="1" ht="20.100000000000001" hidden="1" customHeight="1">
      <c r="A154" s="710"/>
      <c r="B154" s="710"/>
      <c r="C154" s="710"/>
      <c r="D154" s="710"/>
      <c r="E154" s="710"/>
      <c r="F154" s="710"/>
      <c r="G154" s="710"/>
      <c r="H154" s="710"/>
      <c r="I154" s="703" t="e">
        <f>#REF!</f>
        <v>#REF!</v>
      </c>
      <c r="J154" s="1353" t="e">
        <f>#REF!</f>
        <v>#REF!</v>
      </c>
      <c r="K154" s="1353"/>
      <c r="L154" s="1353"/>
      <c r="M154" s="1353"/>
      <c r="N154" s="699"/>
      <c r="AH154" s="706"/>
      <c r="AI154" s="706"/>
      <c r="AK154" s="706"/>
      <c r="AL154" s="706"/>
    </row>
    <row r="155" spans="1:38" s="284" customFormat="1" ht="20.100000000000001" hidden="1" customHeight="1">
      <c r="A155" s="709" t="e">
        <f>#REF!</f>
        <v>#REF!</v>
      </c>
      <c r="B155" s="709"/>
      <c r="C155" s="709"/>
      <c r="D155" s="709"/>
      <c r="E155" s="709"/>
      <c r="F155" s="709"/>
      <c r="G155" s="709"/>
      <c r="H155" s="709"/>
      <c r="I155" s="703" t="e">
        <f>#REF!</f>
        <v>#REF!</v>
      </c>
      <c r="J155" s="1353"/>
      <c r="K155" s="1353"/>
      <c r="L155" s="1353"/>
      <c r="M155" s="1353"/>
      <c r="N155" s="699"/>
      <c r="AH155" s="706"/>
      <c r="AI155" s="706"/>
      <c r="AK155" s="706"/>
      <c r="AL155" s="706"/>
    </row>
    <row r="156" spans="1:38" s="284" customFormat="1" ht="30" hidden="1" customHeight="1">
      <c r="A156" s="708" t="e">
        <f>#REF!</f>
        <v>#REF!</v>
      </c>
      <c r="B156" s="708"/>
      <c r="C156" s="708"/>
      <c r="D156" s="708"/>
      <c r="E156" s="708"/>
      <c r="F156" s="708"/>
      <c r="G156" s="708"/>
      <c r="H156" s="708"/>
      <c r="I156" s="703" t="e">
        <f>#REF!</f>
        <v>#REF!</v>
      </c>
      <c r="J156" s="1353"/>
      <c r="K156" s="1353"/>
      <c r="L156" s="1353"/>
      <c r="M156" s="1353"/>
      <c r="N156" s="699"/>
      <c r="AH156" s="706"/>
      <c r="AI156" s="706"/>
      <c r="AK156" s="706"/>
      <c r="AL156" s="706"/>
    </row>
    <row r="157" spans="1:38" s="284" customFormat="1" ht="20.100000000000001" hidden="1" customHeight="1">
      <c r="A157" s="713" t="e">
        <f>#REF!</f>
        <v>#REF!</v>
      </c>
      <c r="B157" s="713"/>
      <c r="C157" s="713"/>
      <c r="D157" s="713"/>
      <c r="E157" s="713"/>
      <c r="F157" s="713"/>
      <c r="G157" s="713"/>
      <c r="H157" s="713"/>
      <c r="I157" s="704" t="e">
        <f>#REF!</f>
        <v>#REF!</v>
      </c>
      <c r="J157" s="1353" t="e">
        <f>#REF!</f>
        <v>#REF!</v>
      </c>
      <c r="K157" s="1353"/>
      <c r="L157" s="1353"/>
      <c r="M157" s="1353"/>
      <c r="N157" s="699"/>
      <c r="AH157" s="706"/>
      <c r="AI157" s="706"/>
      <c r="AK157" s="705"/>
      <c r="AL157" s="706"/>
    </row>
    <row r="158" spans="1:38" s="284" customFormat="1" ht="20.100000000000001" hidden="1" customHeight="1">
      <c r="A158" s="713" t="e">
        <f>#REF!</f>
        <v>#REF!</v>
      </c>
      <c r="B158" s="713"/>
      <c r="C158" s="713"/>
      <c r="D158" s="713"/>
      <c r="E158" s="713"/>
      <c r="F158" s="713"/>
      <c r="G158" s="713"/>
      <c r="H158" s="713"/>
      <c r="I158" s="704" t="e">
        <f>#REF!</f>
        <v>#REF!</v>
      </c>
      <c r="J158" s="1353" t="e">
        <f>#REF!</f>
        <v>#REF!</v>
      </c>
      <c r="K158" s="1353"/>
      <c r="L158" s="1353"/>
      <c r="M158" s="1353"/>
      <c r="N158" s="699"/>
      <c r="AH158" s="706"/>
      <c r="AI158" s="706"/>
      <c r="AK158" s="705"/>
      <c r="AL158" s="706"/>
    </row>
    <row r="159" spans="1:38" s="284" customFormat="1" ht="20.100000000000001" hidden="1" customHeight="1">
      <c r="A159" s="713" t="e">
        <f>#REF!</f>
        <v>#REF!</v>
      </c>
      <c r="B159" s="713"/>
      <c r="C159" s="713"/>
      <c r="D159" s="713"/>
      <c r="E159" s="713"/>
      <c r="F159" s="713"/>
      <c r="G159" s="713"/>
      <c r="H159" s="713"/>
      <c r="I159" s="704" t="e">
        <f>#REF!</f>
        <v>#REF!</v>
      </c>
      <c r="J159" s="1353" t="e">
        <f>#REF!</f>
        <v>#REF!</v>
      </c>
      <c r="K159" s="1353"/>
      <c r="L159" s="1353"/>
      <c r="M159" s="1353"/>
      <c r="N159" s="699"/>
      <c r="AH159" s="706"/>
      <c r="AI159" s="706"/>
      <c r="AK159" s="705"/>
      <c r="AL159" s="706"/>
    </row>
    <row r="160" spans="1:38" s="284" customFormat="1" ht="20.100000000000001" hidden="1" customHeight="1">
      <c r="A160" s="713" t="e">
        <f>#REF!</f>
        <v>#REF!</v>
      </c>
      <c r="B160" s="713"/>
      <c r="C160" s="713"/>
      <c r="D160" s="713"/>
      <c r="E160" s="713"/>
      <c r="F160" s="713"/>
      <c r="G160" s="713"/>
      <c r="H160" s="713"/>
      <c r="I160" s="704" t="e">
        <f>#REF!</f>
        <v>#REF!</v>
      </c>
      <c r="J160" s="1353" t="e">
        <f>#REF!</f>
        <v>#REF!</v>
      </c>
      <c r="K160" s="1353"/>
      <c r="L160" s="1353"/>
      <c r="M160" s="1353"/>
      <c r="N160" s="699"/>
      <c r="AH160" s="706"/>
      <c r="AI160" s="706"/>
      <c r="AK160" s="705"/>
      <c r="AL160" s="706"/>
    </row>
    <row r="161" spans="1:38" s="284" customFormat="1" ht="20.100000000000001" hidden="1" customHeight="1">
      <c r="A161" s="713" t="e">
        <f>#REF!</f>
        <v>#REF!</v>
      </c>
      <c r="B161" s="713"/>
      <c r="C161" s="713"/>
      <c r="D161" s="713"/>
      <c r="E161" s="713"/>
      <c r="F161" s="713"/>
      <c r="G161" s="713"/>
      <c r="H161" s="713"/>
      <c r="I161" s="704" t="e">
        <f>#REF!</f>
        <v>#REF!</v>
      </c>
      <c r="J161" s="1353" t="e">
        <f>#REF!</f>
        <v>#REF!</v>
      </c>
      <c r="K161" s="1353"/>
      <c r="L161" s="1353"/>
      <c r="M161" s="1353"/>
      <c r="N161" s="699"/>
      <c r="AH161" s="706"/>
      <c r="AI161" s="706"/>
      <c r="AK161" s="705"/>
      <c r="AL161" s="706"/>
    </row>
    <row r="162" spans="1:38" s="284" customFormat="1" ht="20.100000000000001" hidden="1" customHeight="1">
      <c r="A162" s="707"/>
      <c r="B162" s="707"/>
      <c r="C162" s="707"/>
      <c r="D162" s="707"/>
      <c r="E162" s="707"/>
      <c r="F162" s="707"/>
      <c r="G162" s="707"/>
      <c r="H162" s="707"/>
      <c r="I162" s="703" t="e">
        <f>#REF!</f>
        <v>#REF!</v>
      </c>
      <c r="J162" s="1353" t="e">
        <f>#REF!</f>
        <v>#REF!</v>
      </c>
      <c r="K162" s="1353"/>
      <c r="L162" s="1353"/>
      <c r="M162" s="1353"/>
      <c r="N162" s="699"/>
      <c r="AH162" s="706"/>
      <c r="AI162" s="706"/>
      <c r="AK162" s="706"/>
      <c r="AL162" s="706"/>
    </row>
    <row r="163" spans="1:38" s="284" customFormat="1" ht="20.100000000000001" hidden="1" customHeight="1">
      <c r="A163" s="708" t="e">
        <f>#REF!</f>
        <v>#REF!</v>
      </c>
      <c r="B163" s="708"/>
      <c r="C163" s="708"/>
      <c r="D163" s="708"/>
      <c r="E163" s="708"/>
      <c r="F163" s="708"/>
      <c r="G163" s="708"/>
      <c r="H163" s="708"/>
      <c r="I163" s="703" t="e">
        <f>#REF!</f>
        <v>#REF!</v>
      </c>
      <c r="J163" s="1353"/>
      <c r="K163" s="1353"/>
      <c r="L163" s="1353"/>
      <c r="M163" s="1353"/>
      <c r="N163" s="699"/>
      <c r="AH163" s="706"/>
      <c r="AI163" s="706"/>
      <c r="AK163" s="706"/>
      <c r="AL163" s="706"/>
    </row>
    <row r="164" spans="1:38" s="284" customFormat="1" ht="20.100000000000001" hidden="1" customHeight="1">
      <c r="A164" s="713" t="e">
        <f>#REF!</f>
        <v>#REF!</v>
      </c>
      <c r="B164" s="713"/>
      <c r="C164" s="713"/>
      <c r="D164" s="713"/>
      <c r="E164" s="713"/>
      <c r="F164" s="713"/>
      <c r="G164" s="713"/>
      <c r="H164" s="713"/>
      <c r="I164" s="712" t="e">
        <f>#REF!</f>
        <v>#REF!</v>
      </c>
      <c r="J164" s="1353" t="e">
        <f>#REF!</f>
        <v>#REF!</v>
      </c>
      <c r="K164" s="1353"/>
      <c r="L164" s="1353"/>
      <c r="M164" s="1353"/>
      <c r="N164" s="699"/>
      <c r="AH164" s="706"/>
      <c r="AI164" s="706"/>
      <c r="AK164" s="705"/>
      <c r="AL164" s="706"/>
    </row>
    <row r="165" spans="1:38" s="284" customFormat="1" ht="20.100000000000001" hidden="1" customHeight="1">
      <c r="A165" s="713" t="e">
        <f>#REF!</f>
        <v>#REF!</v>
      </c>
      <c r="B165" s="713"/>
      <c r="C165" s="713"/>
      <c r="D165" s="713"/>
      <c r="E165" s="713"/>
      <c r="F165" s="713"/>
      <c r="G165" s="713"/>
      <c r="H165" s="713"/>
      <c r="I165" s="712" t="e">
        <f>#REF!</f>
        <v>#REF!</v>
      </c>
      <c r="J165" s="1353" t="e">
        <f>#REF!</f>
        <v>#REF!</v>
      </c>
      <c r="K165" s="1353"/>
      <c r="L165" s="1353"/>
      <c r="M165" s="1353"/>
      <c r="N165" s="699"/>
      <c r="AH165" s="706"/>
      <c r="AI165" s="706"/>
      <c r="AK165" s="705"/>
      <c r="AL165" s="706"/>
    </row>
    <row r="166" spans="1:38" s="284" customFormat="1" ht="20.100000000000001" hidden="1" customHeight="1">
      <c r="A166" s="713" t="e">
        <f>#REF!</f>
        <v>#REF!</v>
      </c>
      <c r="B166" s="713"/>
      <c r="C166" s="713"/>
      <c r="D166" s="713"/>
      <c r="E166" s="713"/>
      <c r="F166" s="713"/>
      <c r="G166" s="713"/>
      <c r="H166" s="713"/>
      <c r="I166" s="712" t="e">
        <f>#REF!</f>
        <v>#REF!</v>
      </c>
      <c r="J166" s="1353" t="e">
        <f>#REF!</f>
        <v>#REF!</v>
      </c>
      <c r="K166" s="1353"/>
      <c r="L166" s="1353"/>
      <c r="M166" s="1353"/>
      <c r="N166" s="699"/>
      <c r="AH166" s="706"/>
      <c r="AI166" s="706"/>
      <c r="AK166" s="705"/>
      <c r="AL166" s="706"/>
    </row>
    <row r="167" spans="1:38" s="284" customFormat="1" ht="20.100000000000001" hidden="1" customHeight="1">
      <c r="A167" s="713" t="e">
        <f>#REF!</f>
        <v>#REF!</v>
      </c>
      <c r="B167" s="713"/>
      <c r="C167" s="713"/>
      <c r="D167" s="713"/>
      <c r="E167" s="713"/>
      <c r="F167" s="713"/>
      <c r="G167" s="713"/>
      <c r="H167" s="713"/>
      <c r="I167" s="712" t="e">
        <f>#REF!</f>
        <v>#REF!</v>
      </c>
      <c r="J167" s="1353" t="e">
        <f>#REF!</f>
        <v>#REF!</v>
      </c>
      <c r="K167" s="1353"/>
      <c r="L167" s="1353"/>
      <c r="M167" s="1353"/>
      <c r="N167" s="699"/>
      <c r="AH167" s="706"/>
      <c r="AI167" s="706"/>
      <c r="AK167" s="705"/>
      <c r="AL167" s="706"/>
    </row>
    <row r="168" spans="1:38" s="284" customFormat="1" ht="20.100000000000001" hidden="1" customHeight="1">
      <c r="A168" s="713" t="e">
        <f>#REF!</f>
        <v>#REF!</v>
      </c>
      <c r="B168" s="713"/>
      <c r="C168" s="713"/>
      <c r="D168" s="713"/>
      <c r="E168" s="713"/>
      <c r="F168" s="713"/>
      <c r="G168" s="713"/>
      <c r="H168" s="713"/>
      <c r="I168" s="712" t="e">
        <f>#REF!</f>
        <v>#REF!</v>
      </c>
      <c r="J168" s="1353" t="e">
        <f>#REF!</f>
        <v>#REF!</v>
      </c>
      <c r="K168" s="1353"/>
      <c r="L168" s="1353"/>
      <c r="M168" s="1353"/>
      <c r="N168" s="699"/>
      <c r="AH168" s="706"/>
      <c r="AI168" s="706"/>
      <c r="AK168" s="705"/>
      <c r="AL168" s="706"/>
    </row>
    <row r="169" spans="1:38" s="284" customFormat="1" ht="20.100000000000001" hidden="1" customHeight="1">
      <c r="A169" s="713" t="e">
        <f>#REF!</f>
        <v>#REF!</v>
      </c>
      <c r="B169" s="713"/>
      <c r="C169" s="713"/>
      <c r="D169" s="713"/>
      <c r="E169" s="713"/>
      <c r="F169" s="713"/>
      <c r="G169" s="713"/>
      <c r="H169" s="713"/>
      <c r="I169" s="712" t="e">
        <f>#REF!</f>
        <v>#REF!</v>
      </c>
      <c r="J169" s="1353" t="e">
        <f>#REF!</f>
        <v>#REF!</v>
      </c>
      <c r="K169" s="1353"/>
      <c r="L169" s="1353"/>
      <c r="M169" s="1353"/>
      <c r="N169" s="699"/>
      <c r="AH169" s="706"/>
      <c r="AI169" s="706"/>
      <c r="AK169" s="705"/>
      <c r="AL169" s="706"/>
    </row>
    <row r="170" spans="1:38" s="284" customFormat="1" ht="20.100000000000001" hidden="1" customHeight="1">
      <c r="A170" s="713"/>
      <c r="B170" s="713"/>
      <c r="C170" s="713"/>
      <c r="D170" s="713"/>
      <c r="E170" s="713"/>
      <c r="F170" s="713"/>
      <c r="G170" s="713"/>
      <c r="H170" s="713"/>
      <c r="I170" s="703" t="e">
        <f>#REF!</f>
        <v>#REF!</v>
      </c>
      <c r="J170" s="1353" t="e">
        <f>#REF!</f>
        <v>#REF!</v>
      </c>
      <c r="K170" s="1353"/>
      <c r="L170" s="1353"/>
      <c r="M170" s="1353"/>
      <c r="N170" s="699"/>
      <c r="AH170" s="706"/>
      <c r="AI170" s="706"/>
      <c r="AK170" s="706"/>
      <c r="AL170" s="706"/>
    </row>
    <row r="171" spans="1:38" s="284" customFormat="1" ht="35.25" hidden="1" customHeight="1">
      <c r="A171" s="708" t="e">
        <f>#REF!</f>
        <v>#REF!</v>
      </c>
      <c r="B171" s="708"/>
      <c r="C171" s="708"/>
      <c r="D171" s="708"/>
      <c r="E171" s="708"/>
      <c r="F171" s="708"/>
      <c r="G171" s="708"/>
      <c r="H171" s="708"/>
      <c r="I171" s="703" t="e">
        <f>#REF!</f>
        <v>#REF!</v>
      </c>
      <c r="J171" s="1353"/>
      <c r="K171" s="1353"/>
      <c r="L171" s="1353"/>
      <c r="M171" s="1353"/>
      <c r="N171" s="699"/>
      <c r="AH171" s="706"/>
      <c r="AI171" s="706"/>
      <c r="AK171" s="706"/>
      <c r="AL171" s="706"/>
    </row>
    <row r="172" spans="1:38" s="284" customFormat="1" ht="19.5" hidden="1" customHeight="1">
      <c r="A172" s="713" t="e">
        <f>#REF!</f>
        <v>#REF!</v>
      </c>
      <c r="B172" s="713"/>
      <c r="C172" s="713"/>
      <c r="D172" s="713"/>
      <c r="E172" s="713"/>
      <c r="F172" s="713"/>
      <c r="G172" s="713"/>
      <c r="H172" s="713"/>
      <c r="I172" s="712" t="e">
        <f>#REF!</f>
        <v>#REF!</v>
      </c>
      <c r="J172" s="1353" t="e">
        <f>#REF!</f>
        <v>#REF!</v>
      </c>
      <c r="K172" s="1353"/>
      <c r="L172" s="1353"/>
      <c r="M172" s="1353"/>
      <c r="N172" s="699"/>
      <c r="AH172" s="706"/>
      <c r="AI172" s="706"/>
      <c r="AK172" s="705"/>
      <c r="AL172" s="706"/>
    </row>
    <row r="173" spans="1:38" s="284" customFormat="1" ht="19.5" hidden="1" customHeight="1">
      <c r="A173" s="713" t="e">
        <f>#REF!</f>
        <v>#REF!</v>
      </c>
      <c r="B173" s="713"/>
      <c r="C173" s="713"/>
      <c r="D173" s="713"/>
      <c r="E173" s="713"/>
      <c r="F173" s="713"/>
      <c r="G173" s="713"/>
      <c r="H173" s="713"/>
      <c r="I173" s="712" t="e">
        <f>#REF!</f>
        <v>#REF!</v>
      </c>
      <c r="J173" s="1353" t="e">
        <f>#REF!</f>
        <v>#REF!</v>
      </c>
      <c r="K173" s="1353"/>
      <c r="L173" s="1353"/>
      <c r="M173" s="1353"/>
      <c r="N173" s="699"/>
      <c r="AH173" s="706"/>
      <c r="AI173" s="706"/>
      <c r="AK173" s="705"/>
      <c r="AL173" s="706"/>
    </row>
    <row r="174" spans="1:38" s="284" customFormat="1" ht="19.5" hidden="1" customHeight="1">
      <c r="A174" s="713" t="e">
        <f>#REF!</f>
        <v>#REF!</v>
      </c>
      <c r="B174" s="713"/>
      <c r="C174" s="713"/>
      <c r="D174" s="713"/>
      <c r="E174" s="713"/>
      <c r="F174" s="713"/>
      <c r="G174" s="713"/>
      <c r="H174" s="713"/>
      <c r="I174" s="712" t="e">
        <f>#REF!</f>
        <v>#REF!</v>
      </c>
      <c r="J174" s="1353" t="e">
        <f>#REF!</f>
        <v>#REF!</v>
      </c>
      <c r="K174" s="1353"/>
      <c r="L174" s="1353"/>
      <c r="M174" s="1353"/>
      <c r="N174" s="699"/>
      <c r="AH174" s="706"/>
      <c r="AI174" s="706"/>
      <c r="AK174" s="705"/>
      <c r="AL174" s="706"/>
    </row>
    <row r="175" spans="1:38" s="284" customFormat="1" ht="19.5" hidden="1" customHeight="1">
      <c r="A175" s="713" t="e">
        <f>#REF!</f>
        <v>#REF!</v>
      </c>
      <c r="B175" s="713"/>
      <c r="C175" s="713"/>
      <c r="D175" s="713"/>
      <c r="E175" s="713"/>
      <c r="F175" s="713"/>
      <c r="G175" s="713"/>
      <c r="H175" s="713"/>
      <c r="I175" s="712" t="e">
        <f>#REF!</f>
        <v>#REF!</v>
      </c>
      <c r="J175" s="1353" t="e">
        <f>#REF!</f>
        <v>#REF!</v>
      </c>
      <c r="K175" s="1353"/>
      <c r="L175" s="1353"/>
      <c r="M175" s="1353"/>
      <c r="N175" s="699"/>
      <c r="AH175" s="706"/>
      <c r="AI175" s="706"/>
      <c r="AK175" s="705"/>
      <c r="AL175" s="706"/>
    </row>
    <row r="176" spans="1:38" s="284" customFormat="1" ht="33" hidden="1" customHeight="1">
      <c r="A176" s="713" t="e">
        <f>#REF!</f>
        <v>#REF!</v>
      </c>
      <c r="B176" s="713"/>
      <c r="C176" s="713"/>
      <c r="D176" s="713"/>
      <c r="E176" s="713"/>
      <c r="F176" s="713"/>
      <c r="G176" s="713"/>
      <c r="H176" s="713"/>
      <c r="I176" s="712" t="e">
        <f>#REF!</f>
        <v>#REF!</v>
      </c>
      <c r="J176" s="1353" t="e">
        <f>#REF!</f>
        <v>#REF!</v>
      </c>
      <c r="K176" s="1353"/>
      <c r="L176" s="1353"/>
      <c r="M176" s="1353"/>
      <c r="N176" s="699"/>
      <c r="AH176" s="706"/>
      <c r="AI176" s="706"/>
      <c r="AK176" s="705"/>
      <c r="AL176" s="706"/>
    </row>
    <row r="177" spans="1:38" s="284" customFormat="1" ht="19.5" hidden="1" customHeight="1">
      <c r="A177" s="713" t="e">
        <f>#REF!</f>
        <v>#REF!</v>
      </c>
      <c r="B177" s="713"/>
      <c r="C177" s="713"/>
      <c r="D177" s="713"/>
      <c r="E177" s="713"/>
      <c r="F177" s="713"/>
      <c r="G177" s="713"/>
      <c r="H177" s="713"/>
      <c r="I177" s="712" t="e">
        <f>#REF!</f>
        <v>#REF!</v>
      </c>
      <c r="J177" s="1353" t="e">
        <f>#REF!</f>
        <v>#REF!</v>
      </c>
      <c r="K177" s="1353"/>
      <c r="L177" s="1353"/>
      <c r="M177" s="1353"/>
      <c r="N177" s="699"/>
      <c r="AH177" s="706"/>
      <c r="AI177" s="706"/>
      <c r="AK177" s="705"/>
      <c r="AL177" s="706"/>
    </row>
    <row r="178" spans="1:38" s="284" customFormat="1" ht="19.5" hidden="1" customHeight="1">
      <c r="A178" s="713" t="e">
        <f>#REF!</f>
        <v>#REF!</v>
      </c>
      <c r="B178" s="713"/>
      <c r="C178" s="713"/>
      <c r="D178" s="713"/>
      <c r="E178" s="713"/>
      <c r="F178" s="713"/>
      <c r="G178" s="713"/>
      <c r="H178" s="713"/>
      <c r="I178" s="712" t="e">
        <f>#REF!</f>
        <v>#REF!</v>
      </c>
      <c r="J178" s="1353" t="e">
        <f>#REF!</f>
        <v>#REF!</v>
      </c>
      <c r="K178" s="1353"/>
      <c r="L178" s="1353"/>
      <c r="M178" s="1353"/>
      <c r="N178" s="699"/>
      <c r="AH178" s="706"/>
      <c r="AI178" s="706"/>
      <c r="AK178" s="705"/>
      <c r="AL178" s="706"/>
    </row>
    <row r="179" spans="1:38" s="284" customFormat="1" ht="19.5" hidden="1" customHeight="1">
      <c r="A179" s="713" t="e">
        <f>#REF!</f>
        <v>#REF!</v>
      </c>
      <c r="B179" s="713"/>
      <c r="C179" s="713"/>
      <c r="D179" s="713"/>
      <c r="E179" s="713"/>
      <c r="F179" s="713"/>
      <c r="G179" s="713"/>
      <c r="H179" s="713"/>
      <c r="I179" s="712" t="e">
        <f>#REF!</f>
        <v>#REF!</v>
      </c>
      <c r="J179" s="1353" t="e">
        <f>#REF!</f>
        <v>#REF!</v>
      </c>
      <c r="K179" s="1353"/>
      <c r="L179" s="1353"/>
      <c r="M179" s="1353"/>
      <c r="N179" s="699"/>
      <c r="AH179" s="706"/>
      <c r="AI179" s="706"/>
      <c r="AK179" s="705"/>
      <c r="AL179" s="706"/>
    </row>
    <row r="180" spans="1:38" s="284" customFormat="1" ht="19.5" hidden="1" customHeight="1">
      <c r="A180" s="713" t="e">
        <f>#REF!</f>
        <v>#REF!</v>
      </c>
      <c r="B180" s="713"/>
      <c r="C180" s="713"/>
      <c r="D180" s="713"/>
      <c r="E180" s="713"/>
      <c r="F180" s="713"/>
      <c r="G180" s="713"/>
      <c r="H180" s="713"/>
      <c r="I180" s="712" t="e">
        <f>#REF!</f>
        <v>#REF!</v>
      </c>
      <c r="J180" s="1353" t="e">
        <f>#REF!</f>
        <v>#REF!</v>
      </c>
      <c r="K180" s="1353"/>
      <c r="L180" s="1353"/>
      <c r="M180" s="1353"/>
      <c r="N180" s="699"/>
      <c r="AH180" s="706"/>
      <c r="AI180" s="706"/>
      <c r="AK180" s="705"/>
      <c r="AL180" s="706"/>
    </row>
    <row r="181" spans="1:38" s="284" customFormat="1" ht="19.5" hidden="1" customHeight="1">
      <c r="A181" s="713"/>
      <c r="B181" s="713"/>
      <c r="C181" s="713"/>
      <c r="D181" s="713"/>
      <c r="E181" s="713"/>
      <c r="F181" s="713"/>
      <c r="G181" s="713"/>
      <c r="H181" s="713"/>
      <c r="I181" s="703" t="e">
        <f>#REF!</f>
        <v>#REF!</v>
      </c>
      <c r="J181" s="1353" t="e">
        <f>#REF!</f>
        <v>#REF!</v>
      </c>
      <c r="K181" s="1353"/>
      <c r="L181" s="1353"/>
      <c r="M181" s="1353"/>
      <c r="N181" s="699"/>
      <c r="AH181" s="706"/>
      <c r="AI181" s="706"/>
      <c r="AK181" s="706"/>
      <c r="AL181" s="706"/>
    </row>
    <row r="182" spans="1:38" s="284" customFormat="1" ht="19.5" hidden="1" customHeight="1">
      <c r="A182" s="708" t="e">
        <f>#REF!</f>
        <v>#REF!</v>
      </c>
      <c r="B182" s="708"/>
      <c r="C182" s="708"/>
      <c r="D182" s="708"/>
      <c r="E182" s="708"/>
      <c r="F182" s="708"/>
      <c r="G182" s="708"/>
      <c r="H182" s="708"/>
      <c r="I182" s="703" t="e">
        <f>#REF!</f>
        <v>#REF!</v>
      </c>
      <c r="J182" s="1353"/>
      <c r="K182" s="1353"/>
      <c r="L182" s="1353"/>
      <c r="M182" s="1353"/>
      <c r="N182" s="699"/>
      <c r="AH182" s="706"/>
      <c r="AI182" s="706"/>
      <c r="AK182" s="706"/>
      <c r="AL182" s="706"/>
    </row>
    <row r="183" spans="1:38" s="284" customFormat="1" ht="19.5" hidden="1" customHeight="1">
      <c r="A183" s="713" t="e">
        <f>#REF!</f>
        <v>#REF!</v>
      </c>
      <c r="B183" s="713"/>
      <c r="C183" s="713"/>
      <c r="D183" s="713"/>
      <c r="E183" s="713"/>
      <c r="F183" s="713"/>
      <c r="G183" s="713"/>
      <c r="H183" s="713"/>
      <c r="I183" s="704" t="e">
        <f>#REF!</f>
        <v>#REF!</v>
      </c>
      <c r="J183" s="1353" t="e">
        <f>#REF!</f>
        <v>#REF!</v>
      </c>
      <c r="K183" s="1353"/>
      <c r="L183" s="1353"/>
      <c r="M183" s="1353"/>
      <c r="N183" s="699"/>
      <c r="AH183" s="706"/>
      <c r="AI183" s="706"/>
      <c r="AK183" s="705"/>
      <c r="AL183" s="706"/>
    </row>
    <row r="184" spans="1:38" s="284" customFormat="1" ht="19.5" hidden="1" customHeight="1">
      <c r="A184" s="713" t="e">
        <f>#REF!</f>
        <v>#REF!</v>
      </c>
      <c r="B184" s="713"/>
      <c r="C184" s="713"/>
      <c r="D184" s="713"/>
      <c r="E184" s="713"/>
      <c r="F184" s="713"/>
      <c r="G184" s="713"/>
      <c r="H184" s="713"/>
      <c r="I184" s="704" t="e">
        <f>#REF!</f>
        <v>#REF!</v>
      </c>
      <c r="J184" s="1353" t="e">
        <f>#REF!</f>
        <v>#REF!</v>
      </c>
      <c r="K184" s="1353"/>
      <c r="L184" s="1353"/>
      <c r="M184" s="1353"/>
      <c r="N184" s="699"/>
      <c r="AH184" s="706"/>
      <c r="AI184" s="706"/>
      <c r="AK184" s="705"/>
      <c r="AL184" s="706"/>
    </row>
    <row r="185" spans="1:38" s="284" customFormat="1" ht="19.5" hidden="1" customHeight="1">
      <c r="A185" s="713" t="e">
        <f>#REF!</f>
        <v>#REF!</v>
      </c>
      <c r="B185" s="713"/>
      <c r="C185" s="713"/>
      <c r="D185" s="713"/>
      <c r="E185" s="713"/>
      <c r="F185" s="713"/>
      <c r="G185" s="713"/>
      <c r="H185" s="713"/>
      <c r="I185" s="704" t="e">
        <f>#REF!</f>
        <v>#REF!</v>
      </c>
      <c r="J185" s="1353" t="e">
        <f>#REF!</f>
        <v>#REF!</v>
      </c>
      <c r="K185" s="1353"/>
      <c r="L185" s="1353"/>
      <c r="M185" s="1353"/>
      <c r="N185" s="699"/>
      <c r="AH185" s="706"/>
      <c r="AI185" s="706"/>
      <c r="AK185" s="705"/>
      <c r="AL185" s="706"/>
    </row>
    <row r="186" spans="1:38" s="284" customFormat="1" ht="19.5" hidden="1" customHeight="1">
      <c r="A186" s="713"/>
      <c r="B186" s="713"/>
      <c r="C186" s="713"/>
      <c r="D186" s="713"/>
      <c r="E186" s="713"/>
      <c r="F186" s="713"/>
      <c r="G186" s="713"/>
      <c r="H186" s="713"/>
      <c r="I186" s="703" t="e">
        <f>#REF!</f>
        <v>#REF!</v>
      </c>
      <c r="J186" s="1353" t="e">
        <f>#REF!</f>
        <v>#REF!</v>
      </c>
      <c r="K186" s="1353"/>
      <c r="L186" s="1353"/>
      <c r="M186" s="1353"/>
      <c r="N186" s="699"/>
      <c r="AH186" s="706"/>
      <c r="AI186" s="706"/>
      <c r="AK186" s="706"/>
      <c r="AL186" s="706"/>
    </row>
    <row r="187" spans="1:38" s="284" customFormat="1" ht="33" hidden="1" customHeight="1">
      <c r="A187" s="708" t="e">
        <f>#REF!</f>
        <v>#REF!</v>
      </c>
      <c r="B187" s="708"/>
      <c r="C187" s="708"/>
      <c r="D187" s="708"/>
      <c r="E187" s="708"/>
      <c r="F187" s="708"/>
      <c r="G187" s="708"/>
      <c r="H187" s="708"/>
      <c r="I187" s="703" t="e">
        <f>#REF!</f>
        <v>#REF!</v>
      </c>
      <c r="J187" s="1353"/>
      <c r="K187" s="1353"/>
      <c r="L187" s="1353"/>
      <c r="M187" s="1353"/>
      <c r="N187" s="699"/>
      <c r="AH187" s="706"/>
      <c r="AI187" s="706"/>
      <c r="AK187" s="706"/>
      <c r="AL187" s="706"/>
    </row>
    <row r="188" spans="1:38" s="284" customFormat="1" ht="19.5" hidden="1" customHeight="1">
      <c r="A188" s="713" t="e">
        <f>#REF!</f>
        <v>#REF!</v>
      </c>
      <c r="B188" s="713"/>
      <c r="C188" s="713"/>
      <c r="D188" s="713"/>
      <c r="E188" s="713"/>
      <c r="F188" s="713"/>
      <c r="G188" s="713"/>
      <c r="H188" s="713"/>
      <c r="I188" s="704" t="e">
        <f>#REF!</f>
        <v>#REF!</v>
      </c>
      <c r="J188" s="1353" t="e">
        <f>#REF!</f>
        <v>#REF!</v>
      </c>
      <c r="K188" s="1353"/>
      <c r="L188" s="1353"/>
      <c r="M188" s="1353"/>
      <c r="N188" s="699"/>
      <c r="AH188" s="706"/>
      <c r="AI188" s="706"/>
      <c r="AK188" s="705"/>
      <c r="AL188" s="706"/>
    </row>
    <row r="189" spans="1:38" s="284" customFormat="1" ht="19.5" hidden="1" customHeight="1">
      <c r="A189" s="713" t="e">
        <f>#REF!</f>
        <v>#REF!</v>
      </c>
      <c r="B189" s="713"/>
      <c r="C189" s="713"/>
      <c r="D189" s="713"/>
      <c r="E189" s="713"/>
      <c r="F189" s="713"/>
      <c r="G189" s="713"/>
      <c r="H189" s="713"/>
      <c r="I189" s="704" t="e">
        <f>#REF!</f>
        <v>#REF!</v>
      </c>
      <c r="J189" s="1353" t="e">
        <f>#REF!</f>
        <v>#REF!</v>
      </c>
      <c r="K189" s="1353"/>
      <c r="L189" s="1353"/>
      <c r="M189" s="1353"/>
      <c r="N189" s="699"/>
      <c r="AH189" s="706"/>
      <c r="AI189" s="706"/>
      <c r="AK189" s="705"/>
      <c r="AL189" s="706"/>
    </row>
    <row r="190" spans="1:38" s="284" customFormat="1" ht="19.5" hidden="1" customHeight="1">
      <c r="A190" s="713" t="e">
        <f>#REF!</f>
        <v>#REF!</v>
      </c>
      <c r="B190" s="713"/>
      <c r="C190" s="713"/>
      <c r="D190" s="713"/>
      <c r="E190" s="713"/>
      <c r="F190" s="713"/>
      <c r="G190" s="713"/>
      <c r="H190" s="713"/>
      <c r="I190" s="704" t="e">
        <f>#REF!</f>
        <v>#REF!</v>
      </c>
      <c r="J190" s="1353" t="e">
        <f>#REF!</f>
        <v>#REF!</v>
      </c>
      <c r="K190" s="1353"/>
      <c r="L190" s="1353"/>
      <c r="M190" s="1353"/>
      <c r="N190" s="699"/>
      <c r="AH190" s="706"/>
      <c r="AI190" s="706"/>
      <c r="AK190" s="705"/>
      <c r="AL190" s="706"/>
    </row>
    <row r="191" spans="1:38" s="284" customFormat="1" ht="19.5" hidden="1" customHeight="1">
      <c r="A191" s="713"/>
      <c r="B191" s="713"/>
      <c r="C191" s="713"/>
      <c r="D191" s="713"/>
      <c r="E191" s="713"/>
      <c r="F191" s="713"/>
      <c r="G191" s="713"/>
      <c r="H191" s="713"/>
      <c r="I191" s="703" t="e">
        <f>#REF!</f>
        <v>#REF!</v>
      </c>
      <c r="J191" s="1353" t="e">
        <f>#REF!</f>
        <v>#REF!</v>
      </c>
      <c r="K191" s="1353"/>
      <c r="L191" s="1353"/>
      <c r="M191" s="1353"/>
      <c r="N191" s="699"/>
      <c r="AH191" s="706"/>
      <c r="AI191" s="706"/>
      <c r="AK191" s="706"/>
      <c r="AL191" s="706"/>
    </row>
    <row r="192" spans="1:38" s="284" customFormat="1" ht="19.5" hidden="1" customHeight="1">
      <c r="A192" s="708" t="e">
        <f>#REF!</f>
        <v>#REF!</v>
      </c>
      <c r="B192" s="708"/>
      <c r="C192" s="708"/>
      <c r="D192" s="708"/>
      <c r="E192" s="708"/>
      <c r="F192" s="708"/>
      <c r="G192" s="708"/>
      <c r="H192" s="708"/>
      <c r="I192" s="703" t="e">
        <f>#REF!</f>
        <v>#REF!</v>
      </c>
      <c r="J192" s="1353"/>
      <c r="K192" s="1353"/>
      <c r="L192" s="1353"/>
      <c r="M192" s="1353"/>
      <c r="N192" s="699"/>
      <c r="AH192" s="706"/>
      <c r="AI192" s="706"/>
      <c r="AK192" s="706"/>
      <c r="AL192" s="706"/>
    </row>
    <row r="193" spans="1:38" s="284" customFormat="1" ht="19.5" hidden="1" customHeight="1">
      <c r="A193" s="713" t="e">
        <f>#REF!</f>
        <v>#REF!</v>
      </c>
      <c r="B193" s="713"/>
      <c r="C193" s="713"/>
      <c r="D193" s="713"/>
      <c r="E193" s="713"/>
      <c r="F193" s="713"/>
      <c r="G193" s="713"/>
      <c r="H193" s="713"/>
      <c r="I193" s="704" t="e">
        <f>#REF!</f>
        <v>#REF!</v>
      </c>
      <c r="J193" s="1353" t="e">
        <f>#REF!</f>
        <v>#REF!</v>
      </c>
      <c r="K193" s="1353"/>
      <c r="L193" s="1353"/>
      <c r="M193" s="1353"/>
      <c r="N193" s="699"/>
      <c r="AH193" s="706"/>
      <c r="AI193" s="706"/>
      <c r="AK193" s="705"/>
      <c r="AL193" s="706"/>
    </row>
    <row r="194" spans="1:38" s="284" customFormat="1" ht="19.5" hidden="1" customHeight="1">
      <c r="A194" s="713" t="e">
        <f>#REF!</f>
        <v>#REF!</v>
      </c>
      <c r="B194" s="713"/>
      <c r="C194" s="713"/>
      <c r="D194" s="713"/>
      <c r="E194" s="713"/>
      <c r="F194" s="713"/>
      <c r="G194" s="713"/>
      <c r="H194" s="713"/>
      <c r="I194" s="704" t="e">
        <f>#REF!</f>
        <v>#REF!</v>
      </c>
      <c r="J194" s="1353" t="e">
        <f>#REF!</f>
        <v>#REF!</v>
      </c>
      <c r="K194" s="1353"/>
      <c r="L194" s="1353"/>
      <c r="M194" s="1353"/>
      <c r="N194" s="699"/>
      <c r="AH194" s="706"/>
      <c r="AI194" s="706"/>
      <c r="AK194" s="705"/>
      <c r="AL194" s="706"/>
    </row>
    <row r="195" spans="1:38" s="284" customFormat="1" ht="19.5" hidden="1" customHeight="1">
      <c r="A195" s="713"/>
      <c r="B195" s="713"/>
      <c r="C195" s="713"/>
      <c r="D195" s="713"/>
      <c r="E195" s="713"/>
      <c r="F195" s="713"/>
      <c r="G195" s="713"/>
      <c r="H195" s="713"/>
      <c r="I195" s="703" t="e">
        <f>#REF!</f>
        <v>#REF!</v>
      </c>
      <c r="J195" s="1353" t="e">
        <f>#REF!</f>
        <v>#REF!</v>
      </c>
      <c r="K195" s="1353"/>
      <c r="L195" s="1353"/>
      <c r="M195" s="1353"/>
      <c r="N195" s="699"/>
      <c r="AH195" s="706"/>
      <c r="AI195" s="706"/>
      <c r="AK195" s="706"/>
      <c r="AL195" s="706"/>
    </row>
    <row r="196" spans="1:38" s="284" customFormat="1" ht="33" hidden="1" customHeight="1">
      <c r="A196" s="708" t="e">
        <f>#REF!</f>
        <v>#REF!</v>
      </c>
      <c r="B196" s="708"/>
      <c r="C196" s="708"/>
      <c r="D196" s="708"/>
      <c r="E196" s="708"/>
      <c r="F196" s="708"/>
      <c r="G196" s="708"/>
      <c r="H196" s="708"/>
      <c r="I196" s="703" t="e">
        <f>#REF!</f>
        <v>#REF!</v>
      </c>
      <c r="J196" s="1353"/>
      <c r="K196" s="1353"/>
      <c r="L196" s="1353"/>
      <c r="M196" s="1353"/>
      <c r="N196" s="699"/>
      <c r="AH196" s="706"/>
      <c r="AI196" s="706"/>
      <c r="AK196" s="706"/>
      <c r="AL196" s="706"/>
    </row>
    <row r="197" spans="1:38" s="284" customFormat="1" ht="19.5" hidden="1" customHeight="1">
      <c r="A197" s="713" t="e">
        <f>#REF!</f>
        <v>#REF!</v>
      </c>
      <c r="B197" s="713"/>
      <c r="C197" s="713"/>
      <c r="D197" s="713"/>
      <c r="E197" s="713"/>
      <c r="F197" s="713"/>
      <c r="G197" s="713"/>
      <c r="H197" s="713"/>
      <c r="I197" s="704" t="e">
        <f>#REF!</f>
        <v>#REF!</v>
      </c>
      <c r="J197" s="1353" t="e">
        <f>#REF!</f>
        <v>#REF!</v>
      </c>
      <c r="K197" s="1353"/>
      <c r="L197" s="1353"/>
      <c r="M197" s="1353"/>
      <c r="N197" s="699"/>
      <c r="AH197" s="706"/>
      <c r="AI197" s="706"/>
      <c r="AK197" s="705"/>
      <c r="AL197" s="706"/>
    </row>
    <row r="198" spans="1:38" s="284" customFormat="1" ht="19.5" hidden="1" customHeight="1">
      <c r="A198" s="713" t="e">
        <f>#REF!</f>
        <v>#REF!</v>
      </c>
      <c r="B198" s="713"/>
      <c r="C198" s="713"/>
      <c r="D198" s="713"/>
      <c r="E198" s="713"/>
      <c r="F198" s="713"/>
      <c r="G198" s="713"/>
      <c r="H198" s="713"/>
      <c r="I198" s="704" t="e">
        <f>#REF!</f>
        <v>#REF!</v>
      </c>
      <c r="J198" s="1353" t="e">
        <f>#REF!</f>
        <v>#REF!</v>
      </c>
      <c r="K198" s="1353"/>
      <c r="L198" s="1353"/>
      <c r="M198" s="1353"/>
      <c r="N198" s="699"/>
      <c r="AH198" s="706"/>
      <c r="AI198" s="706"/>
      <c r="AK198" s="705"/>
      <c r="AL198" s="706"/>
    </row>
    <row r="199" spans="1:38" s="284" customFormat="1" ht="19.5" hidden="1" customHeight="1">
      <c r="A199" s="713" t="e">
        <f>#REF!</f>
        <v>#REF!</v>
      </c>
      <c r="B199" s="713"/>
      <c r="C199" s="713"/>
      <c r="D199" s="713"/>
      <c r="E199" s="713"/>
      <c r="F199" s="713"/>
      <c r="G199" s="713"/>
      <c r="H199" s="713"/>
      <c r="I199" s="704" t="e">
        <f>#REF!</f>
        <v>#REF!</v>
      </c>
      <c r="J199" s="1353" t="e">
        <f>#REF!</f>
        <v>#REF!</v>
      </c>
      <c r="K199" s="1353"/>
      <c r="L199" s="1353"/>
      <c r="M199" s="1353"/>
      <c r="N199" s="699"/>
      <c r="AH199" s="706"/>
      <c r="AI199" s="706"/>
      <c r="AK199" s="705"/>
      <c r="AL199" s="706"/>
    </row>
    <row r="200" spans="1:38" s="284" customFormat="1" ht="19.5" hidden="1" customHeight="1">
      <c r="A200" s="713" t="e">
        <f>#REF!</f>
        <v>#REF!</v>
      </c>
      <c r="B200" s="713"/>
      <c r="C200" s="713"/>
      <c r="D200" s="713"/>
      <c r="E200" s="713"/>
      <c r="F200" s="713"/>
      <c r="G200" s="713"/>
      <c r="H200" s="713"/>
      <c r="I200" s="704" t="e">
        <f>#REF!</f>
        <v>#REF!</v>
      </c>
      <c r="J200" s="1353" t="e">
        <f>#REF!</f>
        <v>#REF!</v>
      </c>
      <c r="K200" s="1353"/>
      <c r="L200" s="1353"/>
      <c r="M200" s="1353"/>
      <c r="N200" s="699"/>
      <c r="AH200" s="706"/>
      <c r="AI200" s="706"/>
      <c r="AK200" s="705"/>
      <c r="AL200" s="706"/>
    </row>
    <row r="201" spans="1:38" s="284" customFormat="1" ht="19.5" hidden="1" customHeight="1">
      <c r="A201" s="713" t="e">
        <f>#REF!</f>
        <v>#REF!</v>
      </c>
      <c r="B201" s="713"/>
      <c r="C201" s="713"/>
      <c r="D201" s="713"/>
      <c r="E201" s="713"/>
      <c r="F201" s="713"/>
      <c r="G201" s="713"/>
      <c r="H201" s="713"/>
      <c r="I201" s="704" t="e">
        <f>#REF!</f>
        <v>#REF!</v>
      </c>
      <c r="J201" s="1353" t="e">
        <f>#REF!</f>
        <v>#REF!</v>
      </c>
      <c r="K201" s="1353"/>
      <c r="L201" s="1353"/>
      <c r="M201" s="1353"/>
      <c r="N201" s="699"/>
      <c r="AH201" s="706"/>
      <c r="AI201" s="706"/>
      <c r="AK201" s="705"/>
      <c r="AL201" s="706"/>
    </row>
    <row r="202" spans="1:38" s="284" customFormat="1" ht="19.5" hidden="1" customHeight="1">
      <c r="A202" s="713" t="e">
        <f>#REF!</f>
        <v>#REF!</v>
      </c>
      <c r="B202" s="713"/>
      <c r="C202" s="713"/>
      <c r="D202" s="713"/>
      <c r="E202" s="713"/>
      <c r="F202" s="713"/>
      <c r="G202" s="713"/>
      <c r="H202" s="713"/>
      <c r="I202" s="704" t="e">
        <f>#REF!</f>
        <v>#REF!</v>
      </c>
      <c r="J202" s="1353" t="e">
        <f>#REF!</f>
        <v>#REF!</v>
      </c>
      <c r="K202" s="1353"/>
      <c r="L202" s="1353"/>
      <c r="M202" s="1353"/>
      <c r="N202" s="699"/>
      <c r="AH202" s="706"/>
      <c r="AI202" s="706"/>
      <c r="AK202" s="705"/>
      <c r="AL202" s="706"/>
    </row>
    <row r="203" spans="1:38" s="284" customFormat="1" ht="19.5" hidden="1" customHeight="1">
      <c r="A203" s="713"/>
      <c r="B203" s="713"/>
      <c r="C203" s="713"/>
      <c r="D203" s="713"/>
      <c r="E203" s="713"/>
      <c r="F203" s="713"/>
      <c r="G203" s="713"/>
      <c r="H203" s="713"/>
      <c r="I203" s="703" t="e">
        <f>#REF!</f>
        <v>#REF!</v>
      </c>
      <c r="J203" s="1353" t="e">
        <f>#REF!</f>
        <v>#REF!</v>
      </c>
      <c r="K203" s="1353"/>
      <c r="L203" s="1353"/>
      <c r="M203" s="1353"/>
      <c r="N203" s="699"/>
      <c r="AH203" s="706"/>
      <c r="AI203" s="706"/>
      <c r="AK203" s="706"/>
      <c r="AL203" s="706"/>
    </row>
    <row r="204" spans="1:38" s="284" customFormat="1" ht="33" hidden="1" customHeight="1">
      <c r="A204" s="708" t="e">
        <f>#REF!</f>
        <v>#REF!</v>
      </c>
      <c r="B204" s="708"/>
      <c r="C204" s="708"/>
      <c r="D204" s="708"/>
      <c r="E204" s="708"/>
      <c r="F204" s="708"/>
      <c r="G204" s="708"/>
      <c r="H204" s="708"/>
      <c r="I204" s="703" t="e">
        <f>#REF!</f>
        <v>#REF!</v>
      </c>
      <c r="J204" s="1353"/>
      <c r="K204" s="1353"/>
      <c r="L204" s="1353"/>
      <c r="M204" s="1353"/>
      <c r="N204" s="699"/>
      <c r="AH204" s="706"/>
      <c r="AI204" s="706"/>
      <c r="AK204" s="706"/>
      <c r="AL204" s="706"/>
    </row>
    <row r="205" spans="1:38" s="284" customFormat="1" ht="33" hidden="1" customHeight="1">
      <c r="A205" s="713" t="e">
        <f>#REF!</f>
        <v>#REF!</v>
      </c>
      <c r="B205" s="713"/>
      <c r="C205" s="713"/>
      <c r="D205" s="713"/>
      <c r="E205" s="713"/>
      <c r="F205" s="713"/>
      <c r="G205" s="713"/>
      <c r="H205" s="713"/>
      <c r="I205" s="704" t="e">
        <f>#REF!</f>
        <v>#REF!</v>
      </c>
      <c r="J205" s="1353" t="e">
        <f>#REF!</f>
        <v>#REF!</v>
      </c>
      <c r="K205" s="1353"/>
      <c r="L205" s="1353"/>
      <c r="M205" s="1353"/>
      <c r="N205" s="699"/>
      <c r="AH205" s="706"/>
      <c r="AI205" s="706"/>
      <c r="AK205" s="705"/>
      <c r="AL205" s="706"/>
    </row>
    <row r="206" spans="1:38" s="284" customFormat="1" ht="19.5" hidden="1" customHeight="1">
      <c r="A206" s="713" t="e">
        <f>#REF!</f>
        <v>#REF!</v>
      </c>
      <c r="B206" s="713"/>
      <c r="C206" s="713"/>
      <c r="D206" s="713"/>
      <c r="E206" s="713"/>
      <c r="F206" s="713"/>
      <c r="G206" s="713"/>
      <c r="H206" s="713"/>
      <c r="I206" s="704" t="e">
        <f>#REF!</f>
        <v>#REF!</v>
      </c>
      <c r="J206" s="1353" t="e">
        <f>#REF!</f>
        <v>#REF!</v>
      </c>
      <c r="K206" s="1353"/>
      <c r="L206" s="1353"/>
      <c r="M206" s="1353"/>
      <c r="N206" s="699"/>
      <c r="AH206" s="706"/>
      <c r="AI206" s="706"/>
      <c r="AK206" s="705"/>
      <c r="AL206" s="706"/>
    </row>
    <row r="207" spans="1:38" s="284" customFormat="1" ht="19.5" hidden="1" customHeight="1">
      <c r="A207" s="713" t="e">
        <f>#REF!</f>
        <v>#REF!</v>
      </c>
      <c r="B207" s="713"/>
      <c r="C207" s="713"/>
      <c r="D207" s="713"/>
      <c r="E207" s="713"/>
      <c r="F207" s="713"/>
      <c r="G207" s="713"/>
      <c r="H207" s="713"/>
      <c r="I207" s="704" t="e">
        <f>#REF!</f>
        <v>#REF!</v>
      </c>
      <c r="J207" s="1353" t="e">
        <f>#REF!</f>
        <v>#REF!</v>
      </c>
      <c r="K207" s="1353"/>
      <c r="L207" s="1353"/>
      <c r="M207" s="1353"/>
      <c r="N207" s="699"/>
      <c r="AH207" s="706"/>
      <c r="AI207" s="706"/>
      <c r="AK207" s="705"/>
      <c r="AL207" s="706"/>
    </row>
    <row r="208" spans="1:38" s="284" customFormat="1" ht="19.5" hidden="1" customHeight="1">
      <c r="A208" s="713" t="e">
        <f>#REF!</f>
        <v>#REF!</v>
      </c>
      <c r="B208" s="713"/>
      <c r="C208" s="713"/>
      <c r="D208" s="713"/>
      <c r="E208" s="713"/>
      <c r="F208" s="713"/>
      <c r="G208" s="713"/>
      <c r="H208" s="713"/>
      <c r="I208" s="703" t="e">
        <f>#REF!</f>
        <v>#REF!</v>
      </c>
      <c r="J208" s="1353" t="e">
        <f>#REF!</f>
        <v>#REF!</v>
      </c>
      <c r="K208" s="1353"/>
      <c r="L208" s="1353"/>
      <c r="M208" s="1353"/>
      <c r="N208" s="699"/>
      <c r="AH208" s="706"/>
      <c r="AI208" s="706"/>
      <c r="AK208" s="706"/>
      <c r="AL208" s="706"/>
    </row>
    <row r="209" spans="1:38" s="284" customFormat="1" ht="33" hidden="1" customHeight="1">
      <c r="A209" s="708" t="e">
        <f>#REF!</f>
        <v>#REF!</v>
      </c>
      <c r="B209" s="708"/>
      <c r="C209" s="708"/>
      <c r="D209" s="708"/>
      <c r="E209" s="708"/>
      <c r="F209" s="708"/>
      <c r="G209" s="708"/>
      <c r="H209" s="708"/>
      <c r="I209" s="703" t="e">
        <f>#REF!</f>
        <v>#REF!</v>
      </c>
      <c r="J209" s="1353"/>
      <c r="K209" s="1353"/>
      <c r="L209" s="1353"/>
      <c r="M209" s="1353"/>
      <c r="N209" s="699"/>
      <c r="AH209" s="706"/>
      <c r="AI209" s="706"/>
      <c r="AK209" s="706"/>
      <c r="AL209" s="706"/>
    </row>
    <row r="210" spans="1:38" s="284" customFormat="1" ht="19.5" hidden="1" customHeight="1">
      <c r="A210" s="713" t="e">
        <f>#REF!</f>
        <v>#REF!</v>
      </c>
      <c r="B210" s="713"/>
      <c r="C210" s="713"/>
      <c r="D210" s="713"/>
      <c r="E210" s="713"/>
      <c r="F210" s="713"/>
      <c r="G210" s="713"/>
      <c r="H210" s="713"/>
      <c r="I210" s="704" t="e">
        <f>#REF!</f>
        <v>#REF!</v>
      </c>
      <c r="J210" s="1353" t="e">
        <f>#REF!</f>
        <v>#REF!</v>
      </c>
      <c r="K210" s="1353"/>
      <c r="L210" s="1353"/>
      <c r="M210" s="1353"/>
      <c r="N210" s="699"/>
      <c r="AH210" s="706"/>
      <c r="AI210" s="706"/>
      <c r="AK210" s="705"/>
      <c r="AL210" s="706"/>
    </row>
    <row r="211" spans="1:38" s="284" customFormat="1" ht="19.5" hidden="1" customHeight="1">
      <c r="A211" s="713" t="e">
        <f>#REF!</f>
        <v>#REF!</v>
      </c>
      <c r="B211" s="713"/>
      <c r="C211" s="713"/>
      <c r="D211" s="713"/>
      <c r="E211" s="713"/>
      <c r="F211" s="713"/>
      <c r="G211" s="713"/>
      <c r="H211" s="713"/>
      <c r="I211" s="704" t="e">
        <f>#REF!</f>
        <v>#REF!</v>
      </c>
      <c r="J211" s="1353" t="e">
        <f>#REF!</f>
        <v>#REF!</v>
      </c>
      <c r="K211" s="1353"/>
      <c r="L211" s="1353"/>
      <c r="M211" s="1353"/>
      <c r="N211" s="699"/>
      <c r="AH211" s="706"/>
      <c r="AI211" s="706"/>
      <c r="AK211" s="705"/>
      <c r="AL211" s="706"/>
    </row>
    <row r="212" spans="1:38" s="284" customFormat="1" ht="32.25" hidden="1" customHeight="1">
      <c r="A212" s="713" t="e">
        <f>#REF!</f>
        <v>#REF!</v>
      </c>
      <c r="B212" s="713"/>
      <c r="C212" s="713"/>
      <c r="D212" s="713"/>
      <c r="E212" s="713"/>
      <c r="F212" s="713"/>
      <c r="G212" s="713"/>
      <c r="H212" s="713"/>
      <c r="I212" s="704" t="e">
        <f>#REF!</f>
        <v>#REF!</v>
      </c>
      <c r="J212" s="1353" t="e">
        <f>#REF!</f>
        <v>#REF!</v>
      </c>
      <c r="K212" s="1353"/>
      <c r="L212" s="1353"/>
      <c r="M212" s="1353"/>
      <c r="N212" s="699"/>
      <c r="AH212" s="706"/>
      <c r="AI212" s="706"/>
      <c r="AK212" s="705"/>
      <c r="AL212" s="706"/>
    </row>
    <row r="213" spans="1:38" s="284" customFormat="1" ht="19.5" hidden="1" customHeight="1">
      <c r="A213" s="713" t="e">
        <f>#REF!</f>
        <v>#REF!</v>
      </c>
      <c r="B213" s="713"/>
      <c r="C213" s="713"/>
      <c r="D213" s="713"/>
      <c r="E213" s="713"/>
      <c r="F213" s="713"/>
      <c r="G213" s="713"/>
      <c r="H213" s="713"/>
      <c r="I213" s="704" t="e">
        <f>#REF!</f>
        <v>#REF!</v>
      </c>
      <c r="J213" s="1353" t="e">
        <f>#REF!</f>
        <v>#REF!</v>
      </c>
      <c r="K213" s="1353"/>
      <c r="L213" s="1353"/>
      <c r="M213" s="1353"/>
      <c r="N213" s="699"/>
      <c r="AH213" s="706"/>
      <c r="AI213" s="706"/>
      <c r="AK213" s="705"/>
      <c r="AL213" s="706"/>
    </row>
    <row r="214" spans="1:38" s="284" customFormat="1" ht="19.5" hidden="1" customHeight="1">
      <c r="A214" s="707"/>
      <c r="B214" s="707"/>
      <c r="C214" s="707"/>
      <c r="D214" s="707"/>
      <c r="E214" s="707"/>
      <c r="F214" s="707"/>
      <c r="G214" s="707"/>
      <c r="H214" s="707"/>
      <c r="I214" s="703" t="e">
        <f>#REF!</f>
        <v>#REF!</v>
      </c>
      <c r="J214" s="1353" t="e">
        <f>#REF!</f>
        <v>#REF!</v>
      </c>
      <c r="K214" s="1353"/>
      <c r="L214" s="1353"/>
      <c r="M214" s="1353"/>
      <c r="N214" s="701"/>
      <c r="AH214" s="706"/>
      <c r="AI214" s="706"/>
      <c r="AK214" s="706"/>
      <c r="AL214" s="706"/>
    </row>
    <row r="215" spans="1:38" s="284" customFormat="1" hidden="1">
      <c r="A215" s="709"/>
      <c r="B215" s="709"/>
      <c r="C215" s="709"/>
      <c r="D215" s="709"/>
      <c r="E215" s="709"/>
      <c r="F215" s="709"/>
      <c r="G215" s="709"/>
      <c r="H215" s="709"/>
      <c r="I215" s="703" t="e">
        <f>#REF!</f>
        <v>#REF!</v>
      </c>
      <c r="J215" s="1353" t="e">
        <f>#REF!</f>
        <v>#REF!</v>
      </c>
      <c r="K215" s="1353"/>
      <c r="L215" s="1353"/>
      <c r="M215" s="1353"/>
      <c r="N215" s="701"/>
      <c r="AH215" s="706"/>
      <c r="AI215" s="706"/>
      <c r="AK215" s="706"/>
      <c r="AL215" s="706"/>
    </row>
    <row r="216" spans="1:38" s="284" customFormat="1" ht="19.5" hidden="1" customHeight="1">
      <c r="A216" s="710"/>
      <c r="B216" s="710"/>
      <c r="C216" s="710"/>
      <c r="D216" s="710"/>
      <c r="E216" s="710"/>
      <c r="F216" s="710"/>
      <c r="G216" s="710"/>
      <c r="H216" s="710"/>
      <c r="I216" s="703" t="e">
        <f>#REF!</f>
        <v>#REF!</v>
      </c>
      <c r="J216" s="1353" t="e">
        <f>#REF!</f>
        <v>#REF!</v>
      </c>
      <c r="K216" s="1353"/>
      <c r="L216" s="1353"/>
      <c r="M216" s="1353"/>
      <c r="N216" s="701"/>
      <c r="AH216" s="706"/>
      <c r="AI216" s="706"/>
      <c r="AK216" s="706"/>
      <c r="AL216" s="706"/>
    </row>
    <row r="217" spans="1:38" s="716" customFormat="1">
      <c r="A217" s="714"/>
      <c r="B217" s="714"/>
      <c r="C217" s="714"/>
      <c r="D217" s="714"/>
      <c r="E217" s="714"/>
      <c r="F217" s="714"/>
      <c r="G217" s="714"/>
      <c r="H217" s="714"/>
      <c r="I217" s="715"/>
      <c r="J217" s="1343"/>
      <c r="K217" s="1343"/>
      <c r="L217" s="1343"/>
      <c r="M217" s="1343"/>
      <c r="N217" s="669"/>
      <c r="O217" s="284"/>
    </row>
    <row r="218" spans="1:38" s="716" customFormat="1">
      <c r="A218" s="697"/>
      <c r="B218" s="697"/>
      <c r="C218" s="697"/>
      <c r="D218" s="697"/>
      <c r="E218" s="697"/>
      <c r="F218" s="697"/>
      <c r="G218" s="697"/>
      <c r="H218" s="697"/>
      <c r="I218" s="698"/>
      <c r="J218" s="698"/>
      <c r="K218" s="698"/>
      <c r="L218" s="698"/>
      <c r="M218" s="698"/>
      <c r="N218" s="669"/>
      <c r="O218" s="284"/>
    </row>
    <row r="219" spans="1:38" s="716" customFormat="1">
      <c r="A219" s="697"/>
      <c r="B219" s="697"/>
      <c r="C219" s="697"/>
      <c r="D219" s="697"/>
      <c r="E219" s="697"/>
      <c r="F219" s="697"/>
      <c r="G219" s="697"/>
      <c r="H219" s="697"/>
      <c r="I219" s="698"/>
      <c r="J219" s="698"/>
      <c r="K219" s="698"/>
      <c r="L219" s="698"/>
      <c r="M219" s="698"/>
      <c r="N219" s="669"/>
      <c r="O219" s="284"/>
    </row>
  </sheetData>
  <sheetProtection algorithmName="SHA-512" hashValue="G9XHlZnzhLMc9cMz7aYX+Cx8ALew2DycqqOGKbjGzMt/pq/0D05Nvb5JBOolC8YiXW5Z8CiWWbwMKEGQz0Ei8Q==" saltValue="rSo8iJwjGEUW4BA8jnzYtA=="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No.:NR3/NT/W-AIS/DOM/K00/25/11853 (RFx No. 5002004745)</v>
      </c>
      <c r="B1" s="74"/>
      <c r="C1" s="75"/>
      <c r="D1" s="75"/>
      <c r="E1" s="75"/>
      <c r="F1" s="75"/>
      <c r="G1" s="75"/>
    </row>
    <row r="2" spans="1:35" ht="18.600000000000001" customHeight="1">
      <c r="A2" s="377"/>
      <c r="B2" s="378"/>
      <c r="C2" s="379"/>
      <c r="D2" s="379"/>
      <c r="E2" s="379"/>
      <c r="F2" s="379"/>
      <c r="G2" s="379"/>
    </row>
    <row r="3" spans="1:35" ht="55.5" customHeight="1">
      <c r="A3" s="1360" t="str">
        <f>Cover!$B$2</f>
        <v>Package-A-Construction of 2 Nos. 400 kV line bays at 400 kV Bareilly (POWERGRID) S/S</v>
      </c>
      <c r="B3" s="1360"/>
      <c r="C3" s="1360"/>
      <c r="D3" s="1360"/>
      <c r="E3" s="1360"/>
      <c r="F3" s="1360"/>
      <c r="G3" s="1360"/>
      <c r="AD3" s="191" t="s">
        <v>340</v>
      </c>
      <c r="AF3" s="212">
        <f>IF(ISERROR(#REF!/('Sch-6'!D14+'Sch-6'!D16+'Sch-6'!D18)),0,#REF!/( 'Sch-6'!D14+'Sch-6'!D16+'Sch-6'!D18))</f>
        <v>0</v>
      </c>
    </row>
    <row r="4" spans="1:35" ht="22.15" customHeight="1">
      <c r="A4" s="1300" t="s">
        <v>417</v>
      </c>
      <c r="B4" s="1300"/>
      <c r="C4" s="1300"/>
      <c r="D4" s="1300"/>
      <c r="E4" s="1300"/>
      <c r="F4" s="1300"/>
      <c r="G4" s="1300"/>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(Lead Partner) :</v>
      </c>
      <c r="B6" s="33"/>
      <c r="C6" s="33"/>
      <c r="D6" s="33"/>
      <c r="E6" s="490" t="s">
        <v>394</v>
      </c>
      <c r="F6" s="33"/>
      <c r="G6" s="55"/>
      <c r="AD6" s="191" t="s">
        <v>349</v>
      </c>
      <c r="AF6" s="212" t="e">
        <f>#REF!</f>
        <v>#REF!</v>
      </c>
    </row>
    <row r="7" spans="1:35" ht="36" customHeight="1">
      <c r="A7" s="1361" t="str">
        <f>'Sch-1'!A7</f>
        <v xml:space="preserve">JV of …….. …….. …….. …….. …….. ……..  ,  &amp; …….. …….. …….. …….. …….. …….. </v>
      </c>
      <c r="B7" s="1361"/>
      <c r="C7" s="1361"/>
      <c r="D7" s="446"/>
      <c r="E7" s="491" t="str">
        <f>'Sch-1'!M7</f>
        <v>Contracts Services, 3rd Floor</v>
      </c>
      <c r="F7" s="446"/>
      <c r="G7" s="54"/>
      <c r="AD7" s="191" t="s">
        <v>344</v>
      </c>
      <c r="AF7" s="212" t="e">
        <f>SUM(AF3:AF6)</f>
        <v>#REF!</v>
      </c>
    </row>
    <row r="8" spans="1:35" ht="28.15" customHeight="1">
      <c r="A8" s="34" t="s">
        <v>410</v>
      </c>
      <c r="B8" s="1305" t="str">
        <f>IF('Sch-1'!C8=0, "", 'Sch-1'!C8)</f>
        <v xml:space="preserve">…….. …….. …….. …….. …….. …….. </v>
      </c>
      <c r="C8" s="1305"/>
      <c r="D8" s="445"/>
      <c r="E8" s="491" t="str">
        <f>'Sch-1'!M8</f>
        <v>Power Grid Corporation of India Ltd.,</v>
      </c>
      <c r="F8" s="445"/>
      <c r="G8" s="54"/>
    </row>
    <row r="9" spans="1:35" ht="28.15" customHeight="1">
      <c r="A9" s="34" t="s">
        <v>411</v>
      </c>
      <c r="B9" s="1305" t="str">
        <f>IF('Sch-1'!C9=0, "", 'Sch-1'!C9)</f>
        <v xml:space="preserve">…….. …….. …….. …….. …….. …….. </v>
      </c>
      <c r="C9" s="1305"/>
      <c r="D9" s="445"/>
      <c r="E9" s="491" t="str">
        <f>'Sch-1'!M9</f>
        <v>Northern Region-III Headquarter 2nd Floor, Plot No. – 2A/INS 02, Avadh Vihar Yojna</v>
      </c>
      <c r="F9" s="445"/>
      <c r="G9" s="54"/>
    </row>
    <row r="10" spans="1:35" ht="28.15" customHeight="1">
      <c r="A10" s="380"/>
      <c r="B10" s="1362" t="str">
        <f>IF('Sch-1'!C10=0, "", 'Sch-1'!C10)</f>
        <v xml:space="preserve">…….. …….. …….. …….. …….. …….. </v>
      </c>
      <c r="C10" s="1362"/>
      <c r="D10" s="381"/>
      <c r="E10" s="491" t="str">
        <f>'Sch-1'!M10</f>
        <v xml:space="preserve">Amar Shaheed Path, Lucknow- 226002 (UP) </v>
      </c>
      <c r="F10" s="381"/>
      <c r="G10" s="325"/>
      <c r="AD10" s="191" t="s">
        <v>274</v>
      </c>
      <c r="AF10" s="219">
        <f>'Sch-1'!AA10</f>
        <v>0</v>
      </c>
    </row>
    <row r="11" spans="1:35" ht="28.15" customHeight="1">
      <c r="A11" s="380"/>
      <c r="B11" s="1362" t="str">
        <f>IF('Sch-1'!C11=0, "", 'Sch-1'!C11)</f>
        <v xml:space="preserve">…….. …….. …….. …….. …….. …….. </v>
      </c>
      <c r="C11" s="1362"/>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63" t="s">
        <v>67</v>
      </c>
      <c r="B13" s="1363"/>
      <c r="C13" s="1363"/>
      <c r="D13" s="1363"/>
      <c r="E13" s="1363"/>
      <c r="F13" s="1363"/>
      <c r="G13" s="1364"/>
    </row>
    <row r="14" spans="1:35" ht="33.75" customHeight="1">
      <c r="A14" s="100" t="s">
        <v>431</v>
      </c>
      <c r="B14" s="475" t="s">
        <v>370</v>
      </c>
      <c r="C14" s="475" t="s">
        <v>351</v>
      </c>
      <c r="D14" s="475" t="s">
        <v>352</v>
      </c>
      <c r="E14" s="475" t="s">
        <v>60</v>
      </c>
      <c r="F14" s="101" t="s">
        <v>371</v>
      </c>
      <c r="G14" s="305"/>
      <c r="AE14" s="1357" t="s">
        <v>275</v>
      </c>
      <c r="AF14" s="1357"/>
      <c r="AG14" s="193" t="s">
        <v>283</v>
      </c>
      <c r="AH14" s="1357" t="s">
        <v>276</v>
      </c>
      <c r="AI14" s="1357"/>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66"/>
      <c r="B22" s="1366"/>
      <c r="C22" s="1366"/>
      <c r="D22" s="1366"/>
      <c r="E22" s="1366"/>
      <c r="F22" s="1366"/>
      <c r="G22" s="1366"/>
      <c r="AD22" s="176" t="s">
        <v>283</v>
      </c>
      <c r="AE22" s="249" t="e">
        <f>IF(#REF!&gt;0,#REF!&amp; " Item(s) in Sch-3", "")</f>
        <v>#REF!</v>
      </c>
      <c r="AF22" s="221"/>
    </row>
    <row r="23" spans="1:35" ht="28.15" customHeight="1">
      <c r="A23" s="382"/>
      <c r="B23" s="382"/>
      <c r="C23" s="1285" t="s">
        <v>365</v>
      </c>
      <c r="D23" s="1285"/>
      <c r="E23" s="1285"/>
      <c r="F23" s="1285"/>
      <c r="G23" s="1285"/>
      <c r="AE23" s="249"/>
      <c r="AF23" s="221"/>
    </row>
    <row r="24" spans="1:35" ht="28.15" customHeight="1">
      <c r="A24" s="91" t="s">
        <v>404</v>
      </c>
      <c r="B24" s="106" t="str">
        <f>'Sch-1'!B102</f>
        <v>--</v>
      </c>
      <c r="C24" s="1285" t="str">
        <f>"Printed Name   : " &amp; 'Sch-1'!M103</f>
        <v xml:space="preserve">Printed Name   : </v>
      </c>
      <c r="D24" s="1285"/>
      <c r="E24" s="1285"/>
      <c r="F24" s="1285"/>
      <c r="G24" s="1285"/>
    </row>
    <row r="25" spans="1:35" ht="28.15" customHeight="1">
      <c r="A25" s="91" t="s">
        <v>405</v>
      </c>
      <c r="B25" s="102" t="str">
        <f>'Sch-1'!B103</f>
        <v/>
      </c>
      <c r="C25" s="1285" t="str">
        <f>"Designation      : " &amp; 'Sch-1'!M104</f>
        <v xml:space="preserve">Designation      : </v>
      </c>
      <c r="D25" s="1285"/>
      <c r="E25" s="1285"/>
      <c r="F25" s="1285"/>
      <c r="G25" s="1285"/>
    </row>
    <row r="26" spans="1:35" ht="28.15" customHeight="1">
      <c r="A26" s="379"/>
      <c r="B26" s="378"/>
      <c r="C26" s="1285" t="s">
        <v>308</v>
      </c>
      <c r="D26" s="1285"/>
      <c r="E26" s="1285"/>
      <c r="F26" s="1285"/>
      <c r="G26" s="1285"/>
    </row>
    <row r="27" spans="1:35" ht="28.15" customHeight="1">
      <c r="A27" s="379"/>
      <c r="B27" s="378"/>
      <c r="C27" s="299"/>
      <c r="D27" s="299"/>
      <c r="E27" s="299"/>
      <c r="F27" s="299"/>
      <c r="G27" s="299"/>
    </row>
    <row r="28" spans="1:35" ht="36.75" customHeight="1">
      <c r="A28" s="103" t="s">
        <v>64</v>
      </c>
      <c r="B28" s="1367" t="s">
        <v>373</v>
      </c>
      <c r="C28" s="1367"/>
      <c r="D28" s="1367"/>
      <c r="E28" s="1367"/>
      <c r="F28" s="1367"/>
      <c r="G28" s="1367"/>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No.:NR3/NT/W-AIS/DOM/K00/25/11853 (RFx No. 5002004745)</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60" t="str">
        <f t="shared" ref="A106:C107" si="0">A3</f>
        <v>Package-A-Construction of 2 Nos. 400 kV line bays at 400 kV Bareilly (POWERGRID) S/S</v>
      </c>
      <c r="B106" s="1360">
        <f t="shared" si="0"/>
        <v>0</v>
      </c>
      <c r="C106" s="1360">
        <f t="shared" si="0"/>
        <v>0</v>
      </c>
      <c r="D106" s="1360"/>
      <c r="E106" s="1360"/>
      <c r="F106" s="1360"/>
      <c r="G106" s="1360">
        <f>G3</f>
        <v>0</v>
      </c>
      <c r="H106" s="180"/>
    </row>
    <row r="107" spans="1:12" s="261" customFormat="1" hidden="1">
      <c r="A107" s="1365" t="str">
        <f t="shared" si="0"/>
        <v>(SCHEDULE OF RATES AND PRICES : TYPE TEST CHARGES)</v>
      </c>
      <c r="B107" s="1365">
        <f t="shared" si="0"/>
        <v>0</v>
      </c>
      <c r="C107" s="1365">
        <f t="shared" si="0"/>
        <v>0</v>
      </c>
      <c r="D107" s="1365"/>
      <c r="E107" s="1365"/>
      <c r="F107" s="1365"/>
      <c r="G107" s="1365">
        <f>G4</f>
        <v>0</v>
      </c>
      <c r="H107" s="180"/>
    </row>
    <row r="108" spans="1:12" s="261" customFormat="1" hidden="1">
      <c r="A108" s="60"/>
      <c r="B108" s="99"/>
      <c r="C108" s="99"/>
      <c r="D108" s="99"/>
      <c r="E108" s="99"/>
      <c r="F108" s="99"/>
      <c r="G108" s="99"/>
      <c r="H108" s="180"/>
    </row>
    <row r="109" spans="1:12" s="261" customFormat="1" hidden="1">
      <c r="A109" s="23" t="str">
        <f>A6</f>
        <v>Bidder’s Name and Address (Lead Partner) :</v>
      </c>
      <c r="B109" s="33"/>
      <c r="C109" s="33"/>
      <c r="D109" s="33"/>
      <c r="E109" s="33"/>
      <c r="F109" s="33"/>
      <c r="G109" s="55">
        <f t="shared" ref="G109:G114" si="1">G6</f>
        <v>0</v>
      </c>
      <c r="H109" s="180"/>
    </row>
    <row r="110" spans="1:12" s="261" customFormat="1" hidden="1">
      <c r="A110" s="1361" t="str">
        <f>A7</f>
        <v xml:space="preserve">JV of …….. …….. …….. …….. …….. ……..  ,  &amp; …….. …….. …….. …….. …….. …….. </v>
      </c>
      <c r="B110" s="1361">
        <f t="shared" ref="B110:C114" si="2">B7</f>
        <v>0</v>
      </c>
      <c r="C110" s="1361">
        <f t="shared" si="2"/>
        <v>0</v>
      </c>
      <c r="D110" s="446"/>
      <c r="E110" s="446"/>
      <c r="F110" s="446"/>
      <c r="G110" s="54">
        <f t="shared" si="1"/>
        <v>0</v>
      </c>
      <c r="H110" s="180"/>
    </row>
    <row r="111" spans="1:12" s="261" customFormat="1" hidden="1">
      <c r="A111" s="34" t="str">
        <f>A8</f>
        <v>Name     :</v>
      </c>
      <c r="B111" s="1305" t="str">
        <f t="shared" si="2"/>
        <v xml:space="preserve">…….. …….. …….. …….. …….. …….. </v>
      </c>
      <c r="C111" s="1305">
        <f t="shared" si="2"/>
        <v>0</v>
      </c>
      <c r="D111" s="445"/>
      <c r="E111" s="445"/>
      <c r="F111" s="445"/>
      <c r="G111" s="54">
        <f t="shared" si="1"/>
        <v>0</v>
      </c>
      <c r="H111" s="180"/>
    </row>
    <row r="112" spans="1:12" s="261" customFormat="1" hidden="1">
      <c r="A112" s="34" t="str">
        <f>A9</f>
        <v>Address :</v>
      </c>
      <c r="B112" s="1305" t="str">
        <f t="shared" si="2"/>
        <v xml:space="preserve">…….. …….. …….. …….. …….. …….. </v>
      </c>
      <c r="C112" s="1305">
        <f t="shared" si="2"/>
        <v>0</v>
      </c>
      <c r="D112" s="445"/>
      <c r="E112" s="445"/>
      <c r="F112" s="445"/>
      <c r="G112" s="54">
        <f t="shared" si="1"/>
        <v>0</v>
      </c>
      <c r="H112" s="180"/>
    </row>
    <row r="113" spans="1:35" s="261" customFormat="1" hidden="1">
      <c r="A113" s="35"/>
      <c r="B113" s="1305" t="str">
        <f t="shared" si="2"/>
        <v xml:space="preserve">…….. …….. …….. …….. …….. …….. </v>
      </c>
      <c r="C113" s="1305">
        <f t="shared" si="2"/>
        <v>0</v>
      </c>
      <c r="D113" s="445"/>
      <c r="E113" s="445"/>
      <c r="F113" s="445"/>
      <c r="G113" s="54">
        <f t="shared" si="1"/>
        <v>0</v>
      </c>
      <c r="H113" s="180"/>
    </row>
    <row r="114" spans="1:35" s="261" customFormat="1" hidden="1">
      <c r="A114" s="35"/>
      <c r="B114" s="1305" t="str">
        <f t="shared" si="2"/>
        <v xml:space="preserve">…….. …….. …….. …….. …….. …….. </v>
      </c>
      <c r="C114" s="1305">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59">
        <f>G14</f>
        <v>0</v>
      </c>
      <c r="D116" s="1359"/>
      <c r="E116" s="1359"/>
      <c r="F116" s="1359"/>
      <c r="G116" s="1359"/>
      <c r="H116" s="180"/>
      <c r="AE116" s="1359"/>
      <c r="AF116" s="1359"/>
      <c r="AH116" s="1359"/>
      <c r="AI116" s="1359"/>
    </row>
    <row r="117" spans="1:35" s="261" customFormat="1" hidden="1">
      <c r="A117" s="99" t="e">
        <f>#REF!</f>
        <v>#REF!</v>
      </c>
      <c r="B117" s="99" t="e">
        <f>#REF!</f>
        <v>#REF!</v>
      </c>
      <c r="C117" s="1358" t="e">
        <f>#REF!</f>
        <v>#REF!</v>
      </c>
      <c r="D117" s="1358"/>
      <c r="E117" s="1358"/>
      <c r="F117" s="1358"/>
      <c r="G117" s="1358"/>
      <c r="H117" s="180"/>
      <c r="AE117" s="1358"/>
      <c r="AF117" s="1358"/>
      <c r="AH117" s="1358"/>
      <c r="AI117" s="1358"/>
    </row>
    <row r="118" spans="1:35" s="261" customFormat="1" hidden="1">
      <c r="A118" s="306" t="e">
        <f>#REF!</f>
        <v>#REF!</v>
      </c>
      <c r="B118" s="307" t="e">
        <f>#REF!</f>
        <v>#REF!</v>
      </c>
      <c r="C118" s="1358"/>
      <c r="D118" s="1358"/>
      <c r="E118" s="1358"/>
      <c r="F118" s="1358"/>
      <c r="G118" s="1358"/>
      <c r="H118" s="180"/>
      <c r="AE118" s="1358"/>
      <c r="AF118" s="1358"/>
      <c r="AH118" s="1358"/>
      <c r="AI118" s="1358"/>
    </row>
    <row r="119" spans="1:35" s="261" customFormat="1" hidden="1">
      <c r="A119" s="308" t="e">
        <f>#REF!</f>
        <v>#REF!</v>
      </c>
      <c r="B119" s="309" t="e">
        <f>#REF!</f>
        <v>#REF!</v>
      </c>
      <c r="C119" s="1356" t="e">
        <f>#REF!</f>
        <v>#REF!</v>
      </c>
      <c r="D119" s="1356"/>
      <c r="E119" s="1356"/>
      <c r="F119" s="1356"/>
      <c r="G119" s="1356"/>
      <c r="H119" s="178"/>
      <c r="AE119" s="310"/>
      <c r="AF119" s="310"/>
      <c r="AH119" s="310"/>
      <c r="AI119" s="310"/>
    </row>
    <row r="120" spans="1:35" s="261" customFormat="1" hidden="1">
      <c r="A120" s="308" t="e">
        <f>#REF!</f>
        <v>#REF!</v>
      </c>
      <c r="B120" s="309" t="e">
        <f>#REF!</f>
        <v>#REF!</v>
      </c>
      <c r="C120" s="1356" t="e">
        <f>#REF!</f>
        <v>#REF!</v>
      </c>
      <c r="D120" s="1356"/>
      <c r="E120" s="1356"/>
      <c r="F120" s="1356"/>
      <c r="G120" s="1356"/>
      <c r="H120" s="178"/>
      <c r="AE120" s="311"/>
      <c r="AF120" s="311"/>
      <c r="AH120" s="310"/>
      <c r="AI120" s="311"/>
    </row>
    <row r="121" spans="1:35" s="261" customFormat="1" ht="20.100000000000001" hidden="1" customHeight="1">
      <c r="A121" s="312"/>
      <c r="B121" s="307" t="e">
        <f>#REF!</f>
        <v>#REF!</v>
      </c>
      <c r="C121" s="1356" t="e">
        <f>#REF!</f>
        <v>#REF!</v>
      </c>
      <c r="D121" s="1356"/>
      <c r="E121" s="1356"/>
      <c r="F121" s="1356"/>
      <c r="G121" s="1356"/>
      <c r="H121" s="180"/>
      <c r="AE121" s="311"/>
      <c r="AF121" s="311"/>
      <c r="AH121" s="311"/>
      <c r="AI121" s="311"/>
    </row>
    <row r="122" spans="1:35" s="261" customFormat="1" hidden="1">
      <c r="A122" s="306" t="e">
        <f>#REF!</f>
        <v>#REF!</v>
      </c>
      <c r="B122" s="307" t="e">
        <f>#REF!</f>
        <v>#REF!</v>
      </c>
      <c r="C122" s="1356"/>
      <c r="D122" s="1356"/>
      <c r="E122" s="1356"/>
      <c r="F122" s="1356"/>
      <c r="G122" s="1356"/>
      <c r="H122" s="180"/>
      <c r="AE122" s="1356"/>
      <c r="AF122" s="1356"/>
      <c r="AH122" s="1356"/>
      <c r="AI122" s="1356"/>
    </row>
    <row r="123" spans="1:35" s="261" customFormat="1" hidden="1">
      <c r="A123" s="313" t="e">
        <f>#REF!</f>
        <v>#REF!</v>
      </c>
      <c r="B123" s="307" t="e">
        <f>#REF!</f>
        <v>#REF!</v>
      </c>
      <c r="C123" s="1356"/>
      <c r="D123" s="1356"/>
      <c r="E123" s="1356"/>
      <c r="F123" s="1356"/>
      <c r="G123" s="1356"/>
      <c r="H123" s="180"/>
      <c r="AE123" s="1356"/>
      <c r="AF123" s="1356"/>
      <c r="AH123" s="1356"/>
      <c r="AI123" s="1356"/>
    </row>
    <row r="124" spans="1:35" s="261" customFormat="1" hidden="1">
      <c r="A124" s="314" t="e">
        <f>#REF!</f>
        <v>#REF!</v>
      </c>
      <c r="B124" s="307" t="e">
        <f>#REF!</f>
        <v>#REF!</v>
      </c>
      <c r="C124" s="1356"/>
      <c r="D124" s="1356"/>
      <c r="E124" s="1356"/>
      <c r="F124" s="1356"/>
      <c r="G124" s="1356"/>
      <c r="H124" s="180"/>
      <c r="AE124" s="1356"/>
      <c r="AF124" s="1356"/>
      <c r="AH124" s="1356"/>
      <c r="AI124" s="1356"/>
    </row>
    <row r="125" spans="1:35" s="261" customFormat="1" hidden="1">
      <c r="A125" s="308" t="e">
        <f>#REF!</f>
        <v>#REF!</v>
      </c>
      <c r="B125" s="309" t="e">
        <f>#REF!</f>
        <v>#REF!</v>
      </c>
      <c r="C125" s="1356" t="e">
        <f>#REF!</f>
        <v>#REF!</v>
      </c>
      <c r="D125" s="1356"/>
      <c r="E125" s="1356"/>
      <c r="F125" s="1356"/>
      <c r="G125" s="1356"/>
      <c r="H125" s="178"/>
      <c r="AE125" s="311"/>
      <c r="AF125" s="311"/>
      <c r="AH125" s="310"/>
      <c r="AI125" s="311"/>
    </row>
    <row r="126" spans="1:35" s="261" customFormat="1" hidden="1">
      <c r="A126" s="308" t="e">
        <f>#REF!</f>
        <v>#REF!</v>
      </c>
      <c r="B126" s="309" t="e">
        <f>#REF!</f>
        <v>#REF!</v>
      </c>
      <c r="C126" s="1356" t="e">
        <f>#REF!</f>
        <v>#REF!</v>
      </c>
      <c r="D126" s="1356"/>
      <c r="E126" s="1356"/>
      <c r="F126" s="1356"/>
      <c r="G126" s="1356"/>
      <c r="H126" s="178"/>
      <c r="AE126" s="311"/>
      <c r="AF126" s="311"/>
      <c r="AH126" s="310"/>
      <c r="AI126" s="311"/>
    </row>
    <row r="127" spans="1:35" s="261" customFormat="1" hidden="1">
      <c r="A127" s="308" t="e">
        <f>#REF!</f>
        <v>#REF!</v>
      </c>
      <c r="B127" s="309" t="e">
        <f>#REF!</f>
        <v>#REF!</v>
      </c>
      <c r="C127" s="1356" t="e">
        <f>#REF!</f>
        <v>#REF!</v>
      </c>
      <c r="D127" s="1356"/>
      <c r="E127" s="1356"/>
      <c r="F127" s="1356"/>
      <c r="G127" s="1356"/>
      <c r="H127" s="178"/>
      <c r="AE127" s="311"/>
      <c r="AF127" s="311"/>
      <c r="AH127" s="310"/>
      <c r="AI127" s="311"/>
    </row>
    <row r="128" spans="1:35" s="261" customFormat="1" hidden="1">
      <c r="A128" s="308" t="e">
        <f>#REF!</f>
        <v>#REF!</v>
      </c>
      <c r="B128" s="309" t="e">
        <f>#REF!</f>
        <v>#REF!</v>
      </c>
      <c r="C128" s="1356" t="e">
        <f>#REF!</f>
        <v>#REF!</v>
      </c>
      <c r="D128" s="1356"/>
      <c r="E128" s="1356"/>
      <c r="F128" s="1356"/>
      <c r="G128" s="1356"/>
      <c r="H128" s="178"/>
      <c r="AE128" s="311"/>
      <c r="AF128" s="311"/>
      <c r="AH128" s="310"/>
      <c r="AI128" s="311"/>
    </row>
    <row r="129" spans="1:35" s="261" customFormat="1" hidden="1">
      <c r="A129" s="308"/>
      <c r="B129" s="307" t="e">
        <f>#REF!</f>
        <v>#REF!</v>
      </c>
      <c r="C129" s="1356" t="e">
        <f>#REF!</f>
        <v>#REF!</v>
      </c>
      <c r="D129" s="1356"/>
      <c r="E129" s="1356"/>
      <c r="F129" s="1356"/>
      <c r="G129" s="1356"/>
      <c r="H129" s="178"/>
      <c r="AE129" s="311"/>
      <c r="AF129" s="311"/>
      <c r="AH129" s="311"/>
      <c r="AI129" s="311"/>
    </row>
    <row r="130" spans="1:35" s="261" customFormat="1" ht="20.100000000000001" hidden="1" customHeight="1">
      <c r="A130" s="314" t="e">
        <f>#REF!</f>
        <v>#REF!</v>
      </c>
      <c r="B130" s="307" t="e">
        <f>#REF!</f>
        <v>#REF!</v>
      </c>
      <c r="C130" s="1356"/>
      <c r="D130" s="1356"/>
      <c r="E130" s="1356"/>
      <c r="F130" s="1356"/>
      <c r="G130" s="1356"/>
      <c r="H130" s="178"/>
      <c r="AE130" s="311"/>
      <c r="AF130" s="311"/>
      <c r="AH130" s="311"/>
      <c r="AI130" s="311"/>
    </row>
    <row r="131" spans="1:35" s="261" customFormat="1" hidden="1">
      <c r="A131" s="308" t="e">
        <f>#REF!</f>
        <v>#REF!</v>
      </c>
      <c r="B131" s="309" t="e">
        <f>#REF!</f>
        <v>#REF!</v>
      </c>
      <c r="C131" s="1356" t="e">
        <f>#REF!</f>
        <v>#REF!</v>
      </c>
      <c r="D131" s="1356"/>
      <c r="E131" s="1356"/>
      <c r="F131" s="1356"/>
      <c r="G131" s="1356"/>
      <c r="H131" s="178"/>
      <c r="AE131" s="311"/>
      <c r="AF131" s="311"/>
      <c r="AH131" s="310"/>
      <c r="AI131" s="311"/>
    </row>
    <row r="132" spans="1:35" s="261" customFormat="1" hidden="1">
      <c r="A132" s="308" t="e">
        <f>#REF!</f>
        <v>#REF!</v>
      </c>
      <c r="B132" s="309" t="e">
        <f>#REF!</f>
        <v>#REF!</v>
      </c>
      <c r="C132" s="1356" t="e">
        <f>#REF!</f>
        <v>#REF!</v>
      </c>
      <c r="D132" s="1356"/>
      <c r="E132" s="1356"/>
      <c r="F132" s="1356"/>
      <c r="G132" s="1356"/>
      <c r="H132" s="178"/>
      <c r="AE132" s="311"/>
      <c r="AF132" s="311"/>
      <c r="AH132" s="310"/>
      <c r="AI132" s="311"/>
    </row>
    <row r="133" spans="1:35" s="261" customFormat="1" ht="20.100000000000001" hidden="1" customHeight="1">
      <c r="A133" s="308" t="e">
        <f>#REF!</f>
        <v>#REF!</v>
      </c>
      <c r="B133" s="309" t="e">
        <f>#REF!</f>
        <v>#REF!</v>
      </c>
      <c r="C133" s="1356" t="e">
        <f>#REF!</f>
        <v>#REF!</v>
      </c>
      <c r="D133" s="1356"/>
      <c r="E133" s="1356"/>
      <c r="F133" s="1356"/>
      <c r="G133" s="1356"/>
      <c r="H133" s="178"/>
      <c r="AE133" s="311"/>
      <c r="AF133" s="311"/>
      <c r="AH133" s="310"/>
      <c r="AI133" s="311"/>
    </row>
    <row r="134" spans="1:35" s="261" customFormat="1" hidden="1">
      <c r="A134" s="308" t="e">
        <f>#REF!</f>
        <v>#REF!</v>
      </c>
      <c r="B134" s="309" t="e">
        <f>#REF!</f>
        <v>#REF!</v>
      </c>
      <c r="C134" s="1356" t="e">
        <f>#REF!</f>
        <v>#REF!</v>
      </c>
      <c r="D134" s="1356"/>
      <c r="E134" s="1356"/>
      <c r="F134" s="1356"/>
      <c r="G134" s="1356"/>
      <c r="H134" s="178"/>
      <c r="AE134" s="311"/>
      <c r="AF134" s="311"/>
      <c r="AH134" s="310"/>
      <c r="AI134" s="311"/>
    </row>
    <row r="135" spans="1:35" s="262" customFormat="1" ht="20.100000000000001" hidden="1" customHeight="1">
      <c r="A135" s="315"/>
      <c r="B135" s="307" t="e">
        <f>#REF!</f>
        <v>#REF!</v>
      </c>
      <c r="C135" s="1356" t="e">
        <f>#REF!</f>
        <v>#REF!</v>
      </c>
      <c r="D135" s="1356"/>
      <c r="E135" s="1356"/>
      <c r="F135" s="1356"/>
      <c r="G135" s="1356"/>
      <c r="H135" s="178"/>
      <c r="AE135" s="311"/>
      <c r="AF135" s="311"/>
      <c r="AH135" s="311"/>
      <c r="AI135" s="311"/>
    </row>
    <row r="136" spans="1:35" s="261" customFormat="1" ht="24" hidden="1" customHeight="1">
      <c r="A136" s="314" t="e">
        <f>#REF!</f>
        <v>#REF!</v>
      </c>
      <c r="B136" s="307" t="e">
        <f>#REF!</f>
        <v>#REF!</v>
      </c>
      <c r="C136" s="1356"/>
      <c r="D136" s="1356"/>
      <c r="E136" s="1356"/>
      <c r="F136" s="1356"/>
      <c r="G136" s="1356"/>
      <c r="H136" s="178"/>
      <c r="AE136" s="311"/>
      <c r="AF136" s="311"/>
      <c r="AH136" s="311"/>
      <c r="AI136" s="311"/>
    </row>
    <row r="137" spans="1:35" s="261" customFormat="1" hidden="1">
      <c r="A137" s="308" t="e">
        <f>#REF!</f>
        <v>#REF!</v>
      </c>
      <c r="B137" s="309" t="e">
        <f>#REF!</f>
        <v>#REF!</v>
      </c>
      <c r="C137" s="1356" t="e">
        <f>#REF!</f>
        <v>#REF!</v>
      </c>
      <c r="D137" s="1356"/>
      <c r="E137" s="1356"/>
      <c r="F137" s="1356"/>
      <c r="G137" s="1356"/>
      <c r="H137" s="178"/>
      <c r="AE137" s="311"/>
      <c r="AF137" s="311"/>
      <c r="AH137" s="310"/>
      <c r="AI137" s="311"/>
    </row>
    <row r="138" spans="1:35" s="261" customFormat="1" hidden="1">
      <c r="A138" s="308" t="e">
        <f>#REF!</f>
        <v>#REF!</v>
      </c>
      <c r="B138" s="309" t="e">
        <f>#REF!</f>
        <v>#REF!</v>
      </c>
      <c r="C138" s="1356" t="e">
        <f>#REF!</f>
        <v>#REF!</v>
      </c>
      <c r="D138" s="1356"/>
      <c r="E138" s="1356"/>
      <c r="F138" s="1356"/>
      <c r="G138" s="1356"/>
      <c r="H138" s="178"/>
      <c r="AE138" s="311"/>
      <c r="AF138" s="311"/>
      <c r="AH138" s="310"/>
      <c r="AI138" s="311"/>
    </row>
    <row r="139" spans="1:35" s="261" customFormat="1" ht="33" hidden="1" customHeight="1">
      <c r="A139" s="308" t="e">
        <f>#REF!</f>
        <v>#REF!</v>
      </c>
      <c r="B139" s="309" t="e">
        <f>#REF!</f>
        <v>#REF!</v>
      </c>
      <c r="C139" s="1356" t="e">
        <f>#REF!</f>
        <v>#REF!</v>
      </c>
      <c r="D139" s="1356"/>
      <c r="E139" s="1356"/>
      <c r="F139" s="1356"/>
      <c r="G139" s="1356"/>
      <c r="H139" s="178"/>
      <c r="AE139" s="311"/>
      <c r="AF139" s="311"/>
      <c r="AH139" s="310"/>
      <c r="AI139" s="311"/>
    </row>
    <row r="140" spans="1:35" s="262" customFormat="1" ht="20.100000000000001" hidden="1" customHeight="1">
      <c r="A140" s="308"/>
      <c r="B140" s="307" t="e">
        <f>#REF!</f>
        <v>#REF!</v>
      </c>
      <c r="C140" s="1356" t="e">
        <f>#REF!</f>
        <v>#REF!</v>
      </c>
      <c r="D140" s="1356"/>
      <c r="E140" s="1356"/>
      <c r="F140" s="1356"/>
      <c r="G140" s="1356"/>
      <c r="H140" s="178"/>
      <c r="AE140" s="311"/>
      <c r="AF140" s="311"/>
      <c r="AH140" s="311"/>
      <c r="AI140" s="311"/>
    </row>
    <row r="141" spans="1:35" s="261" customFormat="1" ht="20.100000000000001" hidden="1" customHeight="1">
      <c r="A141" s="314" t="e">
        <f>#REF!</f>
        <v>#REF!</v>
      </c>
      <c r="B141" s="307" t="e">
        <f>#REF!</f>
        <v>#REF!</v>
      </c>
      <c r="C141" s="1356"/>
      <c r="D141" s="1356"/>
      <c r="E141" s="1356"/>
      <c r="F141" s="1356"/>
      <c r="G141" s="1356"/>
      <c r="H141" s="178"/>
      <c r="AE141" s="311"/>
      <c r="AF141" s="311"/>
      <c r="AH141" s="311"/>
      <c r="AI141" s="311"/>
    </row>
    <row r="142" spans="1:35" s="261" customFormat="1" hidden="1">
      <c r="A142" s="308" t="e">
        <f>#REF!</f>
        <v>#REF!</v>
      </c>
      <c r="B142" s="309" t="e">
        <f>#REF!</f>
        <v>#REF!</v>
      </c>
      <c r="C142" s="1356" t="e">
        <f>#REF!</f>
        <v>#REF!</v>
      </c>
      <c r="D142" s="1356"/>
      <c r="E142" s="1356"/>
      <c r="F142" s="1356"/>
      <c r="G142" s="1356"/>
      <c r="H142" s="178"/>
      <c r="AE142" s="311"/>
      <c r="AF142" s="311"/>
      <c r="AH142" s="310"/>
      <c r="AI142" s="311"/>
    </row>
    <row r="143" spans="1:35" s="261" customFormat="1" hidden="1">
      <c r="A143" s="308" t="e">
        <f>#REF!</f>
        <v>#REF!</v>
      </c>
      <c r="B143" s="309" t="e">
        <f>#REF!</f>
        <v>#REF!</v>
      </c>
      <c r="C143" s="1356" t="e">
        <f>#REF!</f>
        <v>#REF!</v>
      </c>
      <c r="D143" s="1356"/>
      <c r="E143" s="1356"/>
      <c r="F143" s="1356"/>
      <c r="G143" s="1356"/>
      <c r="H143" s="178"/>
      <c r="AE143" s="311"/>
      <c r="AF143" s="311"/>
      <c r="AH143" s="310"/>
      <c r="AI143" s="311"/>
    </row>
    <row r="144" spans="1:35" s="261" customFormat="1" hidden="1">
      <c r="A144" s="308" t="e">
        <f>#REF!</f>
        <v>#REF!</v>
      </c>
      <c r="B144" s="309" t="e">
        <f>#REF!</f>
        <v>#REF!</v>
      </c>
      <c r="C144" s="1356" t="e">
        <f>#REF!</f>
        <v>#REF!</v>
      </c>
      <c r="D144" s="1356"/>
      <c r="E144" s="1356"/>
      <c r="F144" s="1356"/>
      <c r="G144" s="1356"/>
      <c r="H144" s="178"/>
      <c r="AE144" s="311"/>
      <c r="AF144" s="311"/>
      <c r="AH144" s="310"/>
      <c r="AI144" s="311"/>
    </row>
    <row r="145" spans="1:35" s="261" customFormat="1" hidden="1">
      <c r="A145" s="308"/>
      <c r="B145" s="307" t="e">
        <f>#REF!</f>
        <v>#REF!</v>
      </c>
      <c r="C145" s="1356" t="e">
        <f>#REF!</f>
        <v>#REF!</v>
      </c>
      <c r="D145" s="1356"/>
      <c r="E145" s="1356"/>
      <c r="F145" s="1356"/>
      <c r="G145" s="1356"/>
      <c r="H145" s="178"/>
      <c r="AE145" s="311"/>
      <c r="AF145" s="311"/>
      <c r="AH145" s="311"/>
      <c r="AI145" s="311"/>
    </row>
    <row r="146" spans="1:35" s="261" customFormat="1" ht="20.100000000000001" hidden="1" customHeight="1">
      <c r="A146" s="314" t="e">
        <f>#REF!</f>
        <v>#REF!</v>
      </c>
      <c r="B146" s="307" t="e">
        <f>#REF!</f>
        <v>#REF!</v>
      </c>
      <c r="C146" s="1356"/>
      <c r="D146" s="1356"/>
      <c r="E146" s="1356"/>
      <c r="F146" s="1356"/>
      <c r="G146" s="1356"/>
      <c r="H146" s="178"/>
      <c r="AE146" s="311"/>
      <c r="AF146" s="311"/>
      <c r="AH146" s="311"/>
      <c r="AI146" s="311"/>
    </row>
    <row r="147" spans="1:35" s="261" customFormat="1" hidden="1">
      <c r="A147" s="308" t="e">
        <f>#REF!</f>
        <v>#REF!</v>
      </c>
      <c r="B147" s="309" t="e">
        <f>#REF!</f>
        <v>#REF!</v>
      </c>
      <c r="C147" s="1356" t="e">
        <f>#REF!</f>
        <v>#REF!</v>
      </c>
      <c r="D147" s="1356"/>
      <c r="E147" s="1356"/>
      <c r="F147" s="1356"/>
      <c r="G147" s="1356"/>
      <c r="H147" s="178"/>
      <c r="AE147" s="311"/>
      <c r="AF147" s="311"/>
      <c r="AH147" s="310"/>
      <c r="AI147" s="311"/>
    </row>
    <row r="148" spans="1:35" s="261" customFormat="1" hidden="1">
      <c r="A148" s="308" t="e">
        <f>#REF!</f>
        <v>#REF!</v>
      </c>
      <c r="B148" s="309" t="e">
        <f>#REF!</f>
        <v>#REF!</v>
      </c>
      <c r="C148" s="1356" t="e">
        <f>#REF!</f>
        <v>#REF!</v>
      </c>
      <c r="D148" s="1356"/>
      <c r="E148" s="1356"/>
      <c r="F148" s="1356"/>
      <c r="G148" s="1356"/>
      <c r="H148" s="178"/>
      <c r="AE148" s="311"/>
      <c r="AF148" s="311"/>
      <c r="AH148" s="310"/>
      <c r="AI148" s="311"/>
    </row>
    <row r="149" spans="1:35" s="261" customFormat="1" hidden="1">
      <c r="A149" s="308" t="e">
        <f>#REF!</f>
        <v>#REF!</v>
      </c>
      <c r="B149" s="309" t="e">
        <f>#REF!</f>
        <v>#REF!</v>
      </c>
      <c r="C149" s="1356" t="e">
        <f>#REF!</f>
        <v>#REF!</v>
      </c>
      <c r="D149" s="1356"/>
      <c r="E149" s="1356"/>
      <c r="F149" s="1356"/>
      <c r="G149" s="1356"/>
      <c r="H149" s="178"/>
      <c r="AE149" s="311"/>
      <c r="AF149" s="311"/>
      <c r="AH149" s="310"/>
      <c r="AI149" s="311"/>
    </row>
    <row r="150" spans="1:35" s="261" customFormat="1" hidden="1">
      <c r="A150" s="308" t="e">
        <f>#REF!</f>
        <v>#REF!</v>
      </c>
      <c r="B150" s="309" t="e">
        <f>#REF!</f>
        <v>#REF!</v>
      </c>
      <c r="C150" s="1356" t="e">
        <f>#REF!</f>
        <v>#REF!</v>
      </c>
      <c r="D150" s="1356"/>
      <c r="E150" s="1356"/>
      <c r="F150" s="1356"/>
      <c r="G150" s="1356"/>
      <c r="H150" s="178"/>
      <c r="AE150" s="311"/>
      <c r="AF150" s="311"/>
      <c r="AH150" s="310"/>
      <c r="AI150" s="311"/>
    </row>
    <row r="151" spans="1:35" s="262" customFormat="1" ht="20.100000000000001" hidden="1" customHeight="1">
      <c r="A151" s="308"/>
      <c r="B151" s="307" t="e">
        <f>#REF!</f>
        <v>#REF!</v>
      </c>
      <c r="C151" s="1356" t="e">
        <f>#REF!</f>
        <v>#REF!</v>
      </c>
      <c r="D151" s="1356"/>
      <c r="E151" s="1356"/>
      <c r="F151" s="1356"/>
      <c r="G151" s="1356"/>
      <c r="H151" s="178"/>
      <c r="AE151" s="311"/>
      <c r="AF151" s="311"/>
      <c r="AH151" s="311"/>
      <c r="AI151" s="311"/>
    </row>
    <row r="152" spans="1:35" s="261" customFormat="1" ht="20.100000000000001" hidden="1" customHeight="1">
      <c r="A152" s="316"/>
      <c r="B152" s="307" t="e">
        <f>#REF!</f>
        <v>#REF!</v>
      </c>
      <c r="C152" s="1356" t="e">
        <f>#REF!</f>
        <v>#REF!</v>
      </c>
      <c r="D152" s="1356"/>
      <c r="E152" s="1356"/>
      <c r="F152" s="1356"/>
      <c r="G152" s="1356"/>
      <c r="H152" s="178"/>
      <c r="AE152" s="311"/>
      <c r="AF152" s="311"/>
      <c r="AH152" s="311"/>
      <c r="AI152" s="311"/>
    </row>
    <row r="153" spans="1:35" s="261" customFormat="1" hidden="1">
      <c r="A153" s="316"/>
      <c r="B153" s="307"/>
      <c r="C153" s="1356"/>
      <c r="D153" s="1356"/>
      <c r="E153" s="1356"/>
      <c r="F153" s="1356"/>
      <c r="G153" s="1356"/>
      <c r="H153" s="178"/>
      <c r="AE153" s="311"/>
      <c r="AF153" s="311"/>
      <c r="AH153" s="311"/>
      <c r="AI153" s="311"/>
    </row>
    <row r="154" spans="1:35" s="261" customFormat="1" ht="20.100000000000001" hidden="1" customHeight="1">
      <c r="A154" s="313" t="e">
        <f>#REF!</f>
        <v>#REF!</v>
      </c>
      <c r="B154" s="307" t="e">
        <f>#REF!</f>
        <v>#REF!</v>
      </c>
      <c r="C154" s="1356"/>
      <c r="D154" s="1356"/>
      <c r="E154" s="1356"/>
      <c r="F154" s="1356"/>
      <c r="G154" s="1356"/>
      <c r="H154" s="178"/>
      <c r="AE154" s="311"/>
      <c r="AF154" s="311"/>
      <c r="AH154" s="311"/>
      <c r="AI154" s="311"/>
    </row>
    <row r="155" spans="1:35" s="261" customFormat="1" ht="30" hidden="1" customHeight="1">
      <c r="A155" s="314" t="e">
        <f>#REF!</f>
        <v>#REF!</v>
      </c>
      <c r="B155" s="307" t="e">
        <f>#REF!</f>
        <v>#REF!</v>
      </c>
      <c r="C155" s="1356"/>
      <c r="D155" s="1356"/>
      <c r="E155" s="1356"/>
      <c r="F155" s="1356"/>
      <c r="G155" s="1356"/>
      <c r="H155" s="178"/>
      <c r="AE155" s="311"/>
      <c r="AF155" s="311"/>
      <c r="AH155" s="311"/>
      <c r="AI155" s="311"/>
    </row>
    <row r="156" spans="1:35" s="261" customFormat="1" hidden="1">
      <c r="A156" s="308" t="e">
        <f>#REF!</f>
        <v>#REF!</v>
      </c>
      <c r="B156" s="309" t="e">
        <f>#REF!</f>
        <v>#REF!</v>
      </c>
      <c r="C156" s="1356" t="e">
        <f>#REF!</f>
        <v>#REF!</v>
      </c>
      <c r="D156" s="1356"/>
      <c r="E156" s="1356"/>
      <c r="F156" s="1356"/>
      <c r="G156" s="1356"/>
      <c r="H156" s="178"/>
      <c r="AE156" s="311"/>
      <c r="AF156" s="311"/>
      <c r="AH156" s="310"/>
      <c r="AI156" s="311"/>
    </row>
    <row r="157" spans="1:35" s="261" customFormat="1" hidden="1">
      <c r="A157" s="308" t="e">
        <f>#REF!</f>
        <v>#REF!</v>
      </c>
      <c r="B157" s="309" t="e">
        <f>#REF!</f>
        <v>#REF!</v>
      </c>
      <c r="C157" s="1356" t="e">
        <f>#REF!</f>
        <v>#REF!</v>
      </c>
      <c r="D157" s="1356"/>
      <c r="E157" s="1356"/>
      <c r="F157" s="1356"/>
      <c r="G157" s="1356"/>
      <c r="H157" s="178"/>
      <c r="AE157" s="311"/>
      <c r="AF157" s="311"/>
      <c r="AH157" s="310"/>
      <c r="AI157" s="311"/>
    </row>
    <row r="158" spans="1:35" s="261" customFormat="1" hidden="1">
      <c r="A158" s="308" t="e">
        <f>#REF!</f>
        <v>#REF!</v>
      </c>
      <c r="B158" s="309" t="e">
        <f>#REF!</f>
        <v>#REF!</v>
      </c>
      <c r="C158" s="1356" t="e">
        <f>#REF!</f>
        <v>#REF!</v>
      </c>
      <c r="D158" s="1356"/>
      <c r="E158" s="1356"/>
      <c r="F158" s="1356"/>
      <c r="G158" s="1356"/>
      <c r="H158" s="178"/>
      <c r="AE158" s="311"/>
      <c r="AF158" s="311"/>
      <c r="AH158" s="310"/>
      <c r="AI158" s="311"/>
    </row>
    <row r="159" spans="1:35" s="261" customFormat="1" ht="20.100000000000001" hidden="1" customHeight="1">
      <c r="A159" s="317"/>
      <c r="B159" s="307" t="e">
        <f>#REF!</f>
        <v>#REF!</v>
      </c>
      <c r="C159" s="1356" t="e">
        <f>#REF!</f>
        <v>#REF!</v>
      </c>
      <c r="D159" s="1356"/>
      <c r="E159" s="1356"/>
      <c r="F159" s="1356"/>
      <c r="G159" s="1356"/>
      <c r="H159" s="178"/>
      <c r="AE159" s="311"/>
      <c r="AF159" s="311"/>
      <c r="AH159" s="311"/>
      <c r="AI159" s="311"/>
    </row>
    <row r="160" spans="1:35" s="261" customFormat="1" ht="20.100000000000001" hidden="1" customHeight="1">
      <c r="A160" s="316"/>
      <c r="B160" s="307" t="e">
        <f>#REF!</f>
        <v>#REF!</v>
      </c>
      <c r="C160" s="1356" t="e">
        <f>#REF!</f>
        <v>#REF!</v>
      </c>
      <c r="D160" s="1356"/>
      <c r="E160" s="1356"/>
      <c r="F160" s="1356"/>
      <c r="G160" s="1356"/>
      <c r="H160" s="178"/>
      <c r="AE160" s="311"/>
      <c r="AF160" s="311"/>
      <c r="AH160" s="311"/>
      <c r="AI160" s="311"/>
    </row>
    <row r="161" spans="1:35" s="261" customFormat="1" ht="20.100000000000001" hidden="1" customHeight="1">
      <c r="A161" s="306" t="e">
        <f>#REF!</f>
        <v>#REF!</v>
      </c>
      <c r="B161" s="307" t="e">
        <f>#REF!</f>
        <v>#REF!</v>
      </c>
      <c r="C161" s="1356"/>
      <c r="D161" s="1356"/>
      <c r="E161" s="1356"/>
      <c r="F161" s="1356"/>
      <c r="G161" s="1356"/>
      <c r="H161" s="178"/>
      <c r="AE161" s="311"/>
      <c r="AF161" s="311"/>
      <c r="AH161" s="311"/>
      <c r="AI161" s="311"/>
    </row>
    <row r="162" spans="1:35" s="261" customFormat="1" ht="30" hidden="1" customHeight="1">
      <c r="A162" s="313" t="e">
        <f>#REF!</f>
        <v>#REF!</v>
      </c>
      <c r="B162" s="307" t="e">
        <f>#REF!</f>
        <v>#REF!</v>
      </c>
      <c r="C162" s="1356"/>
      <c r="D162" s="1356"/>
      <c r="E162" s="1356"/>
      <c r="F162" s="1356"/>
      <c r="G162" s="1356"/>
      <c r="H162" s="178"/>
      <c r="AE162" s="311"/>
      <c r="AF162" s="311"/>
      <c r="AH162" s="311"/>
      <c r="AI162" s="311"/>
    </row>
    <row r="163" spans="1:35" s="261" customFormat="1" ht="20.100000000000001" hidden="1" customHeight="1">
      <c r="A163" s="308" t="e">
        <f>#REF!</f>
        <v>#REF!</v>
      </c>
      <c r="B163" s="309" t="e">
        <f>#REF!</f>
        <v>#REF!</v>
      </c>
      <c r="C163" s="1356" t="e">
        <f>#REF!</f>
        <v>#REF!</v>
      </c>
      <c r="D163" s="1356"/>
      <c r="E163" s="1356"/>
      <c r="F163" s="1356"/>
      <c r="G163" s="1356"/>
      <c r="H163" s="178"/>
      <c r="AE163" s="311"/>
      <c r="AF163" s="311"/>
      <c r="AH163" s="310"/>
      <c r="AI163" s="311"/>
    </row>
    <row r="164" spans="1:35" s="261" customFormat="1" ht="20.100000000000001" hidden="1" customHeight="1">
      <c r="A164" s="308" t="e">
        <f>#REF!</f>
        <v>#REF!</v>
      </c>
      <c r="B164" s="309" t="e">
        <f>#REF!</f>
        <v>#REF!</v>
      </c>
      <c r="C164" s="1356" t="e">
        <f>#REF!</f>
        <v>#REF!</v>
      </c>
      <c r="D164" s="1356"/>
      <c r="E164" s="1356"/>
      <c r="F164" s="1356"/>
      <c r="G164" s="1356"/>
      <c r="H164" s="178"/>
      <c r="AE164" s="311"/>
      <c r="AF164" s="311"/>
      <c r="AH164" s="310"/>
      <c r="AI164" s="311"/>
    </row>
    <row r="165" spans="1:35" s="261" customFormat="1" ht="20.100000000000001" hidden="1" customHeight="1">
      <c r="A165" s="308" t="e">
        <f>#REF!</f>
        <v>#REF!</v>
      </c>
      <c r="B165" s="309" t="e">
        <f>#REF!</f>
        <v>#REF!</v>
      </c>
      <c r="C165" s="1356" t="e">
        <f>#REF!</f>
        <v>#REF!</v>
      </c>
      <c r="D165" s="1356"/>
      <c r="E165" s="1356"/>
      <c r="F165" s="1356"/>
      <c r="G165" s="1356"/>
      <c r="H165" s="178"/>
      <c r="AE165" s="311"/>
      <c r="AF165" s="311"/>
      <c r="AH165" s="310"/>
      <c r="AI165" s="311"/>
    </row>
    <row r="166" spans="1:35" s="261" customFormat="1" ht="20.100000000000001" hidden="1" customHeight="1">
      <c r="A166" s="308" t="e">
        <f>#REF!</f>
        <v>#REF!</v>
      </c>
      <c r="B166" s="309" t="e">
        <f>#REF!</f>
        <v>#REF!</v>
      </c>
      <c r="C166" s="1356" t="e">
        <f>#REF!</f>
        <v>#REF!</v>
      </c>
      <c r="D166" s="1356"/>
      <c r="E166" s="1356"/>
      <c r="F166" s="1356"/>
      <c r="G166" s="1356"/>
      <c r="H166" s="178"/>
      <c r="AE166" s="311"/>
      <c r="AF166" s="311"/>
      <c r="AH166" s="310"/>
      <c r="AI166" s="311"/>
    </row>
    <row r="167" spans="1:35" s="261" customFormat="1" ht="20.100000000000001" hidden="1" customHeight="1">
      <c r="A167" s="308" t="e">
        <f>#REF!</f>
        <v>#REF!</v>
      </c>
      <c r="B167" s="309" t="e">
        <f>#REF!</f>
        <v>#REF!</v>
      </c>
      <c r="C167" s="1356" t="e">
        <f>#REF!</f>
        <v>#REF!</v>
      </c>
      <c r="D167" s="1356"/>
      <c r="E167" s="1356"/>
      <c r="F167" s="1356"/>
      <c r="G167" s="1356"/>
      <c r="H167" s="178"/>
      <c r="AE167" s="311"/>
      <c r="AF167" s="311"/>
      <c r="AH167" s="310"/>
      <c r="AI167" s="311"/>
    </row>
    <row r="168" spans="1:35" s="261" customFormat="1" ht="20.100000000000001" hidden="1" customHeight="1">
      <c r="A168" s="312"/>
      <c r="B168" s="307" t="e">
        <f>#REF!</f>
        <v>#REF!</v>
      </c>
      <c r="C168" s="1356" t="e">
        <f>#REF!</f>
        <v>#REF!</v>
      </c>
      <c r="D168" s="1356"/>
      <c r="E168" s="1356"/>
      <c r="F168" s="1356"/>
      <c r="G168" s="1356"/>
      <c r="H168" s="178"/>
      <c r="AE168" s="311"/>
      <c r="AF168" s="311"/>
      <c r="AH168" s="311"/>
      <c r="AI168" s="311"/>
    </row>
    <row r="169" spans="1:35" s="261" customFormat="1" ht="20.100000000000001" hidden="1" customHeight="1">
      <c r="A169" s="313" t="e">
        <f>#REF!</f>
        <v>#REF!</v>
      </c>
      <c r="B169" s="307" t="e">
        <f>#REF!</f>
        <v>#REF!</v>
      </c>
      <c r="C169" s="1356"/>
      <c r="D169" s="1356"/>
      <c r="E169" s="1356"/>
      <c r="F169" s="1356"/>
      <c r="G169" s="1356"/>
      <c r="H169" s="178"/>
      <c r="AE169" s="311"/>
      <c r="AF169" s="311"/>
      <c r="AH169" s="311"/>
      <c r="AI169" s="311"/>
    </row>
    <row r="170" spans="1:35" s="261" customFormat="1" ht="20.100000000000001" hidden="1" customHeight="1">
      <c r="A170" s="308" t="e">
        <f>#REF!</f>
        <v>#REF!</v>
      </c>
      <c r="B170" s="318" t="e">
        <f>#REF!</f>
        <v>#REF!</v>
      </c>
      <c r="C170" s="1356" t="e">
        <f>#REF!</f>
        <v>#REF!</v>
      </c>
      <c r="D170" s="1356"/>
      <c r="E170" s="1356"/>
      <c r="F170" s="1356"/>
      <c r="G170" s="1356"/>
      <c r="H170" s="178"/>
      <c r="AE170" s="311"/>
      <c r="AF170" s="311"/>
      <c r="AH170" s="310"/>
      <c r="AI170" s="311"/>
    </row>
    <row r="171" spans="1:35" s="261" customFormat="1" ht="20.100000000000001" hidden="1" customHeight="1">
      <c r="A171" s="308" t="e">
        <f>#REF!</f>
        <v>#REF!</v>
      </c>
      <c r="B171" s="318" t="e">
        <f>#REF!</f>
        <v>#REF!</v>
      </c>
      <c r="C171" s="1356" t="e">
        <f>#REF!</f>
        <v>#REF!</v>
      </c>
      <c r="D171" s="1356"/>
      <c r="E171" s="1356"/>
      <c r="F171" s="1356"/>
      <c r="G171" s="1356"/>
      <c r="H171" s="178"/>
      <c r="AE171" s="311"/>
      <c r="AF171" s="311"/>
      <c r="AH171" s="310"/>
      <c r="AI171" s="311"/>
    </row>
    <row r="172" spans="1:35" s="261" customFormat="1" ht="20.100000000000001" hidden="1" customHeight="1">
      <c r="A172" s="308" t="e">
        <f>#REF!</f>
        <v>#REF!</v>
      </c>
      <c r="B172" s="318" t="e">
        <f>#REF!</f>
        <v>#REF!</v>
      </c>
      <c r="C172" s="1356" t="e">
        <f>#REF!</f>
        <v>#REF!</v>
      </c>
      <c r="D172" s="1356"/>
      <c r="E172" s="1356"/>
      <c r="F172" s="1356"/>
      <c r="G172" s="1356"/>
      <c r="H172" s="178"/>
      <c r="AE172" s="311"/>
      <c r="AF172" s="311"/>
      <c r="AH172" s="310"/>
      <c r="AI172" s="311"/>
    </row>
    <row r="173" spans="1:35" s="261" customFormat="1" ht="20.100000000000001" hidden="1" customHeight="1">
      <c r="A173" s="308" t="e">
        <f>#REF!</f>
        <v>#REF!</v>
      </c>
      <c r="B173" s="318" t="e">
        <f>#REF!</f>
        <v>#REF!</v>
      </c>
      <c r="C173" s="1356" t="e">
        <f>#REF!</f>
        <v>#REF!</v>
      </c>
      <c r="D173" s="1356"/>
      <c r="E173" s="1356"/>
      <c r="F173" s="1356"/>
      <c r="G173" s="1356"/>
      <c r="H173" s="178"/>
      <c r="AE173" s="311"/>
      <c r="AF173" s="311"/>
      <c r="AH173" s="310"/>
      <c r="AI173" s="311"/>
    </row>
    <row r="174" spans="1:35" s="261" customFormat="1" ht="20.100000000000001" hidden="1" customHeight="1">
      <c r="A174" s="308" t="e">
        <f>#REF!</f>
        <v>#REF!</v>
      </c>
      <c r="B174" s="318" t="e">
        <f>#REF!</f>
        <v>#REF!</v>
      </c>
      <c r="C174" s="1356" t="e">
        <f>#REF!</f>
        <v>#REF!</v>
      </c>
      <c r="D174" s="1356"/>
      <c r="E174" s="1356"/>
      <c r="F174" s="1356"/>
      <c r="G174" s="1356"/>
      <c r="H174" s="178"/>
      <c r="AE174" s="311"/>
      <c r="AF174" s="311"/>
      <c r="AH174" s="310"/>
      <c r="AI174" s="311"/>
    </row>
    <row r="175" spans="1:35" s="261" customFormat="1" ht="20.100000000000001" hidden="1" customHeight="1">
      <c r="A175" s="308" t="e">
        <f>#REF!</f>
        <v>#REF!</v>
      </c>
      <c r="B175" s="318" t="e">
        <f>#REF!</f>
        <v>#REF!</v>
      </c>
      <c r="C175" s="1356" t="e">
        <f>#REF!</f>
        <v>#REF!</v>
      </c>
      <c r="D175" s="1356"/>
      <c r="E175" s="1356"/>
      <c r="F175" s="1356"/>
      <c r="G175" s="1356"/>
      <c r="H175" s="178"/>
      <c r="AE175" s="311"/>
      <c r="AF175" s="311"/>
      <c r="AH175" s="310"/>
      <c r="AI175" s="311"/>
    </row>
    <row r="176" spans="1:35" s="261" customFormat="1" ht="20.100000000000001" hidden="1" customHeight="1">
      <c r="A176" s="319"/>
      <c r="B176" s="307" t="e">
        <f>#REF!</f>
        <v>#REF!</v>
      </c>
      <c r="C176" s="1356" t="e">
        <f>#REF!</f>
        <v>#REF!</v>
      </c>
      <c r="D176" s="1356"/>
      <c r="E176" s="1356"/>
      <c r="F176" s="1356"/>
      <c r="G176" s="1356"/>
      <c r="H176" s="178"/>
      <c r="AE176" s="311"/>
      <c r="AF176" s="311"/>
      <c r="AH176" s="311"/>
      <c r="AI176" s="311"/>
    </row>
    <row r="177" spans="1:35" s="261" customFormat="1" ht="35.25" hidden="1" customHeight="1">
      <c r="A177" s="313" t="e">
        <f>#REF!</f>
        <v>#REF!</v>
      </c>
      <c r="B177" s="307" t="e">
        <f>#REF!</f>
        <v>#REF!</v>
      </c>
      <c r="C177" s="1356"/>
      <c r="D177" s="1356"/>
      <c r="E177" s="1356"/>
      <c r="F177" s="1356"/>
      <c r="G177" s="1356"/>
      <c r="H177" s="178"/>
      <c r="AE177" s="311"/>
      <c r="AF177" s="311"/>
      <c r="AH177" s="311"/>
      <c r="AI177" s="311"/>
    </row>
    <row r="178" spans="1:35" s="261" customFormat="1" ht="19.5" hidden="1" customHeight="1">
      <c r="A178" s="308" t="e">
        <f>#REF!</f>
        <v>#REF!</v>
      </c>
      <c r="B178" s="318" t="e">
        <f>#REF!</f>
        <v>#REF!</v>
      </c>
      <c r="C178" s="1356" t="e">
        <f>#REF!</f>
        <v>#REF!</v>
      </c>
      <c r="D178" s="1356"/>
      <c r="E178" s="1356"/>
      <c r="F178" s="1356"/>
      <c r="G178" s="1356"/>
      <c r="H178" s="178"/>
      <c r="AE178" s="311"/>
      <c r="AF178" s="311"/>
      <c r="AH178" s="310"/>
      <c r="AI178" s="311"/>
    </row>
    <row r="179" spans="1:35" s="261" customFormat="1" ht="19.5" hidden="1" customHeight="1">
      <c r="A179" s="308" t="e">
        <f>#REF!</f>
        <v>#REF!</v>
      </c>
      <c r="B179" s="318" t="e">
        <f>#REF!</f>
        <v>#REF!</v>
      </c>
      <c r="C179" s="1356" t="e">
        <f>#REF!</f>
        <v>#REF!</v>
      </c>
      <c r="D179" s="1356"/>
      <c r="E179" s="1356"/>
      <c r="F179" s="1356"/>
      <c r="G179" s="1356"/>
      <c r="H179" s="178"/>
      <c r="AE179" s="311"/>
      <c r="AF179" s="311"/>
      <c r="AH179" s="310"/>
      <c r="AI179" s="311"/>
    </row>
    <row r="180" spans="1:35" s="261" customFormat="1" ht="19.5" hidden="1" customHeight="1">
      <c r="A180" s="308" t="e">
        <f>#REF!</f>
        <v>#REF!</v>
      </c>
      <c r="B180" s="318" t="e">
        <f>#REF!</f>
        <v>#REF!</v>
      </c>
      <c r="C180" s="1356" t="e">
        <f>#REF!</f>
        <v>#REF!</v>
      </c>
      <c r="D180" s="1356"/>
      <c r="E180" s="1356"/>
      <c r="F180" s="1356"/>
      <c r="G180" s="1356"/>
      <c r="H180" s="178"/>
      <c r="AE180" s="311"/>
      <c r="AF180" s="311"/>
      <c r="AH180" s="310"/>
      <c r="AI180" s="311"/>
    </row>
    <row r="181" spans="1:35" s="261" customFormat="1" ht="19.5" hidden="1" customHeight="1">
      <c r="A181" s="308" t="e">
        <f>#REF!</f>
        <v>#REF!</v>
      </c>
      <c r="B181" s="318" t="e">
        <f>#REF!</f>
        <v>#REF!</v>
      </c>
      <c r="C181" s="1356" t="e">
        <f>#REF!</f>
        <v>#REF!</v>
      </c>
      <c r="D181" s="1356"/>
      <c r="E181" s="1356"/>
      <c r="F181" s="1356"/>
      <c r="G181" s="1356"/>
      <c r="H181" s="178"/>
      <c r="AE181" s="311"/>
      <c r="AF181" s="311"/>
      <c r="AH181" s="310"/>
      <c r="AI181" s="311"/>
    </row>
    <row r="182" spans="1:35" s="261" customFormat="1" ht="33" hidden="1" customHeight="1">
      <c r="A182" s="308" t="e">
        <f>#REF!</f>
        <v>#REF!</v>
      </c>
      <c r="B182" s="318" t="e">
        <f>#REF!</f>
        <v>#REF!</v>
      </c>
      <c r="C182" s="1356" t="e">
        <f>#REF!</f>
        <v>#REF!</v>
      </c>
      <c r="D182" s="1356"/>
      <c r="E182" s="1356"/>
      <c r="F182" s="1356"/>
      <c r="G182" s="1356"/>
      <c r="H182" s="178"/>
      <c r="AE182" s="311"/>
      <c r="AF182" s="311"/>
      <c r="AH182" s="310"/>
      <c r="AI182" s="311"/>
    </row>
    <row r="183" spans="1:35" s="261" customFormat="1" ht="19.5" hidden="1" customHeight="1">
      <c r="A183" s="308" t="e">
        <f>#REF!</f>
        <v>#REF!</v>
      </c>
      <c r="B183" s="318" t="e">
        <f>#REF!</f>
        <v>#REF!</v>
      </c>
      <c r="C183" s="1356" t="e">
        <f>#REF!</f>
        <v>#REF!</v>
      </c>
      <c r="D183" s="1356"/>
      <c r="E183" s="1356"/>
      <c r="F183" s="1356"/>
      <c r="G183" s="1356"/>
      <c r="H183" s="178"/>
      <c r="AE183" s="311"/>
      <c r="AF183" s="311"/>
      <c r="AH183" s="310"/>
      <c r="AI183" s="311"/>
    </row>
    <row r="184" spans="1:35" s="261" customFormat="1" ht="19.5" hidden="1" customHeight="1">
      <c r="A184" s="308" t="e">
        <f>#REF!</f>
        <v>#REF!</v>
      </c>
      <c r="B184" s="318" t="e">
        <f>#REF!</f>
        <v>#REF!</v>
      </c>
      <c r="C184" s="1356" t="e">
        <f>#REF!</f>
        <v>#REF!</v>
      </c>
      <c r="D184" s="1356"/>
      <c r="E184" s="1356"/>
      <c r="F184" s="1356"/>
      <c r="G184" s="1356"/>
      <c r="H184" s="178"/>
      <c r="AE184" s="311"/>
      <c r="AF184" s="311"/>
      <c r="AH184" s="310"/>
      <c r="AI184" s="311"/>
    </row>
    <row r="185" spans="1:35" s="261" customFormat="1" ht="19.5" hidden="1" customHeight="1">
      <c r="A185" s="308" t="e">
        <f>#REF!</f>
        <v>#REF!</v>
      </c>
      <c r="B185" s="318" t="e">
        <f>#REF!</f>
        <v>#REF!</v>
      </c>
      <c r="C185" s="1356" t="e">
        <f>#REF!</f>
        <v>#REF!</v>
      </c>
      <c r="D185" s="1356"/>
      <c r="E185" s="1356"/>
      <c r="F185" s="1356"/>
      <c r="G185" s="1356"/>
      <c r="H185" s="178"/>
      <c r="AE185" s="311"/>
      <c r="AF185" s="311"/>
      <c r="AH185" s="310"/>
      <c r="AI185" s="311"/>
    </row>
    <row r="186" spans="1:35" s="261" customFormat="1" ht="19.5" hidden="1" customHeight="1">
      <c r="A186" s="308" t="e">
        <f>#REF!</f>
        <v>#REF!</v>
      </c>
      <c r="B186" s="318" t="e">
        <f>#REF!</f>
        <v>#REF!</v>
      </c>
      <c r="C186" s="1356" t="e">
        <f>#REF!</f>
        <v>#REF!</v>
      </c>
      <c r="D186" s="1356"/>
      <c r="E186" s="1356"/>
      <c r="F186" s="1356"/>
      <c r="G186" s="1356"/>
      <c r="H186" s="178"/>
      <c r="AE186" s="311"/>
      <c r="AF186" s="311"/>
      <c r="AH186" s="310"/>
      <c r="AI186" s="311"/>
    </row>
    <row r="187" spans="1:35" s="261" customFormat="1" ht="19.5" hidden="1" customHeight="1">
      <c r="A187" s="319"/>
      <c r="B187" s="307" t="e">
        <f>#REF!</f>
        <v>#REF!</v>
      </c>
      <c r="C187" s="1356" t="e">
        <f>#REF!</f>
        <v>#REF!</v>
      </c>
      <c r="D187" s="1356"/>
      <c r="E187" s="1356"/>
      <c r="F187" s="1356"/>
      <c r="G187" s="1356"/>
      <c r="H187" s="178"/>
      <c r="AE187" s="311"/>
      <c r="AF187" s="311"/>
      <c r="AH187" s="311"/>
      <c r="AI187" s="311"/>
    </row>
    <row r="188" spans="1:35" s="261" customFormat="1" ht="19.5" hidden="1" customHeight="1">
      <c r="A188" s="313" t="e">
        <f>#REF!</f>
        <v>#REF!</v>
      </c>
      <c r="B188" s="307" t="e">
        <f>#REF!</f>
        <v>#REF!</v>
      </c>
      <c r="C188" s="1356"/>
      <c r="D188" s="1356"/>
      <c r="E188" s="1356"/>
      <c r="F188" s="1356"/>
      <c r="G188" s="1356"/>
      <c r="H188" s="178"/>
      <c r="AE188" s="311"/>
      <c r="AF188" s="311"/>
      <c r="AH188" s="311"/>
      <c r="AI188" s="311"/>
    </row>
    <row r="189" spans="1:35" s="261" customFormat="1" ht="19.5" hidden="1" customHeight="1">
      <c r="A189" s="308" t="e">
        <f>#REF!</f>
        <v>#REF!</v>
      </c>
      <c r="B189" s="309" t="e">
        <f>#REF!</f>
        <v>#REF!</v>
      </c>
      <c r="C189" s="1356" t="e">
        <f>#REF!</f>
        <v>#REF!</v>
      </c>
      <c r="D189" s="1356"/>
      <c r="E189" s="1356"/>
      <c r="F189" s="1356"/>
      <c r="G189" s="1356"/>
      <c r="H189" s="178"/>
      <c r="AE189" s="311"/>
      <c r="AF189" s="311"/>
      <c r="AH189" s="310"/>
      <c r="AI189" s="311"/>
    </row>
    <row r="190" spans="1:35" s="261" customFormat="1" ht="19.5" hidden="1" customHeight="1">
      <c r="A190" s="308" t="e">
        <f>#REF!</f>
        <v>#REF!</v>
      </c>
      <c r="B190" s="309" t="e">
        <f>#REF!</f>
        <v>#REF!</v>
      </c>
      <c r="C190" s="1356" t="e">
        <f>#REF!</f>
        <v>#REF!</v>
      </c>
      <c r="D190" s="1356"/>
      <c r="E190" s="1356"/>
      <c r="F190" s="1356"/>
      <c r="G190" s="1356"/>
      <c r="H190" s="178"/>
      <c r="AE190" s="311"/>
      <c r="AF190" s="311"/>
      <c r="AH190" s="310"/>
      <c r="AI190" s="311"/>
    </row>
    <row r="191" spans="1:35" s="261" customFormat="1" ht="19.5" hidden="1" customHeight="1">
      <c r="A191" s="308" t="e">
        <f>#REF!</f>
        <v>#REF!</v>
      </c>
      <c r="B191" s="309" t="e">
        <f>#REF!</f>
        <v>#REF!</v>
      </c>
      <c r="C191" s="1356" t="e">
        <f>#REF!</f>
        <v>#REF!</v>
      </c>
      <c r="D191" s="1356"/>
      <c r="E191" s="1356"/>
      <c r="F191" s="1356"/>
      <c r="G191" s="1356"/>
      <c r="H191" s="178"/>
      <c r="AE191" s="311"/>
      <c r="AF191" s="311"/>
      <c r="AH191" s="310"/>
      <c r="AI191" s="311"/>
    </row>
    <row r="192" spans="1:35" s="261" customFormat="1" ht="19.5" hidden="1" customHeight="1">
      <c r="A192" s="319"/>
      <c r="B192" s="307" t="e">
        <f>#REF!</f>
        <v>#REF!</v>
      </c>
      <c r="C192" s="1356" t="e">
        <f>#REF!</f>
        <v>#REF!</v>
      </c>
      <c r="D192" s="1356"/>
      <c r="E192" s="1356"/>
      <c r="F192" s="1356"/>
      <c r="G192" s="1356"/>
      <c r="H192" s="178"/>
      <c r="AE192" s="311"/>
      <c r="AF192" s="311"/>
      <c r="AH192" s="311"/>
      <c r="AI192" s="311"/>
    </row>
    <row r="193" spans="1:35" s="261" customFormat="1" ht="33" hidden="1" customHeight="1">
      <c r="A193" s="313" t="e">
        <f>#REF!</f>
        <v>#REF!</v>
      </c>
      <c r="B193" s="307" t="e">
        <f>#REF!</f>
        <v>#REF!</v>
      </c>
      <c r="C193" s="1356"/>
      <c r="D193" s="1356"/>
      <c r="E193" s="1356"/>
      <c r="F193" s="1356"/>
      <c r="G193" s="1356"/>
      <c r="H193" s="178"/>
      <c r="AE193" s="311"/>
      <c r="AF193" s="311"/>
      <c r="AH193" s="311"/>
      <c r="AI193" s="311"/>
    </row>
    <row r="194" spans="1:35" s="261" customFormat="1" ht="19.5" hidden="1" customHeight="1">
      <c r="A194" s="319" t="e">
        <f>#REF!</f>
        <v>#REF!</v>
      </c>
      <c r="B194" s="309" t="e">
        <f>#REF!</f>
        <v>#REF!</v>
      </c>
      <c r="C194" s="1356" t="e">
        <f>#REF!</f>
        <v>#REF!</v>
      </c>
      <c r="D194" s="1356"/>
      <c r="E194" s="1356"/>
      <c r="F194" s="1356"/>
      <c r="G194" s="1356"/>
      <c r="H194" s="178"/>
      <c r="AE194" s="311"/>
      <c r="AF194" s="311"/>
      <c r="AH194" s="310"/>
      <c r="AI194" s="311"/>
    </row>
    <row r="195" spans="1:35" s="261" customFormat="1" ht="19.5" hidden="1" customHeight="1">
      <c r="A195" s="319" t="e">
        <f>#REF!</f>
        <v>#REF!</v>
      </c>
      <c r="B195" s="309" t="e">
        <f>#REF!</f>
        <v>#REF!</v>
      </c>
      <c r="C195" s="1356" t="e">
        <f>#REF!</f>
        <v>#REF!</v>
      </c>
      <c r="D195" s="1356"/>
      <c r="E195" s="1356"/>
      <c r="F195" s="1356"/>
      <c r="G195" s="1356"/>
      <c r="H195" s="178"/>
      <c r="AE195" s="311"/>
      <c r="AF195" s="311"/>
      <c r="AH195" s="310"/>
      <c r="AI195" s="311"/>
    </row>
    <row r="196" spans="1:35" s="261" customFormat="1" ht="19.5" hidden="1" customHeight="1">
      <c r="A196" s="319" t="e">
        <f>#REF!</f>
        <v>#REF!</v>
      </c>
      <c r="B196" s="309" t="e">
        <f>#REF!</f>
        <v>#REF!</v>
      </c>
      <c r="C196" s="1356" t="e">
        <f>#REF!</f>
        <v>#REF!</v>
      </c>
      <c r="D196" s="1356"/>
      <c r="E196" s="1356"/>
      <c r="F196" s="1356"/>
      <c r="G196" s="1356"/>
      <c r="H196" s="178"/>
      <c r="AE196" s="311"/>
      <c r="AF196" s="311"/>
      <c r="AH196" s="310"/>
      <c r="AI196" s="311"/>
    </row>
    <row r="197" spans="1:35" s="261" customFormat="1" ht="19.5" hidden="1" customHeight="1">
      <c r="A197" s="319"/>
      <c r="B197" s="307" t="e">
        <f>#REF!</f>
        <v>#REF!</v>
      </c>
      <c r="C197" s="1356" t="e">
        <f>#REF!</f>
        <v>#REF!</v>
      </c>
      <c r="D197" s="1356"/>
      <c r="E197" s="1356"/>
      <c r="F197" s="1356"/>
      <c r="G197" s="1356"/>
      <c r="H197" s="178"/>
      <c r="AE197" s="311"/>
      <c r="AF197" s="311"/>
      <c r="AH197" s="311"/>
      <c r="AI197" s="311"/>
    </row>
    <row r="198" spans="1:35" s="261" customFormat="1" ht="19.5" hidden="1" customHeight="1">
      <c r="A198" s="313" t="e">
        <f>#REF!</f>
        <v>#REF!</v>
      </c>
      <c r="B198" s="307" t="e">
        <f>#REF!</f>
        <v>#REF!</v>
      </c>
      <c r="C198" s="1356"/>
      <c r="D198" s="1356"/>
      <c r="E198" s="1356"/>
      <c r="F198" s="1356"/>
      <c r="G198" s="1356"/>
      <c r="H198" s="178"/>
      <c r="AE198" s="311"/>
      <c r="AF198" s="311"/>
      <c r="AH198" s="311"/>
      <c r="AI198" s="311"/>
    </row>
    <row r="199" spans="1:35" s="261" customFormat="1" ht="19.5" hidden="1" customHeight="1">
      <c r="A199" s="308" t="e">
        <f>#REF!</f>
        <v>#REF!</v>
      </c>
      <c r="B199" s="309" t="e">
        <f>#REF!</f>
        <v>#REF!</v>
      </c>
      <c r="C199" s="1356" t="e">
        <f>#REF!</f>
        <v>#REF!</v>
      </c>
      <c r="D199" s="1356"/>
      <c r="E199" s="1356"/>
      <c r="F199" s="1356"/>
      <c r="G199" s="1356"/>
      <c r="H199" s="178"/>
      <c r="AE199" s="311"/>
      <c r="AF199" s="311"/>
      <c r="AH199" s="310"/>
      <c r="AI199" s="311"/>
    </row>
    <row r="200" spans="1:35" s="261" customFormat="1" ht="19.5" hidden="1" customHeight="1">
      <c r="A200" s="308" t="e">
        <f>#REF!</f>
        <v>#REF!</v>
      </c>
      <c r="B200" s="309" t="e">
        <f>#REF!</f>
        <v>#REF!</v>
      </c>
      <c r="C200" s="1356" t="e">
        <f>#REF!</f>
        <v>#REF!</v>
      </c>
      <c r="D200" s="1356"/>
      <c r="E200" s="1356"/>
      <c r="F200" s="1356"/>
      <c r="G200" s="1356"/>
      <c r="H200" s="178"/>
      <c r="AE200" s="311"/>
      <c r="AF200" s="311"/>
      <c r="AH200" s="310"/>
      <c r="AI200" s="311"/>
    </row>
    <row r="201" spans="1:35" s="261" customFormat="1" ht="19.5" hidden="1" customHeight="1">
      <c r="A201" s="319"/>
      <c r="B201" s="307" t="e">
        <f>#REF!</f>
        <v>#REF!</v>
      </c>
      <c r="C201" s="1356" t="e">
        <f>#REF!</f>
        <v>#REF!</v>
      </c>
      <c r="D201" s="1356"/>
      <c r="E201" s="1356"/>
      <c r="F201" s="1356"/>
      <c r="G201" s="1356"/>
      <c r="H201" s="178"/>
      <c r="AE201" s="311"/>
      <c r="AF201" s="311"/>
      <c r="AH201" s="311"/>
      <c r="AI201" s="311"/>
    </row>
    <row r="202" spans="1:35" s="261" customFormat="1" ht="33" hidden="1" customHeight="1">
      <c r="A202" s="313" t="e">
        <f>#REF!</f>
        <v>#REF!</v>
      </c>
      <c r="B202" s="307" t="e">
        <f>#REF!</f>
        <v>#REF!</v>
      </c>
      <c r="C202" s="1356"/>
      <c r="D202" s="1356"/>
      <c r="E202" s="1356"/>
      <c r="F202" s="1356"/>
      <c r="G202" s="1356"/>
      <c r="H202" s="178"/>
      <c r="AE202" s="311"/>
      <c r="AF202" s="311"/>
      <c r="AH202" s="311"/>
      <c r="AI202" s="311"/>
    </row>
    <row r="203" spans="1:35" s="261" customFormat="1" ht="19.5" hidden="1" customHeight="1">
      <c r="A203" s="308" t="e">
        <f>#REF!</f>
        <v>#REF!</v>
      </c>
      <c r="B203" s="309" t="e">
        <f>#REF!</f>
        <v>#REF!</v>
      </c>
      <c r="C203" s="1356" t="e">
        <f>#REF!</f>
        <v>#REF!</v>
      </c>
      <c r="D203" s="1356"/>
      <c r="E203" s="1356"/>
      <c r="F203" s="1356"/>
      <c r="G203" s="1356"/>
      <c r="H203" s="178"/>
      <c r="AE203" s="311"/>
      <c r="AF203" s="311"/>
      <c r="AH203" s="310"/>
      <c r="AI203" s="311"/>
    </row>
    <row r="204" spans="1:35" s="261" customFormat="1" ht="19.5" hidden="1" customHeight="1">
      <c r="A204" s="308" t="e">
        <f>#REF!</f>
        <v>#REF!</v>
      </c>
      <c r="B204" s="309" t="e">
        <f>#REF!</f>
        <v>#REF!</v>
      </c>
      <c r="C204" s="1356" t="e">
        <f>#REF!</f>
        <v>#REF!</v>
      </c>
      <c r="D204" s="1356"/>
      <c r="E204" s="1356"/>
      <c r="F204" s="1356"/>
      <c r="G204" s="1356"/>
      <c r="H204" s="178"/>
      <c r="AE204" s="311"/>
      <c r="AF204" s="311"/>
      <c r="AH204" s="310"/>
      <c r="AI204" s="311"/>
    </row>
    <row r="205" spans="1:35" s="261" customFormat="1" ht="19.5" hidden="1" customHeight="1">
      <c r="A205" s="308" t="e">
        <f>#REF!</f>
        <v>#REF!</v>
      </c>
      <c r="B205" s="309" t="e">
        <f>#REF!</f>
        <v>#REF!</v>
      </c>
      <c r="C205" s="1356" t="e">
        <f>#REF!</f>
        <v>#REF!</v>
      </c>
      <c r="D205" s="1356"/>
      <c r="E205" s="1356"/>
      <c r="F205" s="1356"/>
      <c r="G205" s="1356"/>
      <c r="H205" s="178"/>
      <c r="AE205" s="311"/>
      <c r="AF205" s="311"/>
      <c r="AH205" s="310"/>
      <c r="AI205" s="311"/>
    </row>
    <row r="206" spans="1:35" s="261" customFormat="1" ht="19.5" hidden="1" customHeight="1">
      <c r="A206" s="308" t="e">
        <f>#REF!</f>
        <v>#REF!</v>
      </c>
      <c r="B206" s="309" t="e">
        <f>#REF!</f>
        <v>#REF!</v>
      </c>
      <c r="C206" s="1356" t="e">
        <f>#REF!</f>
        <v>#REF!</v>
      </c>
      <c r="D206" s="1356"/>
      <c r="E206" s="1356"/>
      <c r="F206" s="1356"/>
      <c r="G206" s="1356"/>
      <c r="H206" s="178"/>
      <c r="AE206" s="311"/>
      <c r="AF206" s="311"/>
      <c r="AH206" s="310"/>
      <c r="AI206" s="311"/>
    </row>
    <row r="207" spans="1:35" s="261" customFormat="1" ht="19.5" hidden="1" customHeight="1">
      <c r="A207" s="308" t="e">
        <f>#REF!</f>
        <v>#REF!</v>
      </c>
      <c r="B207" s="309" t="e">
        <f>#REF!</f>
        <v>#REF!</v>
      </c>
      <c r="C207" s="1356" t="e">
        <f>#REF!</f>
        <v>#REF!</v>
      </c>
      <c r="D207" s="1356"/>
      <c r="E207" s="1356"/>
      <c r="F207" s="1356"/>
      <c r="G207" s="1356"/>
      <c r="H207" s="178"/>
      <c r="AE207" s="311"/>
      <c r="AF207" s="311"/>
      <c r="AH207" s="310"/>
      <c r="AI207" s="311"/>
    </row>
    <row r="208" spans="1:35" s="261" customFormat="1" ht="19.5" hidden="1" customHeight="1">
      <c r="A208" s="308" t="e">
        <f>#REF!</f>
        <v>#REF!</v>
      </c>
      <c r="B208" s="309" t="e">
        <f>#REF!</f>
        <v>#REF!</v>
      </c>
      <c r="C208" s="1356" t="e">
        <f>#REF!</f>
        <v>#REF!</v>
      </c>
      <c r="D208" s="1356"/>
      <c r="E208" s="1356"/>
      <c r="F208" s="1356"/>
      <c r="G208" s="1356"/>
      <c r="H208" s="178"/>
      <c r="AE208" s="311"/>
      <c r="AF208" s="311"/>
      <c r="AH208" s="310"/>
      <c r="AI208" s="311"/>
    </row>
    <row r="209" spans="1:35" s="261" customFormat="1" ht="19.5" hidden="1" customHeight="1">
      <c r="A209" s="319"/>
      <c r="B209" s="307" t="e">
        <f>#REF!</f>
        <v>#REF!</v>
      </c>
      <c r="C209" s="1356" t="e">
        <f>#REF!</f>
        <v>#REF!</v>
      </c>
      <c r="D209" s="1356"/>
      <c r="E209" s="1356"/>
      <c r="F209" s="1356"/>
      <c r="G209" s="1356"/>
      <c r="H209" s="178"/>
      <c r="AE209" s="311"/>
      <c r="AF209" s="311"/>
      <c r="AH209" s="311"/>
      <c r="AI209" s="311"/>
    </row>
    <row r="210" spans="1:35" s="261" customFormat="1" ht="33" hidden="1" customHeight="1">
      <c r="A210" s="313" t="e">
        <f>#REF!</f>
        <v>#REF!</v>
      </c>
      <c r="B210" s="307" t="e">
        <f>#REF!</f>
        <v>#REF!</v>
      </c>
      <c r="C210" s="1356"/>
      <c r="D210" s="1356"/>
      <c r="E210" s="1356"/>
      <c r="F210" s="1356"/>
      <c r="G210" s="1356"/>
      <c r="H210" s="178"/>
      <c r="AE210" s="311"/>
      <c r="AF210" s="311"/>
      <c r="AH210" s="311"/>
      <c r="AI210" s="311"/>
    </row>
    <row r="211" spans="1:35" s="261" customFormat="1" ht="33" hidden="1" customHeight="1">
      <c r="A211" s="308" t="e">
        <f>#REF!</f>
        <v>#REF!</v>
      </c>
      <c r="B211" s="309" t="e">
        <f>#REF!</f>
        <v>#REF!</v>
      </c>
      <c r="C211" s="1356" t="e">
        <f>#REF!</f>
        <v>#REF!</v>
      </c>
      <c r="D211" s="1356"/>
      <c r="E211" s="1356"/>
      <c r="F211" s="1356"/>
      <c r="G211" s="1356"/>
      <c r="H211" s="178"/>
      <c r="AE211" s="311"/>
      <c r="AF211" s="311"/>
      <c r="AH211" s="310"/>
      <c r="AI211" s="311"/>
    </row>
    <row r="212" spans="1:35" s="261" customFormat="1" ht="19.5" hidden="1" customHeight="1">
      <c r="A212" s="308" t="e">
        <f>#REF!</f>
        <v>#REF!</v>
      </c>
      <c r="B212" s="309" t="e">
        <f>#REF!</f>
        <v>#REF!</v>
      </c>
      <c r="C212" s="1356" t="e">
        <f>#REF!</f>
        <v>#REF!</v>
      </c>
      <c r="D212" s="1356"/>
      <c r="E212" s="1356"/>
      <c r="F212" s="1356"/>
      <c r="G212" s="1356"/>
      <c r="H212" s="178"/>
      <c r="AE212" s="311"/>
      <c r="AF212" s="311"/>
      <c r="AH212" s="310"/>
      <c r="AI212" s="311"/>
    </row>
    <row r="213" spans="1:35" s="261" customFormat="1" ht="19.5" hidden="1" customHeight="1">
      <c r="A213" s="308" t="e">
        <f>#REF!</f>
        <v>#REF!</v>
      </c>
      <c r="B213" s="309" t="e">
        <f>#REF!</f>
        <v>#REF!</v>
      </c>
      <c r="C213" s="1356" t="e">
        <f>#REF!</f>
        <v>#REF!</v>
      </c>
      <c r="D213" s="1356"/>
      <c r="E213" s="1356"/>
      <c r="F213" s="1356"/>
      <c r="G213" s="1356"/>
      <c r="H213" s="178"/>
      <c r="AE213" s="311"/>
      <c r="AF213" s="311"/>
      <c r="AH213" s="310"/>
      <c r="AI213" s="311"/>
    </row>
    <row r="214" spans="1:35" s="261" customFormat="1" ht="19.5" hidden="1" customHeight="1">
      <c r="A214" s="319" t="e">
        <f>#REF!</f>
        <v>#REF!</v>
      </c>
      <c r="B214" s="307" t="e">
        <f>#REF!</f>
        <v>#REF!</v>
      </c>
      <c r="C214" s="1356" t="e">
        <f>#REF!</f>
        <v>#REF!</v>
      </c>
      <c r="D214" s="1356"/>
      <c r="E214" s="1356"/>
      <c r="F214" s="1356"/>
      <c r="G214" s="1356"/>
      <c r="H214" s="178"/>
      <c r="AE214" s="311"/>
      <c r="AF214" s="311"/>
      <c r="AH214" s="311"/>
      <c r="AI214" s="311"/>
    </row>
    <row r="215" spans="1:35" s="261" customFormat="1" ht="33" hidden="1" customHeight="1">
      <c r="A215" s="313" t="e">
        <f>#REF!</f>
        <v>#REF!</v>
      </c>
      <c r="B215" s="307" t="e">
        <f>#REF!</f>
        <v>#REF!</v>
      </c>
      <c r="C215" s="1356"/>
      <c r="D215" s="1356"/>
      <c r="E215" s="1356"/>
      <c r="F215" s="1356"/>
      <c r="G215" s="1356"/>
      <c r="H215" s="178"/>
      <c r="AE215" s="311"/>
      <c r="AF215" s="311"/>
      <c r="AH215" s="311"/>
      <c r="AI215" s="311"/>
    </row>
    <row r="216" spans="1:35" s="261" customFormat="1" ht="19.5" hidden="1" customHeight="1">
      <c r="A216" s="308" t="e">
        <f>#REF!</f>
        <v>#REF!</v>
      </c>
      <c r="B216" s="309" t="e">
        <f>#REF!</f>
        <v>#REF!</v>
      </c>
      <c r="C216" s="1356" t="e">
        <f>#REF!</f>
        <v>#REF!</v>
      </c>
      <c r="D216" s="1356"/>
      <c r="E216" s="1356"/>
      <c r="F216" s="1356"/>
      <c r="G216" s="1356"/>
      <c r="H216" s="178"/>
      <c r="AE216" s="311"/>
      <c r="AF216" s="311"/>
      <c r="AH216" s="310"/>
      <c r="AI216" s="311"/>
    </row>
    <row r="217" spans="1:35" s="261" customFormat="1" ht="19.5" hidden="1" customHeight="1">
      <c r="A217" s="308" t="e">
        <f>#REF!</f>
        <v>#REF!</v>
      </c>
      <c r="B217" s="309" t="e">
        <f>#REF!</f>
        <v>#REF!</v>
      </c>
      <c r="C217" s="1356" t="e">
        <f>#REF!</f>
        <v>#REF!</v>
      </c>
      <c r="D217" s="1356"/>
      <c r="E217" s="1356"/>
      <c r="F217" s="1356"/>
      <c r="G217" s="1356"/>
      <c r="H217" s="178"/>
      <c r="AE217" s="311"/>
      <c r="AF217" s="311"/>
      <c r="AH217" s="310"/>
      <c r="AI217" s="311"/>
    </row>
    <row r="218" spans="1:35" s="261" customFormat="1" ht="32.25" hidden="1" customHeight="1">
      <c r="A218" s="308" t="e">
        <f>#REF!</f>
        <v>#REF!</v>
      </c>
      <c r="B218" s="309" t="e">
        <f>#REF!</f>
        <v>#REF!</v>
      </c>
      <c r="C218" s="1356" t="e">
        <f>#REF!</f>
        <v>#REF!</v>
      </c>
      <c r="D218" s="1356"/>
      <c r="E218" s="1356"/>
      <c r="F218" s="1356"/>
      <c r="G218" s="1356"/>
      <c r="H218" s="178"/>
      <c r="AE218" s="311"/>
      <c r="AF218" s="311"/>
      <c r="AH218" s="310"/>
      <c r="AI218" s="311"/>
    </row>
    <row r="219" spans="1:35" s="261" customFormat="1" ht="19.5" hidden="1" customHeight="1">
      <c r="A219" s="308" t="e">
        <f>#REF!</f>
        <v>#REF!</v>
      </c>
      <c r="B219" s="309" t="e">
        <f>#REF!</f>
        <v>#REF!</v>
      </c>
      <c r="C219" s="1356" t="e">
        <f>#REF!</f>
        <v>#REF!</v>
      </c>
      <c r="D219" s="1356"/>
      <c r="E219" s="1356"/>
      <c r="F219" s="1356"/>
      <c r="G219" s="1356"/>
      <c r="H219" s="178"/>
      <c r="AE219" s="311"/>
      <c r="AF219" s="311"/>
      <c r="AH219" s="310"/>
      <c r="AI219" s="311"/>
    </row>
    <row r="220" spans="1:35" s="261" customFormat="1" ht="19.5" hidden="1" customHeight="1">
      <c r="A220" s="312"/>
      <c r="B220" s="307" t="e">
        <f>#REF!</f>
        <v>#REF!</v>
      </c>
      <c r="C220" s="1356" t="e">
        <f>#REF!</f>
        <v>#REF!</v>
      </c>
      <c r="D220" s="1356"/>
      <c r="E220" s="1356"/>
      <c r="F220" s="1356"/>
      <c r="G220" s="1356"/>
      <c r="H220" s="180"/>
      <c r="AE220" s="311"/>
      <c r="AF220" s="311"/>
      <c r="AH220" s="311"/>
      <c r="AI220" s="311"/>
    </row>
    <row r="221" spans="1:35" s="261" customFormat="1" hidden="1">
      <c r="A221" s="315"/>
      <c r="B221" s="307" t="e">
        <f>#REF!</f>
        <v>#REF!</v>
      </c>
      <c r="C221" s="1356" t="e">
        <f>#REF!</f>
        <v>#REF!</v>
      </c>
      <c r="D221" s="1356"/>
      <c r="E221" s="1356"/>
      <c r="F221" s="1356"/>
      <c r="G221" s="1356"/>
      <c r="H221" s="180"/>
      <c r="AE221" s="311"/>
      <c r="AF221" s="311"/>
      <c r="AH221" s="311"/>
      <c r="AI221" s="311"/>
    </row>
    <row r="222" spans="1:35" s="261" customFormat="1" ht="19.5" hidden="1" customHeight="1">
      <c r="A222" s="316"/>
      <c r="B222" s="307" t="e">
        <f>#REF!</f>
        <v>#REF!</v>
      </c>
      <c r="C222" s="1356" t="e">
        <f>#REF!</f>
        <v>#REF!</v>
      </c>
      <c r="D222" s="1356"/>
      <c r="E222" s="1356"/>
      <c r="F222" s="1356"/>
      <c r="G222" s="1356"/>
      <c r="H222" s="180"/>
      <c r="AE222" s="311"/>
      <c r="AF222" s="311"/>
      <c r="AH222" s="311"/>
      <c r="AI222" s="311"/>
    </row>
    <row r="223" spans="1:35" s="176" customFormat="1">
      <c r="A223" s="222"/>
      <c r="B223" s="215"/>
      <c r="C223" s="1357"/>
      <c r="D223" s="1357"/>
      <c r="E223" s="1357"/>
      <c r="F223" s="1357"/>
      <c r="G223" s="1357"/>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Normal="100" zoomScaleSheetLayoutView="100" workbookViewId="0">
      <selection activeCell="G15" sqref="G15"/>
    </sheetView>
  </sheetViews>
  <sheetFormatPr defaultColWidth="9" defaultRowHeight="15.75"/>
  <cols>
    <col min="1" max="2" width="6.625" style="746" customWidth="1"/>
    <col min="3" max="3" width="21.625" style="746" customWidth="1"/>
    <col min="4" max="4" width="13.375" style="746" customWidth="1"/>
    <col min="5" max="5" width="23.625" style="746" customWidth="1"/>
    <col min="6" max="6" width="11.875" style="746" customWidth="1"/>
    <col min="7" max="7" width="14.375" style="746" customWidth="1"/>
    <col min="8" max="8" width="15.625" style="743" hidden="1" customWidth="1"/>
    <col min="9" max="9" width="20" style="743" hidden="1" customWidth="1"/>
    <col min="10" max="10" width="41.5" style="743" hidden="1" customWidth="1"/>
    <col min="11" max="11" width="21.25" style="743" hidden="1" customWidth="1"/>
    <col min="12" max="13" width="14.25" style="743" customWidth="1"/>
    <col min="14" max="16" width="9" style="775" customWidth="1"/>
    <col min="17" max="19" width="9" style="776"/>
    <col min="20" max="21" width="9" style="777"/>
    <col min="22" max="16384" width="9" style="778"/>
  </cols>
  <sheetData>
    <row r="1" spans="1:21" s="774" customFormat="1" ht="40.15" hidden="1" customHeight="1">
      <c r="A1" s="1371" t="s">
        <v>576</v>
      </c>
      <c r="B1" s="1371"/>
      <c r="C1" s="1371"/>
      <c r="D1" s="1371"/>
      <c r="E1" s="1371"/>
      <c r="F1" s="1371"/>
      <c r="G1" s="1371"/>
      <c r="H1" s="578"/>
      <c r="I1" s="578"/>
      <c r="J1" s="578"/>
      <c r="K1" s="578"/>
      <c r="L1" s="578"/>
      <c r="M1" s="578"/>
      <c r="N1" s="578"/>
      <c r="O1" s="578"/>
      <c r="P1" s="578"/>
      <c r="Q1" s="772"/>
      <c r="R1" s="772"/>
      <c r="S1" s="772"/>
      <c r="T1" s="773"/>
      <c r="U1" s="773"/>
    </row>
    <row r="2" spans="1:21" ht="18" customHeight="1">
      <c r="A2" s="665" t="str">
        <f>Cover!B3</f>
        <v>Tender Enquiry No.:NR3/NT/W-AIS/DOM/K00/25/11853 (RFx No. 5002004745)</v>
      </c>
      <c r="B2" s="665"/>
      <c r="C2" s="666"/>
      <c r="D2" s="667"/>
      <c r="E2" s="667"/>
      <c r="F2" s="667"/>
      <c r="G2" s="668" t="s">
        <v>26</v>
      </c>
    </row>
    <row r="3" spans="1:21" ht="18" customHeight="1">
      <c r="A3" s="670"/>
      <c r="B3" s="670"/>
      <c r="C3" s="287"/>
      <c r="D3" s="671"/>
      <c r="E3" s="671"/>
      <c r="F3" s="671"/>
      <c r="G3" s="284"/>
    </row>
    <row r="4" spans="1:21" ht="19.149999999999999" customHeight="1">
      <c r="A4" s="1339" t="s">
        <v>27</v>
      </c>
      <c r="B4" s="1339"/>
      <c r="C4" s="1339"/>
      <c r="D4" s="1339"/>
      <c r="E4" s="1339"/>
      <c r="F4" s="1339"/>
      <c r="G4" s="1339"/>
    </row>
    <row r="5" spans="1:21" ht="21" customHeight="1">
      <c r="A5" s="670" t="s">
        <v>394</v>
      </c>
      <c r="B5" s="670"/>
      <c r="C5" s="700"/>
      <c r="D5" s="700"/>
      <c r="E5" s="700"/>
      <c r="F5" s="700"/>
      <c r="G5" s="700"/>
    </row>
    <row r="6" spans="1:21" ht="21" customHeight="1">
      <c r="A6" s="695" t="s">
        <v>846</v>
      </c>
      <c r="B6" s="695"/>
      <c r="C6" s="700"/>
      <c r="D6" s="700"/>
      <c r="E6" s="700"/>
      <c r="F6" s="700"/>
      <c r="G6" s="700"/>
    </row>
    <row r="7" spans="1:21" ht="21" customHeight="1">
      <c r="A7" s="695" t="s">
        <v>398</v>
      </c>
      <c r="B7" s="695"/>
      <c r="C7" s="700"/>
      <c r="D7" s="700"/>
      <c r="E7" s="700"/>
      <c r="F7" s="700"/>
      <c r="G7" s="700"/>
    </row>
    <row r="8" spans="1:21" ht="21" customHeight="1">
      <c r="A8" s="695" t="s">
        <v>847</v>
      </c>
      <c r="B8" s="695"/>
      <c r="C8" s="700"/>
      <c r="D8" s="700"/>
      <c r="E8" s="700"/>
      <c r="F8" s="700"/>
      <c r="G8" s="700"/>
    </row>
    <row r="9" spans="1:21" ht="21" customHeight="1">
      <c r="A9" s="695" t="s">
        <v>848</v>
      </c>
      <c r="B9" s="695"/>
      <c r="C9" s="700"/>
      <c r="D9" s="700"/>
      <c r="E9" s="700"/>
      <c r="F9" s="700"/>
      <c r="G9" s="700"/>
    </row>
    <row r="10" spans="1:21" ht="21" customHeight="1">
      <c r="A10" s="695"/>
      <c r="B10" s="695"/>
      <c r="C10" s="700"/>
      <c r="D10" s="700"/>
      <c r="E10" s="700"/>
      <c r="F10" s="700"/>
      <c r="G10" s="700"/>
    </row>
    <row r="11" spans="1:21" ht="21" customHeight="1">
      <c r="A11" s="700"/>
      <c r="B11" s="700"/>
      <c r="C11" s="700"/>
      <c r="D11" s="700"/>
      <c r="E11" s="700"/>
      <c r="F11" s="700"/>
      <c r="G11" s="700"/>
    </row>
    <row r="12" spans="1:21" ht="51" customHeight="1">
      <c r="A12" s="744" t="s">
        <v>28</v>
      </c>
      <c r="B12" s="744"/>
      <c r="C12" s="1372" t="str">
        <f>Cover!$B$2</f>
        <v>Package-A-Construction of 2 Nos. 400 kV line bays at 400 kV Bareilly (POWERGRID) S/S</v>
      </c>
      <c r="D12" s="1372"/>
      <c r="E12" s="1372"/>
      <c r="F12" s="1372"/>
      <c r="G12" s="1372"/>
    </row>
    <row r="13" spans="1:21" ht="21" customHeight="1">
      <c r="A13" s="744" t="s">
        <v>29</v>
      </c>
      <c r="B13" s="744"/>
      <c r="C13" s="745"/>
      <c r="D13" s="744"/>
      <c r="E13" s="744"/>
      <c r="F13" s="744"/>
      <c r="G13" s="744"/>
    </row>
    <row r="14" spans="1:21" ht="55.5" customHeight="1">
      <c r="A14" s="1373" t="s">
        <v>30</v>
      </c>
      <c r="B14" s="1373"/>
      <c r="C14" s="1373"/>
      <c r="D14" s="1373"/>
      <c r="E14" s="1373"/>
      <c r="F14" s="1373"/>
      <c r="G14" s="1373"/>
      <c r="I14" s="779" t="s">
        <v>31</v>
      </c>
      <c r="J14" s="780" t="s">
        <v>32</v>
      </c>
    </row>
    <row r="15" spans="1:21" ht="70.150000000000006" customHeight="1">
      <c r="B15" s="781">
        <v>1</v>
      </c>
      <c r="C15" s="1368" t="s">
        <v>583</v>
      </c>
      <c r="D15" s="1369"/>
      <c r="E15" s="1369"/>
      <c r="F15" s="1370"/>
      <c r="G15" s="747"/>
      <c r="H15" s="748">
        <f>'Sch-1'!N94+'Sch-2'!J95+'Sch-3 '!P99+'Sch-4'!P22+'Sch-4b'!P30+'Sch-7'!M20</f>
        <v>0</v>
      </c>
      <c r="I15" s="749">
        <f>IF(H15=0,0,G15/H15)</f>
        <v>0</v>
      </c>
    </row>
    <row r="16" spans="1:21" ht="70.150000000000006" customHeight="1">
      <c r="B16" s="781">
        <v>2</v>
      </c>
      <c r="C16" s="1368" t="s">
        <v>584</v>
      </c>
      <c r="D16" s="1369"/>
      <c r="E16" s="1369"/>
      <c r="F16" s="1370"/>
      <c r="G16" s="750"/>
      <c r="H16" s="748">
        <f>'Sch-1'!N94+'Sch-2'!J95+'Sch-3 '!P99+'Sch-4'!P22+'Sch-4b'!P30+'Sch-7'!M20</f>
        <v>0</v>
      </c>
      <c r="I16" s="782">
        <f>G16</f>
        <v>0</v>
      </c>
    </row>
    <row r="17" spans="1:11" ht="55.15" customHeight="1">
      <c r="A17" s="778"/>
      <c r="B17" s="783">
        <v>3</v>
      </c>
      <c r="C17" s="1375" t="s">
        <v>585</v>
      </c>
      <c r="D17" s="1376"/>
      <c r="E17" s="1376"/>
      <c r="F17" s="1377"/>
      <c r="G17" s="784"/>
    </row>
    <row r="18" spans="1:11" ht="21" customHeight="1">
      <c r="A18" s="778"/>
      <c r="B18" s="751"/>
      <c r="C18" s="785" t="s">
        <v>495</v>
      </c>
      <c r="D18" s="786"/>
      <c r="E18" s="752"/>
      <c r="F18" s="753" t="s">
        <v>33</v>
      </c>
      <c r="G18" s="754"/>
      <c r="H18" s="748">
        <f>'Sch-1'!N94</f>
        <v>0</v>
      </c>
      <c r="I18" s="749">
        <f t="shared" ref="I18:I23" si="0">IF(H18=0,0,G18/H18)</f>
        <v>0</v>
      </c>
      <c r="J18" s="787" t="s">
        <v>498</v>
      </c>
      <c r="K18" s="788">
        <f>I15+I16+I18+I25</f>
        <v>0</v>
      </c>
    </row>
    <row r="19" spans="1:11" ht="21" customHeight="1">
      <c r="A19" s="778"/>
      <c r="B19" s="751"/>
      <c r="C19" s="785" t="s">
        <v>34</v>
      </c>
      <c r="D19" s="786"/>
      <c r="E19" s="752"/>
      <c r="F19" s="753" t="s">
        <v>33</v>
      </c>
      <c r="G19" s="754"/>
      <c r="H19" s="748">
        <f>'Sch-2'!J95</f>
        <v>0</v>
      </c>
      <c r="I19" s="749">
        <f t="shared" si="0"/>
        <v>0</v>
      </c>
      <c r="J19" s="787" t="s">
        <v>34</v>
      </c>
      <c r="K19" s="788">
        <f>I15+I16+I19+I26</f>
        <v>0</v>
      </c>
    </row>
    <row r="20" spans="1:11" ht="21" customHeight="1">
      <c r="A20" s="778"/>
      <c r="B20" s="751"/>
      <c r="C20" s="785" t="s">
        <v>35</v>
      </c>
      <c r="D20" s="786"/>
      <c r="E20" s="752"/>
      <c r="F20" s="753" t="s">
        <v>33</v>
      </c>
      <c r="G20" s="754"/>
      <c r="H20" s="748">
        <f>'Sch-3 '!P99</f>
        <v>0</v>
      </c>
      <c r="I20" s="749">
        <f t="shared" si="0"/>
        <v>0</v>
      </c>
      <c r="J20" s="787" t="s">
        <v>35</v>
      </c>
      <c r="K20" s="788">
        <f>I15+I16+I20+I27</f>
        <v>0</v>
      </c>
    </row>
    <row r="21" spans="1:11" ht="21" customHeight="1">
      <c r="A21" s="778"/>
      <c r="B21" s="751"/>
      <c r="C21" s="785" t="s">
        <v>544</v>
      </c>
      <c r="D21" s="786"/>
      <c r="E21" s="752"/>
      <c r="F21" s="753" t="s">
        <v>33</v>
      </c>
      <c r="G21" s="755"/>
      <c r="H21" s="748">
        <f>'Sch-4'!P22</f>
        <v>0</v>
      </c>
      <c r="I21" s="749">
        <f t="shared" si="0"/>
        <v>0</v>
      </c>
      <c r="J21" s="787" t="s">
        <v>544</v>
      </c>
      <c r="K21" s="788">
        <f>I15+I16+I21+I28</f>
        <v>0</v>
      </c>
    </row>
    <row r="22" spans="1:11" ht="21" hidden="1" customHeight="1">
      <c r="A22" s="778"/>
      <c r="B22" s="751"/>
      <c r="C22" s="785" t="s">
        <v>545</v>
      </c>
      <c r="D22" s="786"/>
      <c r="E22" s="752"/>
      <c r="F22" s="753" t="s">
        <v>33</v>
      </c>
      <c r="G22" s="754"/>
      <c r="H22" s="748">
        <f>'Sch-4b'!P30</f>
        <v>0</v>
      </c>
      <c r="I22" s="749">
        <f t="shared" si="0"/>
        <v>0</v>
      </c>
      <c r="J22" s="787" t="s">
        <v>546</v>
      </c>
      <c r="K22" s="788">
        <f>I15+I16+I22+I29</f>
        <v>0</v>
      </c>
    </row>
    <row r="23" spans="1:11" ht="23.25" customHeight="1">
      <c r="A23" s="778"/>
      <c r="B23" s="756"/>
      <c r="C23" s="789" t="s">
        <v>61</v>
      </c>
      <c r="D23" s="790"/>
      <c r="E23" s="752"/>
      <c r="F23" s="757" t="s">
        <v>33</v>
      </c>
      <c r="G23" s="755"/>
      <c r="H23" s="748">
        <f>'Sch-7'!M20</f>
        <v>0</v>
      </c>
      <c r="I23" s="749">
        <f t="shared" si="0"/>
        <v>0</v>
      </c>
      <c r="J23" s="787" t="s">
        <v>61</v>
      </c>
      <c r="K23" s="788">
        <f>I15+I16+I23+I30</f>
        <v>0</v>
      </c>
    </row>
    <row r="24" spans="1:11" ht="55.15" customHeight="1">
      <c r="A24" s="778"/>
      <c r="B24" s="783">
        <v>4</v>
      </c>
      <c r="C24" s="1375" t="s">
        <v>586</v>
      </c>
      <c r="D24" s="1376"/>
      <c r="E24" s="1376"/>
      <c r="F24" s="1377"/>
      <c r="G24" s="784"/>
    </row>
    <row r="25" spans="1:11" ht="21" hidden="1" customHeight="1">
      <c r="A25" s="758"/>
      <c r="B25" s="751"/>
      <c r="C25" s="785" t="s">
        <v>496</v>
      </c>
      <c r="D25" s="786"/>
      <c r="E25" s="759"/>
      <c r="F25" s="753" t="s">
        <v>36</v>
      </c>
      <c r="G25" s="760"/>
      <c r="H25" s="748">
        <f>'Sch-1'!N94</f>
        <v>0</v>
      </c>
      <c r="I25" s="782">
        <f t="shared" ref="I25:I30" si="1">G25</f>
        <v>0</v>
      </c>
    </row>
    <row r="26" spans="1:11" ht="21" customHeight="1">
      <c r="A26" s="758"/>
      <c r="B26" s="751"/>
      <c r="C26" s="785" t="s">
        <v>34</v>
      </c>
      <c r="D26" s="786"/>
      <c r="E26" s="759"/>
      <c r="F26" s="753" t="s">
        <v>36</v>
      </c>
      <c r="G26" s="760"/>
      <c r="H26" s="748">
        <f>'Sch-2'!J95</f>
        <v>0</v>
      </c>
      <c r="I26" s="782">
        <f t="shared" si="1"/>
        <v>0</v>
      </c>
    </row>
    <row r="27" spans="1:11" ht="21" customHeight="1">
      <c r="A27" s="758"/>
      <c r="B27" s="751"/>
      <c r="C27" s="785" t="s">
        <v>35</v>
      </c>
      <c r="D27" s="786"/>
      <c r="E27" s="759"/>
      <c r="F27" s="753" t="s">
        <v>36</v>
      </c>
      <c r="G27" s="760"/>
      <c r="H27" s="748">
        <f>'Sch-3 '!P99</f>
        <v>0</v>
      </c>
      <c r="I27" s="782">
        <f t="shared" si="1"/>
        <v>0</v>
      </c>
    </row>
    <row r="28" spans="1:11" ht="21" customHeight="1">
      <c r="A28" s="758"/>
      <c r="B28" s="751"/>
      <c r="C28" s="785" t="s">
        <v>544</v>
      </c>
      <c r="D28" s="786"/>
      <c r="E28" s="759"/>
      <c r="F28" s="753" t="s">
        <v>36</v>
      </c>
      <c r="G28" s="755"/>
      <c r="H28" s="748">
        <f>'Sch-4'!P22</f>
        <v>0</v>
      </c>
      <c r="I28" s="782">
        <f t="shared" si="1"/>
        <v>0</v>
      </c>
    </row>
    <row r="29" spans="1:11" ht="21" hidden="1" customHeight="1">
      <c r="A29" s="758"/>
      <c r="B29" s="751"/>
      <c r="C29" s="785" t="s">
        <v>545</v>
      </c>
      <c r="D29" s="786"/>
      <c r="E29" s="759"/>
      <c r="F29" s="753" t="s">
        <v>36</v>
      </c>
      <c r="G29" s="760"/>
      <c r="H29" s="748">
        <f>'Sch-4b'!P30</f>
        <v>0</v>
      </c>
      <c r="I29" s="782">
        <f t="shared" si="1"/>
        <v>0</v>
      </c>
    </row>
    <row r="30" spans="1:11" ht="21" customHeight="1">
      <c r="A30" s="758"/>
      <c r="B30" s="756"/>
      <c r="C30" s="789" t="s">
        <v>61</v>
      </c>
      <c r="D30" s="790"/>
      <c r="E30" s="761"/>
      <c r="F30" s="757" t="s">
        <v>36</v>
      </c>
      <c r="G30" s="755"/>
      <c r="H30" s="748">
        <f>'Sch-7'!M20</f>
        <v>0</v>
      </c>
      <c r="I30" s="782">
        <f t="shared" si="1"/>
        <v>0</v>
      </c>
    </row>
    <row r="31" spans="1:11" ht="16.5">
      <c r="A31" s="758"/>
      <c r="B31" s="762"/>
      <c r="C31" s="1378" t="s">
        <v>469</v>
      </c>
      <c r="D31" s="1378"/>
      <c r="E31" s="1378"/>
      <c r="F31" s="1378"/>
      <c r="G31" s="1378"/>
    </row>
    <row r="32" spans="1:11" ht="48.75" hidden="1" customHeight="1">
      <c r="A32" s="758"/>
      <c r="B32" s="763">
        <v>5</v>
      </c>
      <c r="C32" s="1379" t="s">
        <v>468</v>
      </c>
      <c r="D32" s="1379"/>
      <c r="E32" s="1379"/>
      <c r="F32" s="1379"/>
      <c r="G32" s="1379"/>
    </row>
    <row r="33" spans="1:7" ht="48.75" hidden="1" customHeight="1">
      <c r="A33" s="758"/>
      <c r="B33" s="1380"/>
      <c r="C33" s="1380"/>
      <c r="D33" s="1380"/>
      <c r="E33" s="1380"/>
      <c r="F33" s="1380"/>
      <c r="G33" s="1380"/>
    </row>
    <row r="34" spans="1:7" ht="48.75" hidden="1" customHeight="1">
      <c r="A34" s="758"/>
      <c r="B34" s="765"/>
      <c r="C34" s="1379" t="s">
        <v>0</v>
      </c>
      <c r="D34" s="1379"/>
      <c r="E34" s="1379"/>
      <c r="F34" s="1379"/>
      <c r="G34" s="1379"/>
    </row>
    <row r="35" spans="1:7" ht="33" customHeight="1">
      <c r="A35" s="744" t="s">
        <v>37</v>
      </c>
      <c r="B35" s="765"/>
      <c r="C35" s="791"/>
      <c r="D35" s="778"/>
      <c r="E35" s="764"/>
      <c r="F35" s="764"/>
      <c r="G35" s="766"/>
    </row>
    <row r="36" spans="1:7" ht="33" customHeight="1">
      <c r="A36" s="284" t="s">
        <v>79</v>
      </c>
      <c r="B36" s="765"/>
      <c r="C36" s="791"/>
      <c r="D36" s="778"/>
      <c r="E36" s="764"/>
      <c r="F36" s="764"/>
      <c r="G36" s="766"/>
    </row>
    <row r="37" spans="1:7" ht="33" customHeight="1">
      <c r="A37" s="778"/>
      <c r="B37" s="284"/>
      <c r="C37" s="778"/>
      <c r="D37" s="284"/>
      <c r="E37" s="287"/>
      <c r="F37" s="287"/>
      <c r="G37" s="287"/>
    </row>
    <row r="38" spans="1:7" ht="33" customHeight="1">
      <c r="A38" s="767"/>
      <c r="B38" s="767"/>
      <c r="C38" s="768"/>
      <c r="D38" s="287"/>
      <c r="E38" s="284"/>
      <c r="F38" s="284"/>
      <c r="G38" s="769" t="s">
        <v>80</v>
      </c>
    </row>
    <row r="39" spans="1:7" ht="33" customHeight="1">
      <c r="A39" s="767"/>
      <c r="B39" s="767"/>
      <c r="C39" s="768"/>
      <c r="D39" s="287"/>
      <c r="E39" s="284"/>
      <c r="F39" s="284"/>
      <c r="G39" s="769" t="str">
        <f>"For and on behalf of " &amp; 'Sch-1'!C8</f>
        <v xml:space="preserve">For and on behalf of …….. …….. …….. …….. …….. …….. </v>
      </c>
    </row>
    <row r="40" spans="1:7" ht="33" customHeight="1">
      <c r="A40" s="767"/>
      <c r="B40" s="767"/>
      <c r="C40" s="767"/>
      <c r="D40" s="770"/>
      <c r="E40" s="771"/>
      <c r="F40" s="771"/>
      <c r="G40" s="778"/>
    </row>
    <row r="41" spans="1:7" ht="33" customHeight="1">
      <c r="A41" s="792" t="s">
        <v>250</v>
      </c>
      <c r="B41" s="792"/>
      <c r="C41" s="770" t="str">
        <f>IF('Sch-1'!B102=0,"", 'Sch-1'!B102)</f>
        <v>--</v>
      </c>
      <c r="D41" s="770"/>
      <c r="E41" s="771" t="s">
        <v>81</v>
      </c>
      <c r="F41" s="1374" t="str">
        <f>'Sch-1'!M103</f>
        <v/>
      </c>
      <c r="G41" s="1374"/>
    </row>
    <row r="42" spans="1:7" ht="33" customHeight="1">
      <c r="A42" s="792" t="s">
        <v>251</v>
      </c>
      <c r="B42" s="792"/>
      <c r="C42" s="770" t="str">
        <f>IF('Sch-1'!B103=0,"", 'Sch-1'!B103)</f>
        <v/>
      </c>
      <c r="D42" s="793"/>
      <c r="E42" s="771" t="s">
        <v>82</v>
      </c>
      <c r="F42" s="1374" t="str">
        <f>'Sch-1'!M104</f>
        <v/>
      </c>
      <c r="G42" s="1374"/>
    </row>
    <row r="43" spans="1:7" ht="33" customHeight="1">
      <c r="A43" s="767"/>
      <c r="B43" s="767"/>
      <c r="C43" s="767"/>
      <c r="D43" s="767"/>
      <c r="E43" s="771"/>
      <c r="F43" s="771"/>
      <c r="G43" s="778"/>
    </row>
  </sheetData>
  <sheetProtection algorithmName="SHA-512" hashValue="FJKYJ9dZcC6lG8bcx7P8vGn+UGJrhjkWUspEbzOITyw6eM/bipFgcSuw0dn/GzGoGZ2BsoCu/0kw3TjogWurjA==" saltValue="v2SS/h/kKpOFVZAlBe4jsg=="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activeCell="B4" sqref="B4"/>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2"/>
      <c r="B1" s="1149"/>
      <c r="C1" s="1150"/>
      <c r="D1" s="1150"/>
      <c r="E1" s="1151"/>
      <c r="F1" s="278"/>
      <c r="G1" s="658"/>
    </row>
    <row r="2" spans="1:8" ht="117.75" customHeight="1">
      <c r="A2" s="1134" t="s">
        <v>307</v>
      </c>
      <c r="B2" s="1152" t="s">
        <v>666</v>
      </c>
      <c r="C2" s="1153"/>
      <c r="D2" s="1153"/>
      <c r="E2" s="1154"/>
      <c r="F2" s="1137" t="str">
        <f>B3</f>
        <v>Tender Enquiry No.:NR3/NT/W-AIS/DOM/K00/25/11853 (RFx No. 5002004745)</v>
      </c>
    </row>
    <row r="3" spans="1:8" ht="36.75" customHeight="1">
      <c r="A3" s="1135"/>
      <c r="B3" s="1155" t="s">
        <v>845</v>
      </c>
      <c r="C3" s="1156"/>
      <c r="D3" s="1156"/>
      <c r="E3" s="1157"/>
      <c r="F3" s="1138"/>
    </row>
    <row r="4" spans="1:8" ht="40.15" customHeight="1">
      <c r="A4" s="1135"/>
      <c r="B4" s="276">
        <v>1</v>
      </c>
      <c r="C4" s="1144" t="s">
        <v>566</v>
      </c>
      <c r="D4" s="1144"/>
      <c r="E4" s="1145"/>
      <c r="F4" s="1138"/>
    </row>
    <row r="5" spans="1:8" ht="30" customHeight="1">
      <c r="A5" s="1135"/>
      <c r="B5" s="276">
        <v>2</v>
      </c>
      <c r="C5" s="1144" t="s">
        <v>567</v>
      </c>
      <c r="D5" s="1144"/>
      <c r="E5" s="1145"/>
      <c r="F5" s="1138"/>
    </row>
    <row r="6" spans="1:8" ht="35.25" customHeight="1">
      <c r="A6" s="1135"/>
      <c r="B6" s="276">
        <v>3</v>
      </c>
      <c r="C6" s="1144" t="s">
        <v>265</v>
      </c>
      <c r="D6" s="1144"/>
      <c r="E6" s="1145"/>
      <c r="F6" s="1138"/>
    </row>
    <row r="7" spans="1:8" ht="0.75" customHeight="1">
      <c r="A7" s="1135"/>
      <c r="B7" s="276">
        <v>4</v>
      </c>
      <c r="C7" s="1144" t="s">
        <v>455</v>
      </c>
      <c r="D7" s="1144"/>
      <c r="E7" s="1145"/>
      <c r="F7" s="1138"/>
    </row>
    <row r="8" spans="1:8" ht="9.75" customHeight="1">
      <c r="A8" s="1135"/>
      <c r="B8" s="17"/>
      <c r="E8" s="18"/>
      <c r="F8" s="1138"/>
    </row>
    <row r="9" spans="1:8" ht="23.25" customHeight="1">
      <c r="A9" s="1135"/>
      <c r="B9" s="1146"/>
      <c r="C9" s="1147"/>
      <c r="D9" s="1147"/>
      <c r="E9" s="1148"/>
      <c r="F9" s="1138"/>
    </row>
    <row r="10" spans="1:8" ht="10.5" customHeight="1">
      <c r="A10" s="1135"/>
      <c r="B10" s="19"/>
      <c r="C10" s="20"/>
      <c r="D10" s="20"/>
      <c r="E10" s="21"/>
      <c r="F10" s="1138"/>
    </row>
    <row r="11" spans="1:8" ht="24" customHeight="1">
      <c r="A11" s="1135"/>
      <c r="B11" s="1142" t="s">
        <v>390</v>
      </c>
      <c r="C11" s="1143"/>
      <c r="D11" s="1143"/>
      <c r="E11" s="663"/>
      <c r="F11" s="1138"/>
    </row>
    <row r="12" spans="1:8" ht="34.5" customHeight="1">
      <c r="A12" s="1136"/>
      <c r="B12" s="1128" t="s">
        <v>391</v>
      </c>
      <c r="C12" s="1129"/>
      <c r="D12" s="1129"/>
      <c r="E12" s="18"/>
      <c r="F12" s="1139"/>
    </row>
    <row r="13" spans="1:8" ht="24" customHeight="1">
      <c r="A13" s="1133"/>
      <c r="B13" s="1130" t="s">
        <v>392</v>
      </c>
      <c r="C13" s="1131"/>
      <c r="D13" s="1131"/>
      <c r="E13" s="663"/>
      <c r="F13" s="1132"/>
      <c r="G13" s="664"/>
      <c r="H13" s="664"/>
    </row>
    <row r="14" spans="1:8" ht="25.5" customHeight="1">
      <c r="A14" s="1133"/>
      <c r="B14" s="1140" t="s">
        <v>393</v>
      </c>
      <c r="C14" s="1141"/>
      <c r="D14" s="1141"/>
      <c r="E14" s="21"/>
      <c r="F14" s="1132"/>
      <c r="G14" s="664"/>
      <c r="H14" s="664"/>
    </row>
    <row r="15" spans="1:8">
      <c r="B15" s="22"/>
      <c r="C15" s="22"/>
      <c r="D15" s="22"/>
      <c r="E15" s="22"/>
    </row>
  </sheetData>
  <sheetProtection algorithmName="SHA-512" hashValue="Any7PN6w6vrN8esUo8O9H0mnkjnwCNmJtv3g2md1NoNVoIxwF5+l9SkG7sUI7/iJSLERsmu2ACDM278l31+2YQ==" saltValue="zzSwT7DVA2jlju45q17A9A==" spinCount="100000" sheet="1" formatColumns="0" formatRows="0" selectLockedCells="1"/>
  <customSheetViews>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81" t="s">
        <v>38</v>
      </c>
      <c r="B2" s="1381"/>
      <c r="C2" s="1381"/>
      <c r="D2" s="1381"/>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8909CFDD-4F29-4C72-886E-908773EE94A2}" state="hidden">
      <selection activeCell="C8" sqref="C8"/>
      <pageMargins left="0.75" right="0.75" top="0.65" bottom="1" header="0.5" footer="0.5"/>
      <pageSetup orientation="portrait" r:id="rId2"/>
      <headerFooter alignWithMargins="0"/>
    </customSheetView>
    <customSheetView guid="{A34CC49F-E309-4C23-B4F6-1E3B307C10D1}" state="hidden">
      <selection activeCell="C8" sqref="C8"/>
      <pageMargins left="0.75" right="0.75" top="0.65" bottom="1" header="0.5" footer="0.5"/>
      <pageSetup orientation="portrait" r:id="rId3"/>
      <headerFooter alignWithMargins="0"/>
    </customSheetView>
    <customSheetView guid="{B835C05C-B615-4DCB-982D-4519616B3CD8}" state="hidden">
      <selection activeCell="C8" sqref="C8"/>
      <pageMargins left="0.75" right="0.75" top="0.65" bottom="1" header="0.5" footer="0.5"/>
      <pageSetup orientation="portrait" r:id="rId4"/>
      <headerFooter alignWithMargins="0"/>
    </customSheetView>
    <customSheetView guid="{223BC0FC-814D-40F0-9795-CE82A16FF3A5}" state="hidden">
      <selection activeCell="C8" sqref="C8"/>
      <pageMargins left="0.75" right="0.75" top="0.65" bottom="1" header="0.5" footer="0.5"/>
      <pageSetup orientation="portrait" r:id="rId5"/>
      <headerFooter alignWithMargins="0"/>
    </customSheetView>
    <customSheetView guid="{D53177B2-31EC-4222-B97A-A37DCFD9E45B}" state="hidden">
      <selection activeCell="C8" sqref="C8"/>
      <pageMargins left="0.75" right="0.75" top="0.65" bottom="1" header="0.5" footer="0.5"/>
      <pageSetup orientation="portrait" r:id="rId6"/>
      <headerFooter alignWithMargins="0"/>
    </customSheetView>
    <customSheetView guid="{B3CE7B10-A914-4559-A6DA-AED8C22AFD6D}" state="hidden">
      <selection activeCell="C8" sqref="C8"/>
      <pageMargins left="0.75" right="0.75" top="0.65" bottom="1" header="0.5" footer="0.5"/>
      <pageSetup orientation="portrait" r:id="rId7"/>
      <headerFooter alignWithMargins="0"/>
    </customSheetView>
    <customSheetView guid="{7487ED9F-BBED-4B2A-9631-22F1A430946B}">
      <selection activeCell="B6" sqref="B6:D15"/>
      <pageMargins left="0.75" right="0.75" top="0.65" bottom="1" header="0.5" footer="0.5"/>
      <pageSetup orientation="portrait" r:id="rId8"/>
      <headerFooter alignWithMargins="0"/>
    </customSheetView>
    <customSheetView guid="{A7DBDDEF-9245-44C6-9EBF-032DB6E1C0A2}" topLeftCell="A9">
      <selection activeCell="B6" sqref="B6:D15"/>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selection activeCell="B6" sqref="B6:D15"/>
      <pageMargins left="0.75" right="0.75" top="0.65" bottom="1" header="0.5" footer="0.5"/>
      <pageSetup orientation="portrait" r:id="rId14"/>
      <headerFooter alignWithMargins="0"/>
    </customSheetView>
    <customSheetView guid="{EE46BCD1-F715-4FA9-A5FC-1B125AD601E0}">
      <selection activeCell="B6" sqref="B6:D15"/>
      <pageMargins left="0.75" right="0.75" top="0.65" bottom="1" header="0.5" footer="0.5"/>
      <pageSetup orientation="portrait" r:id="rId15"/>
      <headerFooter alignWithMargins="0"/>
    </customSheetView>
    <customSheetView guid="{D0757F9E-DF41-4B40-A5E5-F4F8FDD8D61D}" state="hidden">
      <selection activeCell="C8" sqref="C8"/>
      <pageMargins left="0.75" right="0.75" top="0.65" bottom="1" header="0.5" footer="0.5"/>
      <pageSetup orientation="portrait" r:id="rId16"/>
      <headerFooter alignWithMargins="0"/>
    </customSheetView>
    <customSheetView guid="{E97134B6-5E8D-4951-8DA0-73D065532361}" state="hidden">
      <selection activeCell="C8" sqref="C8"/>
      <pageMargins left="0.75" right="0.75" top="0.65" bottom="1" header="0.5" footer="0.5"/>
      <pageSetup orientation="portrait" r:id="rId17"/>
      <headerFooter alignWithMargins="0"/>
    </customSheetView>
    <customSheetView guid="{C431BC99-7569-44AB-83F6-AB73BDED3783}" state="hidden">
      <selection activeCell="C8" sqref="C8"/>
      <pageMargins left="0.75" right="0.75" top="0.65" bottom="1" header="0.5" footer="0.5"/>
      <pageSetup orientation="portrait" r:id="rId18"/>
      <headerFooter alignWithMargins="0"/>
    </customSheetView>
    <customSheetView guid="{498493C3-769C-4143-9114-C68CD1D40B11}" state="hidden">
      <selection activeCell="C8" sqref="C8"/>
      <pageMargins left="0.75" right="0.75" top="0.65" bottom="1" header="0.5" footer="0.5"/>
      <pageSetup orientation="portrait" r:id="rId19"/>
      <headerFooter alignWithMargins="0"/>
    </customSheetView>
    <customSheetView guid="{1E0C44A1-9358-4FBD-8C2C-4DB661DA1476}" state="hidden">
      <selection activeCell="C8" sqref="C8"/>
      <pageMargins left="0.75" right="0.75" top="0.65" bottom="1" header="0.5" footer="0.5"/>
      <pageSetup orientation="portrait" r:id="rId20"/>
      <headerFooter alignWithMargins="0"/>
    </customSheetView>
    <customSheetView guid="{A41EE4DE-0D82-4A56-8210-F78316511D11}" state="hidden">
      <selection activeCell="C8" sqref="C8"/>
      <pageMargins left="0.75" right="0.75" top="0.65" bottom="1" header="0.5" footer="0.5"/>
      <pageSetup orientation="portrait" r:id="rId21"/>
      <headerFooter alignWithMargins="0"/>
    </customSheetView>
    <customSheetView guid="{BB6473B7-092C-417E-97E7-ED0705AE17A0}" state="hidden">
      <selection activeCell="C8" sqref="C8"/>
      <pageMargins left="0.75" right="0.75" top="0.65" bottom="1" header="0.5" footer="0.5"/>
      <pageSetup orientation="portrait" r:id="rId22"/>
      <headerFooter alignWithMargins="0"/>
    </customSheetView>
    <customSheetView guid="{023E95C7-CD0A-46A1-945E-64751E02EBFE}" state="hidden">
      <selection activeCell="C8" sqref="C8"/>
      <pageMargins left="0.75" right="0.75" top="0.65" bottom="1" header="0.5" footer="0.5"/>
      <pageSetup orientation="portrait" r:id="rId23"/>
      <headerFooter alignWithMargins="0"/>
    </customSheetView>
    <customSheetView guid="{CB55CDDD-15EC-4265-9148-3411BBB26D54}" state="hidden">
      <selection activeCell="C8" sqref="C8"/>
      <pageMargins left="0.75" right="0.75" top="0.65" bottom="1" header="0.5" footer="0.5"/>
      <pageSetup orientation="portrait" r:id="rId24"/>
      <headerFooter alignWithMargins="0"/>
    </customSheetView>
    <customSheetView guid="{987A3FAC-920D-4C0C-8129-D8F4AFD7E477}"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81" t="s">
        <v>49</v>
      </c>
      <c r="B2" s="1381"/>
      <c r="C2" s="1381"/>
      <c r="D2" s="1382"/>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8909CFDD-4F29-4C72-886E-908773EE94A2}" state="hidden">
      <selection activeCell="B6" sqref="B6"/>
      <pageMargins left="0.75" right="0.75" top="0.65" bottom="1" header="0.5" footer="0.5"/>
      <pageSetup orientation="portrait" r:id="rId2"/>
      <headerFooter alignWithMargins="0"/>
    </customSheetView>
    <customSheetView guid="{A34CC49F-E309-4C23-B4F6-1E3B307C10D1}" state="hidden">
      <selection activeCell="B6" sqref="B6"/>
      <pageMargins left="0.75" right="0.75" top="0.65" bottom="1" header="0.5" footer="0.5"/>
      <pageSetup orientation="portrait" r:id="rId3"/>
      <headerFooter alignWithMargins="0"/>
    </customSheetView>
    <customSheetView guid="{B835C05C-B615-4DCB-982D-4519616B3CD8}" state="hidden">
      <selection activeCell="B6" sqref="B6"/>
      <pageMargins left="0.75" right="0.75" top="0.65" bottom="1" header="0.5" footer="0.5"/>
      <pageSetup orientation="portrait" r:id="rId4"/>
      <headerFooter alignWithMargins="0"/>
    </customSheetView>
    <customSheetView guid="{223BC0FC-814D-40F0-9795-CE82A16FF3A5}" state="hidden">
      <selection activeCell="B6" sqref="B6"/>
      <pageMargins left="0.75" right="0.75" top="0.65" bottom="1" header="0.5" footer="0.5"/>
      <pageSetup orientation="portrait" r:id="rId5"/>
      <headerFooter alignWithMargins="0"/>
    </customSheetView>
    <customSheetView guid="{D53177B2-31EC-4222-B97A-A37DCFD9E45B}" state="hidden">
      <selection activeCell="B6" sqref="B6"/>
      <pageMargins left="0.75" right="0.75" top="0.65" bottom="1" header="0.5" footer="0.5"/>
      <pageSetup orientation="portrait" r:id="rId6"/>
      <headerFooter alignWithMargins="0"/>
    </customSheetView>
    <customSheetView guid="{B3CE7B10-A914-4559-A6DA-AED8C22AFD6D}" state="hidden">
      <selection activeCell="B6" sqref="B6"/>
      <pageMargins left="0.75" right="0.75" top="0.65" bottom="1" header="0.5" footer="0.5"/>
      <pageSetup orientation="portrait" r:id="rId7"/>
      <headerFooter alignWithMargins="0"/>
    </customSheetView>
    <customSheetView guid="{7487ED9F-BBED-4B2A-9631-22F1A430946B}" topLeftCell="A10">
      <selection activeCell="G8" sqref="G8"/>
      <pageMargins left="0.75" right="0.75" top="0.65" bottom="1" header="0.5" footer="0.5"/>
      <pageSetup orientation="portrait" r:id="rId8"/>
      <headerFooter alignWithMargins="0"/>
    </customSheetView>
    <customSheetView guid="{A7DBDDEF-9245-44C6-9EBF-032DB6E1C0A2}" topLeftCell="A10">
      <selection activeCell="G8" sqref="G8"/>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topLeftCell="A10">
      <selection activeCell="G8" sqref="G8"/>
      <pageMargins left="0.75" right="0.75" top="0.65" bottom="1" header="0.5" footer="0.5"/>
      <pageSetup orientation="portrait" r:id="rId14"/>
      <headerFooter alignWithMargins="0"/>
    </customSheetView>
    <customSheetView guid="{EE46BCD1-F715-4FA9-A5FC-1B125AD601E0}">
      <selection activeCell="G8" sqref="G8"/>
      <pageMargins left="0.75" right="0.75" top="0.65" bottom="1" header="0.5" footer="0.5"/>
      <pageSetup orientation="portrait" r:id="rId15"/>
      <headerFooter alignWithMargins="0"/>
    </customSheetView>
    <customSheetView guid="{D0757F9E-DF41-4B40-A5E5-F4F8FDD8D61D}" state="hidden">
      <selection activeCell="B6" sqref="B6"/>
      <pageMargins left="0.75" right="0.75" top="0.65" bottom="1" header="0.5" footer="0.5"/>
      <pageSetup orientation="portrait" r:id="rId16"/>
      <headerFooter alignWithMargins="0"/>
    </customSheetView>
    <customSheetView guid="{E97134B6-5E8D-4951-8DA0-73D065532361}" state="hidden">
      <selection activeCell="B6" sqref="B6"/>
      <pageMargins left="0.75" right="0.75" top="0.65" bottom="1" header="0.5" footer="0.5"/>
      <pageSetup orientation="portrait" r:id="rId17"/>
      <headerFooter alignWithMargins="0"/>
    </customSheetView>
    <customSheetView guid="{C431BC99-7569-44AB-83F6-AB73BDED3783}" state="hidden">
      <selection activeCell="B6" sqref="B6"/>
      <pageMargins left="0.75" right="0.75" top="0.65" bottom="1" header="0.5" footer="0.5"/>
      <pageSetup orientation="portrait" r:id="rId18"/>
      <headerFooter alignWithMargins="0"/>
    </customSheetView>
    <customSheetView guid="{498493C3-769C-4143-9114-C68CD1D40B11}" state="hidden">
      <selection activeCell="B6" sqref="B6"/>
      <pageMargins left="0.75" right="0.75" top="0.65" bottom="1" header="0.5" footer="0.5"/>
      <pageSetup orientation="portrait" r:id="rId19"/>
      <headerFooter alignWithMargins="0"/>
    </customSheetView>
    <customSheetView guid="{1E0C44A1-9358-4FBD-8C2C-4DB661DA1476}" state="hidden">
      <selection activeCell="B6" sqref="B6"/>
      <pageMargins left="0.75" right="0.75" top="0.65" bottom="1" header="0.5" footer="0.5"/>
      <pageSetup orientation="portrait" r:id="rId20"/>
      <headerFooter alignWithMargins="0"/>
    </customSheetView>
    <customSheetView guid="{A41EE4DE-0D82-4A56-8210-F78316511D11}" state="hidden">
      <selection activeCell="B6" sqref="B6"/>
      <pageMargins left="0.75" right="0.75" top="0.65" bottom="1" header="0.5" footer="0.5"/>
      <pageSetup orientation="portrait" r:id="rId21"/>
      <headerFooter alignWithMargins="0"/>
    </customSheetView>
    <customSheetView guid="{BB6473B7-092C-417E-97E7-ED0705AE17A0}" state="hidden">
      <selection activeCell="B6" sqref="B6"/>
      <pageMargins left="0.75" right="0.75" top="0.65" bottom="1" header="0.5" footer="0.5"/>
      <pageSetup orientation="portrait" r:id="rId22"/>
      <headerFooter alignWithMargins="0"/>
    </customSheetView>
    <customSheetView guid="{023E95C7-CD0A-46A1-945E-64751E02EBFE}" state="hidden">
      <selection activeCell="B6" sqref="B6"/>
      <pageMargins left="0.75" right="0.75" top="0.65" bottom="1" header="0.5" footer="0.5"/>
      <pageSetup orientation="portrait" r:id="rId23"/>
      <headerFooter alignWithMargins="0"/>
    </customSheetView>
    <customSheetView guid="{CB55CDDD-15EC-4265-9148-3411BBB26D54}" state="hidden">
      <selection activeCell="B6" sqref="B6"/>
      <pageMargins left="0.75" right="0.75" top="0.65" bottom="1" header="0.5" footer="0.5"/>
      <pageSetup orientation="portrait" r:id="rId24"/>
      <headerFooter alignWithMargins="0"/>
    </customSheetView>
    <customSheetView guid="{987A3FAC-920D-4C0C-8129-D8F4AFD7E477}"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81" t="s">
        <v>53</v>
      </c>
      <c r="B2" s="1381"/>
      <c r="C2" s="1381"/>
      <c r="D2" s="1381"/>
      <c r="E2" s="1382"/>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8909CFDD-4F29-4C72-886E-908773EE94A2}" state="hidden">
      <selection activeCell="E8" sqref="E8"/>
      <pageMargins left="0.75" right="0.62" top="0.65" bottom="1" header="0.5" footer="0.5"/>
      <pageSetup orientation="portrait" r:id="rId2"/>
      <headerFooter alignWithMargins="0"/>
    </customSheetView>
    <customSheetView guid="{A34CC49F-E309-4C23-B4F6-1E3B307C10D1}" state="hidden">
      <selection activeCell="E8" sqref="E8"/>
      <pageMargins left="0.75" right="0.62" top="0.65" bottom="1" header="0.5" footer="0.5"/>
      <pageSetup orientation="portrait" r:id="rId3"/>
      <headerFooter alignWithMargins="0"/>
    </customSheetView>
    <customSheetView guid="{B835C05C-B615-4DCB-982D-4519616B3CD8}" state="hidden">
      <selection activeCell="E8" sqref="E8"/>
      <pageMargins left="0.75" right="0.62" top="0.65" bottom="1" header="0.5" footer="0.5"/>
      <pageSetup orientation="portrait" r:id="rId4"/>
      <headerFooter alignWithMargins="0"/>
    </customSheetView>
    <customSheetView guid="{223BC0FC-814D-40F0-9795-CE82A16FF3A5}" state="hidden">
      <selection activeCell="E8" sqref="E8"/>
      <pageMargins left="0.75" right="0.62" top="0.65" bottom="1" header="0.5" footer="0.5"/>
      <pageSetup orientation="portrait" r:id="rId5"/>
      <headerFooter alignWithMargins="0"/>
    </customSheetView>
    <customSheetView guid="{D53177B2-31EC-4222-B97A-A37DCFD9E45B}" state="hidden">
      <selection activeCell="E8" sqref="E8"/>
      <pageMargins left="0.75" right="0.62" top="0.65" bottom="1" header="0.5" footer="0.5"/>
      <pageSetup orientation="portrait" r:id="rId6"/>
      <headerFooter alignWithMargins="0"/>
    </customSheetView>
    <customSheetView guid="{B3CE7B10-A914-4559-A6DA-AED8C22AFD6D}" state="hidden">
      <selection activeCell="E8" sqref="E8"/>
      <pageMargins left="0.75" right="0.62" top="0.65" bottom="1" header="0.5" footer="0.5"/>
      <pageSetup orientation="portrait" r:id="rId7"/>
      <headerFooter alignWithMargins="0"/>
    </customSheetView>
    <customSheetView guid="{7487ED9F-BBED-4B2A-9631-22F1A430946B}">
      <selection activeCell="E8" sqref="E8"/>
      <pageMargins left="0.75" right="0.62" top="0.65" bottom="1" header="0.5" footer="0.5"/>
      <pageSetup orientation="portrait" r:id="rId8"/>
      <headerFooter alignWithMargins="0"/>
    </customSheetView>
    <customSheetView guid="{A7DBDDEF-9245-44C6-9EBF-032DB6E1C0A2}" topLeftCell="A9">
      <selection activeCell="B9" sqref="B9"/>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27A45B7A-04F2-4516-B80B-5ED0825D4ED3}" scale="70">
      <selection activeCell="C6" sqref="C6"/>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4AA1107B-A795-4744-B566-827168772C7A}">
      <selection activeCell="E8" sqref="E8"/>
      <pageMargins left="0.75" right="0.62" top="0.65" bottom="1" header="0.5" footer="0.5"/>
      <pageSetup orientation="portrait" r:id="rId14"/>
      <headerFooter alignWithMargins="0"/>
    </customSheetView>
    <customSheetView guid="{EE46BCD1-F715-4FA9-A5FC-1B125AD601E0}">
      <selection activeCell="E8" sqref="E8"/>
      <pageMargins left="0.75" right="0.62" top="0.65" bottom="1" header="0.5" footer="0.5"/>
      <pageSetup orientation="portrait" r:id="rId15"/>
      <headerFooter alignWithMargins="0"/>
    </customSheetView>
    <customSheetView guid="{D0757F9E-DF41-4B40-A5E5-F4F8FDD8D61D}" state="hidden">
      <selection activeCell="E8" sqref="E8"/>
      <pageMargins left="0.75" right="0.62" top="0.65" bottom="1" header="0.5" footer="0.5"/>
      <pageSetup orientation="portrait" r:id="rId16"/>
      <headerFooter alignWithMargins="0"/>
    </customSheetView>
    <customSheetView guid="{E97134B6-5E8D-4951-8DA0-73D065532361}" state="hidden">
      <selection activeCell="E8" sqref="E8"/>
      <pageMargins left="0.75" right="0.62" top="0.65" bottom="1" header="0.5" footer="0.5"/>
      <pageSetup orientation="portrait" r:id="rId17"/>
      <headerFooter alignWithMargins="0"/>
    </customSheetView>
    <customSheetView guid="{C431BC99-7569-44AB-83F6-AB73BDED3783}" state="hidden">
      <selection activeCell="E8" sqref="E8"/>
      <pageMargins left="0.75" right="0.62" top="0.65" bottom="1" header="0.5" footer="0.5"/>
      <pageSetup orientation="portrait" r:id="rId18"/>
      <headerFooter alignWithMargins="0"/>
    </customSheetView>
    <customSheetView guid="{498493C3-769C-4143-9114-C68CD1D40B11}" state="hidden">
      <selection activeCell="E8" sqref="E8"/>
      <pageMargins left="0.75" right="0.62" top="0.65" bottom="1" header="0.5" footer="0.5"/>
      <pageSetup orientation="portrait" r:id="rId19"/>
      <headerFooter alignWithMargins="0"/>
    </customSheetView>
    <customSheetView guid="{1E0C44A1-9358-4FBD-8C2C-4DB661DA1476}" state="hidden">
      <selection activeCell="E8" sqref="E8"/>
      <pageMargins left="0.75" right="0.62" top="0.65" bottom="1" header="0.5" footer="0.5"/>
      <pageSetup orientation="portrait" r:id="rId20"/>
      <headerFooter alignWithMargins="0"/>
    </customSheetView>
    <customSheetView guid="{A41EE4DE-0D82-4A56-8210-F78316511D11}" state="hidden">
      <selection activeCell="E8" sqref="E8"/>
      <pageMargins left="0.75" right="0.62" top="0.65" bottom="1" header="0.5" footer="0.5"/>
      <pageSetup orientation="portrait" r:id="rId21"/>
      <headerFooter alignWithMargins="0"/>
    </customSheetView>
    <customSheetView guid="{BB6473B7-092C-417E-97E7-ED0705AE17A0}" state="hidden">
      <selection activeCell="E8" sqref="E8"/>
      <pageMargins left="0.75" right="0.62" top="0.65" bottom="1" header="0.5" footer="0.5"/>
      <pageSetup orientation="portrait" r:id="rId22"/>
      <headerFooter alignWithMargins="0"/>
    </customSheetView>
    <customSheetView guid="{023E95C7-CD0A-46A1-945E-64751E02EBFE}" state="hidden">
      <selection activeCell="E8" sqref="E8"/>
      <pageMargins left="0.75" right="0.62" top="0.65" bottom="1" header="0.5" footer="0.5"/>
      <pageSetup orientation="portrait" r:id="rId23"/>
      <headerFooter alignWithMargins="0"/>
    </customSheetView>
    <customSheetView guid="{CB55CDDD-15EC-4265-9148-3411BBB26D54}" state="hidden">
      <selection activeCell="E8" sqref="E8"/>
      <pageMargins left="0.75" right="0.62" top="0.65" bottom="1" header="0.5" footer="0.5"/>
      <pageSetup orientation="portrait" r:id="rId24"/>
      <headerFooter alignWithMargins="0"/>
    </customSheetView>
    <customSheetView guid="{987A3FAC-920D-4C0C-8129-D8F4AFD7E477}"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No.:NR3/NT/W-AIS/DOM/K00/25/11853 (RFx No. 5002004745)</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JV (Joint Venture)</v>
      </c>
      <c r="AA1" s="424"/>
      <c r="AB1" s="424"/>
      <c r="AC1" s="424"/>
      <c r="AE1" s="425">
        <v>1</v>
      </c>
      <c r="AF1" s="425" t="s">
        <v>93</v>
      </c>
      <c r="AI1" s="425">
        <v>1</v>
      </c>
      <c r="AJ1" s="438" t="s">
        <v>97</v>
      </c>
    </row>
    <row r="2" spans="1:36">
      <c r="B2" s="426"/>
      <c r="Z2" s="426" t="str">
        <f>'Names of Bidder'!L6</f>
        <v>2 or More</v>
      </c>
      <c r="AE2" s="425">
        <v>2</v>
      </c>
      <c r="AF2" s="425" t="s">
        <v>94</v>
      </c>
      <c r="AI2" s="425">
        <v>2</v>
      </c>
      <c r="AJ2" s="438" t="s">
        <v>98</v>
      </c>
    </row>
    <row r="3" spans="1:36">
      <c r="A3" s="1386" t="s">
        <v>248</v>
      </c>
      <c r="B3" s="1386"/>
      <c r="C3" s="1386"/>
      <c r="D3" s="1386"/>
      <c r="E3" s="1386"/>
      <c r="F3" s="1386"/>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87"/>
      <c r="D5" s="1387"/>
      <c r="E5" s="1387"/>
      <c r="F5" s="1387"/>
      <c r="AE5" s="425">
        <v>5</v>
      </c>
      <c r="AF5" s="425" t="s">
        <v>96</v>
      </c>
      <c r="AI5" s="425">
        <v>5</v>
      </c>
      <c r="AJ5" s="438" t="s">
        <v>101</v>
      </c>
    </row>
    <row r="6" spans="1:36">
      <c r="A6" s="428" t="s">
        <v>71</v>
      </c>
      <c r="B6" s="1388" t="str">
        <f>'Sch-1'!B102</f>
        <v>--</v>
      </c>
      <c r="C6" s="1388"/>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Northern Region-III Headquarter 2nd Floor, Plot No. – 2A/INS 02, Avadh Vihar Yojna</v>
      </c>
      <c r="B11" s="433"/>
      <c r="F11" s="434"/>
      <c r="AE11" s="425">
        <v>11</v>
      </c>
      <c r="AF11" s="425" t="s">
        <v>96</v>
      </c>
      <c r="AI11" s="425">
        <v>11</v>
      </c>
      <c r="AJ11" s="438" t="s">
        <v>107</v>
      </c>
    </row>
    <row r="12" spans="1:36">
      <c r="A12" s="433" t="str">
        <f>'Sch-1'!M10</f>
        <v xml:space="preserve">Amar Shaheed Path, Lucknow- 226002 (UP) </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62.25" customHeight="1">
      <c r="A15" s="794" t="s">
        <v>84</v>
      </c>
      <c r="B15" s="1383" t="str">
        <f>Cover!B2</f>
        <v>Package-A-Construction of 2 Nos. 400 kV line bays at 400 kV Bareilly (POWERGRID) S/S</v>
      </c>
      <c r="C15" s="1383"/>
      <c r="D15" s="1383"/>
      <c r="E15" s="1383"/>
      <c r="F15" s="1383"/>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84"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84"/>
      <c r="D17" s="1384"/>
      <c r="E17" s="1384"/>
      <c r="F17" s="1384"/>
      <c r="Z17" s="434" t="s">
        <v>92</v>
      </c>
      <c r="AA17" s="795" t="s">
        <v>499</v>
      </c>
      <c r="AB17" s="435">
        <f>'Sch-6 After Discount'!D28</f>
        <v>0</v>
      </c>
      <c r="AC17" s="436" t="str">
        <f>" (" &amp; 'N to W'!A4 &amp; ")"</f>
        <v xml:space="preserve"> (Rs. Zero Only )</v>
      </c>
      <c r="AE17" s="425">
        <v>17</v>
      </c>
      <c r="AF17" s="425" t="s">
        <v>96</v>
      </c>
    </row>
    <row r="18" spans="1:32" ht="39" customHeight="1">
      <c r="B18" s="1384" t="s">
        <v>73</v>
      </c>
      <c r="C18" s="1384"/>
      <c r="D18" s="1384"/>
      <c r="E18" s="1384"/>
      <c r="F18" s="1384"/>
      <c r="AE18" s="425">
        <v>18</v>
      </c>
      <c r="AF18" s="425" t="s">
        <v>96</v>
      </c>
    </row>
    <row r="19" spans="1:32" ht="27.75" customHeight="1">
      <c r="A19" s="437">
        <v>2</v>
      </c>
      <c r="B19" s="1385" t="s">
        <v>74</v>
      </c>
      <c r="C19" s="1385"/>
      <c r="D19" s="1385"/>
      <c r="E19" s="1385"/>
      <c r="F19" s="1385"/>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84" t="s">
        <v>75</v>
      </c>
      <c r="C20" s="1384"/>
      <c r="D20" s="1384"/>
      <c r="E20" s="1384"/>
      <c r="F20" s="1384"/>
      <c r="AE20" s="425">
        <v>20</v>
      </c>
      <c r="AF20" s="425" t="s">
        <v>96</v>
      </c>
    </row>
    <row r="21" spans="1:32" ht="36.75" customHeight="1">
      <c r="B21" s="1389" t="s">
        <v>434</v>
      </c>
      <c r="C21" s="1389"/>
      <c r="D21" s="1384" t="s">
        <v>76</v>
      </c>
      <c r="E21" s="1384"/>
      <c r="F21" s="1384"/>
      <c r="AE21" s="425">
        <v>21</v>
      </c>
      <c r="AF21" s="425" t="s">
        <v>93</v>
      </c>
    </row>
    <row r="22" spans="1:32" ht="33" customHeight="1">
      <c r="B22" s="1389" t="s">
        <v>435</v>
      </c>
      <c r="C22" s="1389"/>
      <c r="D22" s="797" t="s">
        <v>500</v>
      </c>
      <c r="AE22" s="425">
        <v>22</v>
      </c>
      <c r="AF22" s="425" t="s">
        <v>96</v>
      </c>
    </row>
    <row r="23" spans="1:32" ht="28.15" customHeight="1">
      <c r="B23" s="1389" t="s">
        <v>436</v>
      </c>
      <c r="C23" s="1389"/>
      <c r="D23" s="426" t="s">
        <v>91</v>
      </c>
      <c r="H23" s="438"/>
      <c r="AE23" s="425">
        <v>23</v>
      </c>
      <c r="AF23" s="425" t="s">
        <v>96</v>
      </c>
    </row>
    <row r="24" spans="1:32" ht="28.15" customHeight="1">
      <c r="B24" s="1402" t="s">
        <v>554</v>
      </c>
      <c r="C24" s="1389"/>
      <c r="D24" s="426" t="s">
        <v>77</v>
      </c>
      <c r="AE24" s="425">
        <v>24</v>
      </c>
      <c r="AF24" s="425" t="s">
        <v>96</v>
      </c>
    </row>
    <row r="25" spans="1:32" ht="28.15" hidden="1" customHeight="1">
      <c r="B25" s="1402" t="s">
        <v>535</v>
      </c>
      <c r="C25" s="1389"/>
      <c r="D25" s="797" t="s">
        <v>536</v>
      </c>
    </row>
    <row r="26" spans="1:32" ht="28.15" customHeight="1">
      <c r="B26" s="1389" t="s">
        <v>437</v>
      </c>
      <c r="C26" s="1389"/>
      <c r="D26" s="426" t="s">
        <v>440</v>
      </c>
      <c r="AE26" s="425">
        <v>25</v>
      </c>
      <c r="AF26" s="425" t="s">
        <v>96</v>
      </c>
    </row>
    <row r="27" spans="1:32" ht="28.15" customHeight="1">
      <c r="B27" s="1389" t="s">
        <v>438</v>
      </c>
      <c r="C27" s="1389"/>
      <c r="D27" s="426" t="s">
        <v>441</v>
      </c>
      <c r="AE27" s="425">
        <v>26</v>
      </c>
      <c r="AF27" s="425" t="s">
        <v>96</v>
      </c>
    </row>
    <row r="28" spans="1:32" ht="28.15" customHeight="1">
      <c r="B28" s="1389" t="s">
        <v>439</v>
      </c>
      <c r="C28" s="1389"/>
      <c r="D28" s="426" t="s">
        <v>78</v>
      </c>
      <c r="AE28" s="425">
        <v>27</v>
      </c>
      <c r="AF28" s="425" t="s">
        <v>96</v>
      </c>
    </row>
    <row r="29" spans="1:32" ht="112.5" customHeight="1">
      <c r="A29" s="796">
        <v>2.2000000000000002</v>
      </c>
      <c r="B29" s="1384" t="s">
        <v>85</v>
      </c>
      <c r="C29" s="1384"/>
      <c r="D29" s="1384"/>
      <c r="E29" s="1384"/>
      <c r="F29" s="1384"/>
      <c r="AE29" s="425">
        <v>28</v>
      </c>
      <c r="AF29" s="425" t="s">
        <v>96</v>
      </c>
    </row>
    <row r="30" spans="1:32" ht="63.75" customHeight="1">
      <c r="A30" s="796">
        <v>2.2999999999999998</v>
      </c>
      <c r="B30" s="1384" t="s">
        <v>86</v>
      </c>
      <c r="C30" s="1384"/>
      <c r="D30" s="1384"/>
      <c r="E30" s="1384"/>
      <c r="F30" s="1384"/>
      <c r="AE30" s="425">
        <v>29</v>
      </c>
      <c r="AF30" s="425" t="s">
        <v>96</v>
      </c>
    </row>
    <row r="31" spans="1:32" ht="146.25" customHeight="1">
      <c r="A31" s="796">
        <v>2.4</v>
      </c>
      <c r="B31" s="1384" t="s">
        <v>87</v>
      </c>
      <c r="C31" s="1384"/>
      <c r="D31" s="1384"/>
      <c r="E31" s="1384"/>
      <c r="F31" s="1384"/>
      <c r="AE31" s="425">
        <v>30</v>
      </c>
      <c r="AF31" s="425" t="s">
        <v>96</v>
      </c>
    </row>
    <row r="32" spans="1:32" ht="93" customHeight="1">
      <c r="A32" s="796">
        <v>2.5</v>
      </c>
      <c r="B32" s="1384" t="s">
        <v>88</v>
      </c>
      <c r="C32" s="1384"/>
      <c r="D32" s="1384"/>
      <c r="E32" s="1384"/>
      <c r="F32" s="1384"/>
      <c r="AE32" s="425">
        <v>31</v>
      </c>
      <c r="AF32" s="425" t="s">
        <v>93</v>
      </c>
    </row>
    <row r="33" spans="1:29" ht="98.25" customHeight="1">
      <c r="A33" s="437">
        <v>3</v>
      </c>
      <c r="B33" s="1384" t="s">
        <v>109</v>
      </c>
      <c r="C33" s="1384"/>
      <c r="D33" s="1384"/>
      <c r="E33" s="1384"/>
      <c r="F33" s="1384"/>
    </row>
    <row r="34" spans="1:29" ht="85.5" customHeight="1">
      <c r="A34" s="437">
        <v>3.1</v>
      </c>
      <c r="B34" s="1403" t="s">
        <v>501</v>
      </c>
      <c r="C34" s="1403"/>
      <c r="D34" s="1403"/>
      <c r="E34" s="1403"/>
      <c r="F34" s="1403"/>
    </row>
    <row r="35" spans="1:29" ht="144" customHeight="1">
      <c r="A35" s="796">
        <v>3.2</v>
      </c>
      <c r="B35" s="1398" t="s">
        <v>537</v>
      </c>
      <c r="C35" s="1384"/>
      <c r="D35" s="1384"/>
      <c r="E35" s="1384"/>
      <c r="F35" s="1384"/>
    </row>
    <row r="36" spans="1:29" ht="15.75" customHeight="1">
      <c r="A36" s="796"/>
      <c r="B36" s="1384"/>
      <c r="C36" s="1384"/>
      <c r="D36" s="1384"/>
      <c r="E36" s="1384"/>
      <c r="F36" s="1384"/>
    </row>
    <row r="37" spans="1:29" ht="58.5" customHeight="1">
      <c r="A37" s="796">
        <v>3.3</v>
      </c>
      <c r="B37" s="1398" t="s">
        <v>502</v>
      </c>
      <c r="C37" s="1384"/>
      <c r="D37" s="1384"/>
      <c r="E37" s="1384"/>
      <c r="F37" s="1384"/>
    </row>
    <row r="38" spans="1:29" ht="12.75" customHeight="1">
      <c r="A38" s="796"/>
      <c r="B38" s="1384"/>
      <c r="C38" s="1384"/>
      <c r="D38" s="1384"/>
      <c r="E38" s="1384"/>
      <c r="F38" s="1384"/>
    </row>
    <row r="39" spans="1:29" ht="84" customHeight="1">
      <c r="A39" s="437">
        <v>4</v>
      </c>
      <c r="B39" s="1400" t="s">
        <v>89</v>
      </c>
      <c r="C39" s="1400"/>
      <c r="D39" s="1400"/>
      <c r="E39" s="1400"/>
      <c r="F39" s="1400"/>
      <c r="H39" s="426">
        <f>'Names of Bidder'!K6</f>
        <v>2</v>
      </c>
    </row>
    <row r="40" spans="1:29" ht="117" customHeight="1">
      <c r="A40" s="437">
        <v>5</v>
      </c>
      <c r="B40" s="1384" t="s">
        <v>90</v>
      </c>
      <c r="C40" s="1384"/>
      <c r="D40" s="1384"/>
      <c r="E40" s="1384"/>
      <c r="F40" s="1384"/>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8" t="s">
        <v>250</v>
      </c>
      <c r="B46" s="1401" t="str">
        <f>'Sch-1'!B102</f>
        <v>--</v>
      </c>
      <c r="C46" s="1401"/>
      <c r="D46" s="424"/>
      <c r="E46" s="442" t="s">
        <v>81</v>
      </c>
      <c r="F46" s="798" t="str">
        <f>'Sch-1'!M103</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8" t="s">
        <v>251</v>
      </c>
      <c r="B47" s="798" t="str">
        <f>'Sch-1'!B103</f>
        <v/>
      </c>
      <c r="C47" s="443"/>
      <c r="D47" s="424"/>
      <c r="E47" s="442" t="s">
        <v>82</v>
      </c>
      <c r="F47" s="798" t="str">
        <f>'Sch-1'!M104</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99"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99"/>
      <c r="C49" s="1399"/>
      <c r="D49" s="1399"/>
      <c r="E49" s="1399"/>
      <c r="F49" s="1399"/>
    </row>
    <row r="50" spans="1:29" ht="30" customHeight="1">
      <c r="A50" s="799"/>
      <c r="B50" s="799"/>
      <c r="C50" s="322" t="str">
        <f>IF(Z2="2 or More", "Other Partner-2", "")</f>
        <v>Other Partner-2</v>
      </c>
      <c r="D50" s="799"/>
      <c r="E50" s="444"/>
      <c r="F50" s="444" t="str">
        <f>IF(Z2=1,"Other Partner",IF(Z2="2 or More","Other Partner-1",""))</f>
        <v>Other Partner-1</v>
      </c>
    </row>
    <row r="51" spans="1:29" ht="30" customHeight="1">
      <c r="A51" s="322"/>
      <c r="B51" s="440" t="str">
        <f>IF(Z2="2 or More", "Signature :", "")</f>
        <v>Signature :</v>
      </c>
      <c r="C51" s="800"/>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Printed Name :</v>
      </c>
      <c r="C52" s="420"/>
      <c r="D52" s="322"/>
      <c r="E52" s="440" t="str">
        <f>IF(Z1="Sole Bidder", "", "Printed Name :")</f>
        <v>Printed Name :</v>
      </c>
      <c r="F52" s="508"/>
      <c r="H52" s="428"/>
    </row>
    <row r="53" spans="1:29" ht="30" customHeight="1">
      <c r="A53" s="322"/>
      <c r="B53" s="440" t="str">
        <f>IF(Z2="2 or More", "Designation :", "")</f>
        <v>Designation :</v>
      </c>
      <c r="C53" s="420"/>
      <c r="D53" s="322"/>
      <c r="E53" s="440" t="str">
        <f>IF(Z1="Sole Bidder", "", "Designation :")</f>
        <v>Designation :</v>
      </c>
      <c r="F53" s="508"/>
      <c r="H53" s="428"/>
    </row>
    <row r="54" spans="1:29" ht="30" customHeight="1">
      <c r="A54" s="322"/>
      <c r="B54" s="440" t="str">
        <f>IF(Z2=2, "Common Seal :", "")</f>
        <v/>
      </c>
      <c r="C54" s="800"/>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00"/>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97" t="s">
        <v>267</v>
      </c>
      <c r="B56" s="1397"/>
      <c r="C56" s="1397"/>
      <c r="D56" s="1391"/>
      <c r="E56" s="1392"/>
      <c r="F56" s="1392"/>
      <c r="H56" s="428"/>
    </row>
    <row r="57" spans="1:29" ht="33" customHeight="1">
      <c r="A57" s="1396"/>
      <c r="B57" s="1396"/>
      <c r="C57" s="1396"/>
      <c r="D57" s="383"/>
      <c r="E57" s="383"/>
      <c r="F57" s="383"/>
      <c r="H57" s="428"/>
    </row>
    <row r="58" spans="1:29" ht="33" customHeight="1">
      <c r="A58" s="1395"/>
      <c r="B58" s="1395"/>
      <c r="C58" s="1395"/>
      <c r="D58" s="383"/>
      <c r="E58" s="383"/>
      <c r="F58" s="383"/>
      <c r="H58" s="428"/>
    </row>
    <row r="59" spans="1:29" ht="33" customHeight="1">
      <c r="A59" s="1394" t="s">
        <v>268</v>
      </c>
      <c r="B59" s="1394"/>
      <c r="C59" s="1394"/>
      <c r="D59" s="1391"/>
      <c r="E59" s="1392"/>
      <c r="F59" s="1392"/>
      <c r="H59" s="428"/>
    </row>
    <row r="60" spans="1:29" ht="33" customHeight="1">
      <c r="A60" s="1394" t="s">
        <v>266</v>
      </c>
      <c r="B60" s="1394"/>
      <c r="C60" s="1394"/>
      <c r="D60" s="1391"/>
      <c r="E60" s="1392"/>
      <c r="F60" s="1392"/>
      <c r="H60" s="428"/>
    </row>
    <row r="61" spans="1:29" ht="33" customHeight="1">
      <c r="A61" s="1394" t="s">
        <v>269</v>
      </c>
      <c r="B61" s="1394"/>
      <c r="C61" s="1394"/>
      <c r="D61" s="1391"/>
      <c r="E61" s="1392"/>
      <c r="F61" s="1392"/>
      <c r="H61" s="428"/>
    </row>
    <row r="62" spans="1:29" ht="33" customHeight="1">
      <c r="A62" s="1397" t="s">
        <v>270</v>
      </c>
      <c r="B62" s="1397"/>
      <c r="C62" s="1397"/>
      <c r="D62" s="1391"/>
      <c r="E62" s="1392"/>
      <c r="F62" s="1392"/>
      <c r="H62" s="428"/>
    </row>
    <row r="63" spans="1:29" ht="33" customHeight="1">
      <c r="A63" s="1396"/>
      <c r="B63" s="1396"/>
      <c r="C63" s="1396"/>
      <c r="D63" s="383"/>
      <c r="E63" s="383"/>
      <c r="F63" s="383"/>
      <c r="H63" s="428"/>
    </row>
    <row r="64" spans="1:29" ht="33" customHeight="1">
      <c r="A64" s="1395"/>
      <c r="B64" s="1395"/>
      <c r="C64" s="1395"/>
      <c r="D64" s="383"/>
      <c r="E64" s="383"/>
      <c r="F64" s="383"/>
      <c r="H64" s="428"/>
    </row>
    <row r="65" spans="1:8" ht="60.75" customHeight="1">
      <c r="A65" s="1393"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93"/>
      <c r="C65" s="1393"/>
      <c r="D65" s="1393"/>
      <c r="E65" s="1393"/>
      <c r="F65" s="1393"/>
      <c r="H65" s="428"/>
    </row>
    <row r="66" spans="1:8" ht="33" customHeight="1">
      <c r="A66" s="1390" t="s">
        <v>137</v>
      </c>
      <c r="B66" s="1390"/>
      <c r="C66" s="1390"/>
      <c r="D66" s="1390"/>
      <c r="E66" s="1390"/>
      <c r="F66" s="1390"/>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BMCPTH2VC34X9ftfwYSlvri8QJSksCPxh6Y5fFS5xbNPlhunNe+vxiceMu7gMNP832cVQrgvYvb7083NTMeTnw==" saltValue="QhdHUoTWDXEDhNjiK0/XJA=="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411" t="s">
        <v>214</v>
      </c>
      <c r="C1" s="1412"/>
      <c r="D1" s="1412"/>
      <c r="E1" s="1412"/>
      <c r="F1" s="1412"/>
    </row>
    <row r="2" spans="1:8" ht="16.149999999999999" customHeight="1">
      <c r="B2" s="511"/>
      <c r="C2" s="512"/>
      <c r="D2" s="514"/>
      <c r="E2" s="514"/>
      <c r="F2" s="514"/>
    </row>
    <row r="3" spans="1:8" s="515" customFormat="1" ht="16.149999999999999" customHeight="1">
      <c r="A3" s="510"/>
      <c r="B3" s="510"/>
      <c r="C3" s="510"/>
      <c r="D3" s="1413" t="s">
        <v>215</v>
      </c>
      <c r="E3" s="1413"/>
      <c r="F3" s="1413"/>
    </row>
    <row r="4" spans="1:8" s="515" customFormat="1" ht="20.25" customHeight="1">
      <c r="A4" s="1414" t="s">
        <v>216</v>
      </c>
      <c r="B4" s="1414"/>
      <c r="C4" s="1414"/>
      <c r="D4" s="1415">
        <f>'Sch-1'!C8:E8</f>
        <v>0</v>
      </c>
      <c r="E4" s="1415"/>
      <c r="F4" s="1415"/>
    </row>
    <row r="5" spans="1:8" s="520" customFormat="1" ht="21" customHeight="1">
      <c r="A5" s="516" t="s">
        <v>376</v>
      </c>
      <c r="B5" s="1407" t="s">
        <v>217</v>
      </c>
      <c r="C5" s="1408"/>
      <c r="D5" s="517" t="s">
        <v>218</v>
      </c>
      <c r="E5" s="1409" t="s">
        <v>219</v>
      </c>
      <c r="F5" s="1410"/>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ROUND(('Sch-1'!N96-'Sch-1 dis'!F75)+('Sch-2'!J95-'Sch-2 Dis'!F56)+ ('Sch-3 '!P99-'Sch-3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404" t="s">
        <v>229</v>
      </c>
      <c r="C23" s="1404"/>
      <c r="D23" s="1404"/>
      <c r="E23" s="1404"/>
      <c r="F23" s="1416"/>
    </row>
    <row r="24" spans="1:12" s="515" customFormat="1" ht="18.75" customHeight="1">
      <c r="A24" s="550"/>
      <c r="B24" s="1417" t="str">
        <f>H24&amp;" "&amp;G24&amp;" "&amp;I24&amp;" "&amp;J24&amp;"%"&amp; " as"&amp;" "&amp;K24&amp; " "&amp;L24</f>
        <v xml:space="preserve">Excise Duty    % as  </v>
      </c>
      <c r="C24" s="1418"/>
      <c r="D24" s="1418"/>
      <c r="E24" s="1418"/>
      <c r="F24" s="1419"/>
      <c r="G24" s="552" t="s">
        <v>473</v>
      </c>
      <c r="H24" s="553" t="s">
        <v>6</v>
      </c>
      <c r="I24" s="553" t="str">
        <f>IF(J24="","","@")</f>
        <v/>
      </c>
      <c r="J24" s="554" t="s">
        <v>473</v>
      </c>
      <c r="K24" s="555" t="str">
        <f>IF(OR(L24=0,L24=""),"","Rs.")</f>
        <v/>
      </c>
      <c r="L24" s="556" t="str">
        <f>IF(D14=0,"",D14)</f>
        <v/>
      </c>
    </row>
    <row r="25" spans="1:12" s="515" customFormat="1" ht="19.5" customHeight="1">
      <c r="B25" s="1417" t="str">
        <f>H25&amp;" "&amp;G25&amp;" "&amp;I25&amp;" "&amp;J25&amp;"%"&amp; " as"&amp;" "&amp;K25&amp; " "&amp;L25</f>
        <v xml:space="preserve">CST    % as  </v>
      </c>
      <c r="C25" s="1418"/>
      <c r="D25" s="1418"/>
      <c r="E25" s="1418"/>
      <c r="F25" s="1419"/>
      <c r="G25" s="552" t="s">
        <v>473</v>
      </c>
      <c r="H25" s="553" t="s">
        <v>7</v>
      </c>
      <c r="I25" s="553" t="str">
        <f>IF(J25="","","@")</f>
        <v/>
      </c>
      <c r="J25" s="554" t="s">
        <v>473</v>
      </c>
      <c r="K25" s="555" t="str">
        <f>IF(OR(L25=0,L25=""),"","Rs.")</f>
        <v/>
      </c>
      <c r="L25" s="556" t="str">
        <f>IF(D15=0,"",D15)</f>
        <v/>
      </c>
    </row>
    <row r="26" spans="1:12" s="515" customFormat="1" ht="19.5" customHeight="1">
      <c r="B26" s="1417" t="e">
        <f>H26&amp;" "&amp;G26&amp;" "&amp;I26&amp;" "&amp;J26&amp;"%"&amp; " as"&amp;" "&amp;K26&amp; " "&amp;L26</f>
        <v>#REF!</v>
      </c>
      <c r="C26" s="1418"/>
      <c r="D26" s="1418"/>
      <c r="E26" s="1418"/>
      <c r="F26" s="1419"/>
      <c r="G26" s="552" t="s">
        <v>473</v>
      </c>
      <c r="H26" s="553" t="s">
        <v>8</v>
      </c>
      <c r="I26" s="553" t="str">
        <f>IF(J26="","","@")</f>
        <v/>
      </c>
      <c r="J26" s="554" t="s">
        <v>473</v>
      </c>
      <c r="K26" s="555" t="e">
        <f>IF(OR(L26=0,L26=""),"","Rs.")</f>
        <v>#REF!</v>
      </c>
      <c r="L26" s="556" t="e">
        <f>IF(D16=0,"",D16)</f>
        <v>#REF!</v>
      </c>
    </row>
    <row r="27" spans="1:12" s="515" customFormat="1" ht="19.5" customHeight="1">
      <c r="B27" s="1417" t="e">
        <f>H27&amp;" "&amp;G27&amp;" "&amp;I27&amp;" "&amp;J27&amp; " as"&amp;" "&amp;K27&amp; " "&amp;L27</f>
        <v>#REF!</v>
      </c>
      <c r="C27" s="1418"/>
      <c r="D27" s="1418"/>
      <c r="E27" s="1418"/>
      <c r="F27" s="1419"/>
      <c r="G27" s="552" t="s">
        <v>473</v>
      </c>
      <c r="H27" s="553" t="s">
        <v>9</v>
      </c>
      <c r="I27" s="553"/>
      <c r="J27" s="557"/>
      <c r="K27" s="555" t="e">
        <f>IF(OR(L27=0,L27=""),"","Rs.")</f>
        <v>#REF!</v>
      </c>
      <c r="L27" s="556" t="e">
        <f>IF(D17=0,"",D17)</f>
        <v>#REF!</v>
      </c>
    </row>
    <row r="28" spans="1:12" s="515" customFormat="1" ht="19.5" customHeight="1">
      <c r="B28" s="1417" t="str">
        <f>H28&amp;" "&amp;G28&amp;" "&amp;I28&amp;" "&amp;J28&amp; " as"&amp;" "&amp;K28&amp; " "&amp;L28</f>
        <v xml:space="preserve">Others     as  </v>
      </c>
      <c r="C28" s="1418"/>
      <c r="D28" s="1418"/>
      <c r="E28" s="1418"/>
      <c r="F28" s="1419"/>
      <c r="G28" s="552" t="s">
        <v>473</v>
      </c>
      <c r="H28" s="551" t="s">
        <v>233</v>
      </c>
      <c r="I28" s="551"/>
      <c r="J28" s="551"/>
      <c r="K28" s="551" t="str">
        <f>IF(OR(L28=0,L28=""),"","Rs.")</f>
        <v/>
      </c>
      <c r="L28" s="558" t="str">
        <f>IF(D18=0,"",D18)</f>
        <v/>
      </c>
    </row>
    <row r="29" spans="1:12" s="515" customFormat="1" ht="19.5" customHeight="1">
      <c r="B29" s="1405"/>
      <c r="C29" s="1405"/>
      <c r="D29" s="1405"/>
      <c r="E29" s="1405"/>
      <c r="F29" s="1406"/>
    </row>
    <row r="30" spans="1:12" ht="59.25" customHeight="1">
      <c r="A30" s="559" t="s">
        <v>234</v>
      </c>
      <c r="B30" s="1425" t="s">
        <v>10</v>
      </c>
      <c r="C30" s="1426"/>
      <c r="D30" s="1426"/>
      <c r="E30" s="1426"/>
      <c r="F30" s="1427"/>
    </row>
    <row r="31" spans="1:12" s="515" customFormat="1" ht="19.5" customHeight="1">
      <c r="A31" s="560" t="s">
        <v>353</v>
      </c>
      <c r="B31" s="1404" t="s">
        <v>235</v>
      </c>
      <c r="C31" s="1404"/>
      <c r="D31" s="1404"/>
      <c r="E31" s="551" t="s">
        <v>231</v>
      </c>
      <c r="F31" s="556">
        <v>0</v>
      </c>
    </row>
    <row r="32" spans="1:12" s="515" customFormat="1" ht="19.5" customHeight="1">
      <c r="A32" s="560" t="s">
        <v>354</v>
      </c>
      <c r="B32" s="553" t="s">
        <v>11</v>
      </c>
      <c r="C32" s="561"/>
      <c r="D32" s="562">
        <v>0.1</v>
      </c>
      <c r="E32" s="551" t="s">
        <v>231</v>
      </c>
      <c r="F32" s="556">
        <f>ROUND(D32*F31,0)</f>
        <v>0</v>
      </c>
      <c r="H32" s="1404"/>
      <c r="I32" s="1404"/>
      <c r="J32" s="1404"/>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404" t="s">
        <v>238</v>
      </c>
      <c r="C37" s="1404"/>
      <c r="D37" s="1404"/>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20" t="str">
        <f>Basic!B1</f>
        <v>Retrofitting the 220 kV Switchyard equipments and control &amp; protection system with Substation Automation System and SPR based Control &amp; Protection System at Mandola Substation</v>
      </c>
      <c r="B43" s="1421"/>
      <c r="C43" s="1422"/>
      <c r="D43" s="1423" t="s">
        <v>239</v>
      </c>
      <c r="E43" s="1424"/>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32" t="s">
        <v>214</v>
      </c>
      <c r="C1" s="1433"/>
      <c r="D1" s="1433"/>
      <c r="E1" s="1433"/>
      <c r="F1" s="1433"/>
    </row>
    <row r="2" spans="1:16" ht="16.149999999999999" customHeight="1">
      <c r="B2" s="112"/>
      <c r="C2" s="113"/>
      <c r="D2" s="115"/>
      <c r="E2" s="115"/>
      <c r="F2" s="115"/>
    </row>
    <row r="3" spans="1:16" s="116" customFormat="1" ht="16.149999999999999" customHeight="1">
      <c r="A3" s="111"/>
      <c r="B3" s="111"/>
      <c r="C3" s="111"/>
      <c r="D3" s="1434" t="s">
        <v>215</v>
      </c>
      <c r="E3" s="1434"/>
      <c r="F3" s="1434"/>
      <c r="H3" s="269"/>
      <c r="I3" s="269"/>
      <c r="J3" s="269"/>
      <c r="K3" s="269"/>
      <c r="L3" s="269"/>
      <c r="M3" s="269"/>
      <c r="N3" s="269"/>
      <c r="O3" s="269"/>
      <c r="P3" s="269"/>
    </row>
    <row r="4" spans="1:16" s="116" customFormat="1" ht="20.25" customHeight="1">
      <c r="A4" s="1440" t="s">
        <v>216</v>
      </c>
      <c r="B4" s="1440"/>
      <c r="C4" s="1440"/>
      <c r="D4" s="1435" t="str">
        <f>'Sch-1'!C8</f>
        <v xml:space="preserve">…….. …….. …….. …….. …….. …….. </v>
      </c>
      <c r="E4" s="1435"/>
      <c r="F4" s="1435"/>
      <c r="H4" s="269"/>
      <c r="I4" s="269"/>
      <c r="J4" s="269"/>
      <c r="K4" s="269"/>
      <c r="L4" s="269"/>
      <c r="M4" s="269"/>
      <c r="N4" s="269"/>
      <c r="O4" s="269"/>
      <c r="P4" s="269"/>
    </row>
    <row r="5" spans="1:16" s="122" customFormat="1" ht="21" customHeight="1">
      <c r="A5" s="118" t="s">
        <v>376</v>
      </c>
      <c r="B5" s="1438" t="s">
        <v>217</v>
      </c>
      <c r="C5" s="1439"/>
      <c r="D5" s="119" t="s">
        <v>218</v>
      </c>
      <c r="E5" s="1436" t="s">
        <v>219</v>
      </c>
      <c r="F5" s="1437"/>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'Sch-1'!AA98+'Sch-2'!#REF!+'Sch-3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'Sch-1'!N95</f>
        <v>0</v>
      </c>
      <c r="E20" s="127"/>
      <c r="F20" s="128">
        <f>D20</f>
        <v>0</v>
      </c>
      <c r="H20" s="269"/>
      <c r="I20" s="269"/>
      <c r="J20" s="269"/>
      <c r="K20" s="269"/>
      <c r="L20" s="269"/>
      <c r="M20" s="269"/>
      <c r="N20" s="269"/>
      <c r="O20" s="269"/>
      <c r="P20" s="269"/>
    </row>
    <row r="21" spans="1:16" s="116" customFormat="1" ht="23.25" customHeight="1">
      <c r="A21" s="144" t="s">
        <v>228</v>
      </c>
      <c r="B21" s="1441" t="s">
        <v>229</v>
      </c>
      <c r="C21" s="1441"/>
      <c r="D21" s="1441"/>
      <c r="E21" s="1441"/>
      <c r="F21" s="1442"/>
      <c r="H21" s="269"/>
      <c r="I21" s="269"/>
      <c r="J21" s="269"/>
      <c r="K21" s="269"/>
      <c r="L21" s="269"/>
      <c r="M21" s="269"/>
      <c r="N21" s="269"/>
      <c r="O21" s="269"/>
      <c r="P21" s="269"/>
    </row>
    <row r="22" spans="1:16" s="116" customFormat="1" ht="18.75" customHeight="1">
      <c r="A22" s="146" t="s">
        <v>353</v>
      </c>
      <c r="B22" s="1431" t="s">
        <v>230</v>
      </c>
      <c r="C22" s="1431"/>
      <c r="D22" s="1431"/>
      <c r="E22" s="145" t="s">
        <v>231</v>
      </c>
      <c r="F22" s="148" t="e">
        <f>D14</f>
        <v>#REF!</v>
      </c>
      <c r="H22" s="269"/>
      <c r="I22" s="269"/>
      <c r="J22" s="269"/>
      <c r="K22" s="269"/>
      <c r="L22" s="269"/>
      <c r="M22" s="269"/>
      <c r="N22" s="269"/>
      <c r="O22" s="269"/>
      <c r="P22" s="269"/>
    </row>
    <row r="23" spans="1:16" s="116" customFormat="1" ht="19.5" customHeight="1">
      <c r="A23" s="146" t="s">
        <v>354</v>
      </c>
      <c r="B23" s="1431" t="s">
        <v>232</v>
      </c>
      <c r="C23" s="1431"/>
      <c r="D23" s="1431"/>
      <c r="E23" s="145" t="s">
        <v>231</v>
      </c>
      <c r="F23" s="148" t="e">
        <f>D15</f>
        <v>#REF!</v>
      </c>
      <c r="H23" s="269"/>
      <c r="I23" s="269"/>
      <c r="J23" s="269"/>
      <c r="K23" s="269"/>
      <c r="L23" s="269"/>
      <c r="M23" s="269"/>
      <c r="N23" s="269"/>
      <c r="O23" s="269"/>
      <c r="P23" s="269"/>
    </row>
    <row r="24" spans="1:16" s="116" customFormat="1" ht="19.5" customHeight="1">
      <c r="A24" s="146" t="s">
        <v>355</v>
      </c>
      <c r="B24" s="1431" t="s">
        <v>284</v>
      </c>
      <c r="C24" s="1431"/>
      <c r="D24" s="1431"/>
      <c r="E24" s="145" t="s">
        <v>231</v>
      </c>
      <c r="F24" s="148" t="e">
        <f>D16</f>
        <v>#REF!</v>
      </c>
      <c r="H24" s="269"/>
      <c r="I24" s="269"/>
      <c r="J24" s="269"/>
      <c r="K24" s="269"/>
      <c r="L24" s="269"/>
      <c r="M24" s="269"/>
      <c r="N24" s="269"/>
      <c r="O24" s="269"/>
      <c r="P24" s="269"/>
    </row>
    <row r="25" spans="1:16" s="116" customFormat="1" ht="19.5" customHeight="1">
      <c r="A25" s="146" t="s">
        <v>356</v>
      </c>
      <c r="B25" s="1431" t="s">
        <v>233</v>
      </c>
      <c r="C25" s="1431"/>
      <c r="D25" s="1431"/>
      <c r="E25" s="145" t="s">
        <v>231</v>
      </c>
      <c r="F25" s="148" t="e">
        <f>D17</f>
        <v>#REF!</v>
      </c>
      <c r="H25" s="269"/>
      <c r="I25" s="269"/>
      <c r="J25" s="269"/>
      <c r="K25" s="269"/>
      <c r="L25" s="269"/>
      <c r="M25" s="269"/>
      <c r="N25" s="269"/>
      <c r="O25" s="269"/>
      <c r="P25" s="269"/>
    </row>
    <row r="26" spans="1:16" s="116" customFormat="1" ht="19.5" customHeight="1">
      <c r="A26" s="150" t="s">
        <v>234</v>
      </c>
      <c r="B26" s="1441" t="s">
        <v>286</v>
      </c>
      <c r="C26" s="1441"/>
      <c r="D26" s="1441"/>
      <c r="E26" s="1441"/>
      <c r="F26" s="1442"/>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43" t="s">
        <v>302</v>
      </c>
      <c r="C30" s="1444"/>
      <c r="D30" s="1444"/>
      <c r="E30" s="1444"/>
      <c r="F30" s="1445"/>
      <c r="H30" s="269" t="s">
        <v>287</v>
      </c>
      <c r="I30" s="269"/>
      <c r="J30" s="269"/>
      <c r="K30" s="269"/>
      <c r="L30" s="269"/>
      <c r="M30" s="269"/>
      <c r="N30" s="269"/>
      <c r="O30" s="269"/>
      <c r="P30" s="269"/>
    </row>
    <row r="31" spans="1:16" s="116" customFormat="1" ht="19.5" customHeight="1">
      <c r="A31" s="146" t="s">
        <v>353</v>
      </c>
      <c r="B31" s="1431" t="s">
        <v>235</v>
      </c>
      <c r="C31" s="1431"/>
      <c r="D31" s="1431"/>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31" t="s">
        <v>236</v>
      </c>
      <c r="C32" s="1431"/>
      <c r="D32" s="1431"/>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31" t="s">
        <v>237</v>
      </c>
      <c r="C33" s="1431"/>
      <c r="D33" s="1431"/>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31" t="s">
        <v>233</v>
      </c>
      <c r="C34" s="1431"/>
      <c r="D34" s="1431"/>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31" t="s">
        <v>238</v>
      </c>
      <c r="C35" s="1431"/>
      <c r="D35" s="1431"/>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31" t="s">
        <v>303</v>
      </c>
      <c r="C36" s="1431"/>
      <c r="D36" s="1431"/>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28" t="str">
        <f>Cover!B2</f>
        <v>Package-A-Construction of 2 Nos. 400 kV line bays at 400 kV Bareilly (POWERGRID) S/S</v>
      </c>
      <c r="B38" s="1428"/>
      <c r="C38" s="1428"/>
      <c r="D38" s="1429" t="s">
        <v>239</v>
      </c>
      <c r="E38" s="1430"/>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46">
        <f>'Bid Form 2nd Envelope'!AB17</f>
        <v>0</v>
      </c>
      <c r="B1" s="1446"/>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8909CFDD-4F29-4C72-886E-908773EE94A2}" state="hidden">
      <selection sqref="A1:F1"/>
      <pageMargins left="0.75" right="0.75" top="1" bottom="1" header="0.5" footer="0.5"/>
      <pageSetup orientation="portrait" r:id="rId2"/>
      <headerFooter alignWithMargins="0"/>
    </customSheetView>
    <customSheetView guid="{A34CC49F-E309-4C23-B4F6-1E3B307C10D1}" state="hidden">
      <selection sqref="A1:F1"/>
      <pageMargins left="0.75" right="0.75" top="1" bottom="1" header="0.5" footer="0.5"/>
      <pageSetup orientation="portrait" r:id="rId3"/>
      <headerFooter alignWithMargins="0"/>
    </customSheetView>
    <customSheetView guid="{B835C05C-B615-4DCB-982D-4519616B3CD8}" state="hidden">
      <selection sqref="A1:F1"/>
      <pageMargins left="0.75" right="0.75" top="1" bottom="1" header="0.5" footer="0.5"/>
      <pageSetup orientation="portrait" r:id="rId4"/>
      <headerFooter alignWithMargins="0"/>
    </customSheetView>
    <customSheetView guid="{223BC0FC-814D-40F0-9795-CE82A16FF3A5}" state="hidden">
      <selection sqref="A1:F1"/>
      <pageMargins left="0.75" right="0.75" top="1" bottom="1" header="0.5" footer="0.5"/>
      <pageSetup orientation="portrait" r:id="rId5"/>
      <headerFooter alignWithMargins="0"/>
    </customSheetView>
    <customSheetView guid="{D53177B2-31EC-4222-B97A-A37DCFD9E45B}" state="hidden">
      <selection sqref="A1:F1"/>
      <pageMargins left="0.75" right="0.75" top="1" bottom="1" header="0.5" footer="0.5"/>
      <pageSetup orientation="portrait" r:id="rId6"/>
      <headerFooter alignWithMargins="0"/>
    </customSheetView>
    <customSheetView guid="{B3CE7B10-A914-4559-A6DA-AED8C22AFD6D}" state="hidden">
      <selection sqref="A1:F1"/>
      <pageMargins left="0.75" right="0.75" top="1" bottom="1" header="0.5" footer="0.5"/>
      <pageSetup orientation="portrait" r:id="rId7"/>
      <headerFooter alignWithMargins="0"/>
    </customSheetView>
    <customSheetView guid="{7487ED9F-BBED-4B2A-9631-22F1A430946B}" state="hidden">
      <selection sqref="A1:F1"/>
      <pageMargins left="0.75" right="0.75" top="1" bottom="1" header="0.5" footer="0.5"/>
      <pageSetup orientation="portrait" r:id="rId8"/>
      <headerFooter alignWithMargins="0"/>
    </customSheetView>
    <customSheetView guid="{A7DBDDEF-9245-44C6-9EBF-032DB6E1C0A2}" state="hidden">
      <selection sqref="A1:F1"/>
      <pageMargins left="0.75" right="0.75" top="1" bottom="1" header="0.5" footer="0.5"/>
      <pageSetup orientation="portrait" r:id="rId9"/>
      <headerFooter alignWithMargins="0"/>
    </customSheetView>
    <customSheetView guid="{E9F4E142-7D26-464D-BECA-4F3806DB1FE1}" state="hidden">
      <selection sqref="A1:F1"/>
      <pageMargins left="0.75" right="0.75" top="1" bottom="1" header="0.5" footer="0.5"/>
      <pageSetup orientation="portrait" r:id="rId10"/>
      <headerFooter alignWithMargins="0"/>
    </customSheetView>
    <customSheetView guid="{27A45B7A-04F2-4516-B80B-5ED0825D4ED3}" state="hidden" topLeftCell="A2">
      <selection activeCell="C2" sqref="C2"/>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01ACF2E1-8E61-4459-ABC1-B6C183DEED61}" state="hidden" showRuler="0">
      <selection sqref="A1:B1"/>
      <pageMargins left="0.75" right="0.75" top="1" bottom="1" header="0.5" footer="0.5"/>
      <pageSetup orientation="portrait" r:id="rId13"/>
      <headerFooter alignWithMargins="0"/>
    </customSheetView>
    <customSheetView guid="{4F65FF32-EC61-4022-A399-2986D7B6B8B3}" state="hidden" showRuler="0">
      <selection sqref="A1:B1"/>
      <pageMargins left="0.75" right="0.75" top="1" bottom="1" header="0.5" footer="0.5"/>
      <pageSetup orientation="portrait" r:id="rId14"/>
      <headerFooter alignWithMargins="0"/>
    </customSheetView>
    <customSheetView guid="{ECE9294F-C910-4036-88BC-B1F2176FB06B}" state="hidden">
      <selection sqref="A1:F1"/>
      <pageMargins left="0.75" right="0.75" top="1" bottom="1" header="0.5" footer="0.5"/>
      <pageSetup orientation="portrait" r:id="rId15"/>
      <headerFooter alignWithMargins="0"/>
    </customSheetView>
    <customSheetView guid="{B23AD343-29DA-4CE0-BD10-47BF44F3782F}" state="hidden">
      <selection sqref="A1:F1"/>
      <pageMargins left="0.75" right="0.75" top="1" bottom="1" header="0.5" footer="0.5"/>
      <pageSetup orientation="portrait" r:id="rId16"/>
      <headerFooter alignWithMargins="0"/>
    </customSheetView>
    <customSheetView guid="{4AA1107B-A795-4744-B566-827168772C7A}" state="hidden">
      <selection sqref="A1:F1"/>
      <pageMargins left="0.75" right="0.75" top="1" bottom="1" header="0.5" footer="0.5"/>
      <pageSetup orientation="portrait" r:id="rId17"/>
      <headerFooter alignWithMargins="0"/>
    </customSheetView>
    <customSheetView guid="{EE46BCD1-F715-4FA9-A5FC-1B125AD601E0}" state="hidden">
      <selection sqref="A1:F1"/>
      <pageMargins left="0.75" right="0.75" top="1" bottom="1" header="0.5" footer="0.5"/>
      <pageSetup orientation="portrait" r:id="rId18"/>
      <headerFooter alignWithMargins="0"/>
    </customSheetView>
    <customSheetView guid="{D0757F9E-DF41-4B40-A5E5-F4F8FDD8D61D}" state="hidden">
      <selection sqref="A1:F1"/>
      <pageMargins left="0.75" right="0.75" top="1" bottom="1" header="0.5" footer="0.5"/>
      <pageSetup orientation="portrait" r:id="rId19"/>
      <headerFooter alignWithMargins="0"/>
    </customSheetView>
    <customSheetView guid="{E97134B6-5E8D-4951-8DA0-73D065532361}" state="hidden">
      <selection sqref="A1:F1"/>
      <pageMargins left="0.75" right="0.75" top="1" bottom="1" header="0.5" footer="0.5"/>
      <pageSetup orientation="portrait" r:id="rId20"/>
      <headerFooter alignWithMargins="0"/>
    </customSheetView>
    <customSheetView guid="{C431BC99-7569-44AB-83F6-AB73BDED3783}" state="hidden">
      <selection sqref="A1:F1"/>
      <pageMargins left="0.75" right="0.75" top="1" bottom="1" header="0.5" footer="0.5"/>
      <pageSetup orientation="portrait" r:id="rId21"/>
      <headerFooter alignWithMargins="0"/>
    </customSheetView>
    <customSheetView guid="{498493C3-769C-4143-9114-C68CD1D40B11}" state="hidden">
      <selection sqref="A1:F1"/>
      <pageMargins left="0.75" right="0.75" top="1" bottom="1" header="0.5" footer="0.5"/>
      <pageSetup orientation="portrait" r:id="rId22"/>
      <headerFooter alignWithMargins="0"/>
    </customSheetView>
    <customSheetView guid="{1E0C44A1-9358-4FBD-8C2C-4DB661DA1476}" state="hidden">
      <selection sqref="A1:F1"/>
      <pageMargins left="0.75" right="0.75" top="1" bottom="1" header="0.5" footer="0.5"/>
      <pageSetup orientation="portrait" r:id="rId23"/>
      <headerFooter alignWithMargins="0"/>
    </customSheetView>
    <customSheetView guid="{A41EE4DE-0D82-4A56-8210-F78316511D11}" state="hidden">
      <selection sqref="A1:F1"/>
      <pageMargins left="0.75" right="0.75" top="1" bottom="1" header="0.5" footer="0.5"/>
      <pageSetup orientation="portrait" r:id="rId24"/>
      <headerFooter alignWithMargins="0"/>
    </customSheetView>
    <customSheetView guid="{BB6473B7-092C-417E-97E7-ED0705AE17A0}" state="hidden">
      <selection sqref="A1:F1"/>
      <pageMargins left="0.75" right="0.75" top="1" bottom="1" header="0.5" footer="0.5"/>
      <pageSetup orientation="portrait" r:id="rId25"/>
      <headerFooter alignWithMargins="0"/>
    </customSheetView>
    <customSheetView guid="{023E95C7-CD0A-46A1-945E-64751E02EBFE}" state="hidden">
      <selection sqref="A1:F1"/>
      <pageMargins left="0.75" right="0.75" top="1" bottom="1" header="0.5" footer="0.5"/>
      <pageSetup orientation="portrait" r:id="rId26"/>
      <headerFooter alignWithMargins="0"/>
    </customSheetView>
    <customSheetView guid="{CB55CDDD-15EC-4265-9148-3411BBB26D54}" state="hidden">
      <selection sqref="A1:F1"/>
      <pageMargins left="0.75" right="0.75" top="1" bottom="1" header="0.5" footer="0.5"/>
      <pageSetup orientation="portrait" r:id="rId27"/>
      <headerFooter alignWithMargins="0"/>
    </customSheetView>
    <customSheetView guid="{987A3FAC-920D-4C0C-8129-D8F4AFD7E477}"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58" t="s">
        <v>562</v>
      </c>
      <c r="B1" s="1158"/>
      <c r="C1" s="1158"/>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59" t="s">
        <v>311</v>
      </c>
      <c r="C12" s="1159"/>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59" t="s">
        <v>313</v>
      </c>
      <c r="C14" s="1159"/>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59" t="s">
        <v>316</v>
      </c>
      <c r="C21" s="1159"/>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59" t="s">
        <v>322</v>
      </c>
      <c r="C27" s="1159"/>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59" t="s">
        <v>323</v>
      </c>
      <c r="C30" s="1159"/>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59" t="s">
        <v>568</v>
      </c>
      <c r="C33" s="1159"/>
      <c r="D33" s="292"/>
    </row>
    <row r="34" spans="2:11" ht="18" customHeight="1">
      <c r="B34" s="294" t="s">
        <v>327</v>
      </c>
      <c r="C34" s="290" t="s">
        <v>324</v>
      </c>
      <c r="D34" s="287"/>
    </row>
    <row r="35" spans="2:11" ht="18" hidden="1" customHeight="1">
      <c r="B35" s="1159" t="s">
        <v>525</v>
      </c>
      <c r="C35" s="1159"/>
      <c r="D35" s="292"/>
    </row>
    <row r="36" spans="2:11" ht="18" hidden="1" customHeight="1">
      <c r="B36" s="294" t="s">
        <v>327</v>
      </c>
      <c r="C36" s="290" t="s">
        <v>324</v>
      </c>
      <c r="D36" s="287"/>
    </row>
    <row r="37" spans="2:11" ht="18" customHeight="1">
      <c r="B37" s="1159" t="s">
        <v>325</v>
      </c>
      <c r="C37" s="1159"/>
      <c r="D37" s="292"/>
    </row>
    <row r="38" spans="2:11" ht="32.25" customHeight="1">
      <c r="B38" s="294" t="s">
        <v>327</v>
      </c>
      <c r="C38" s="290" t="s">
        <v>331</v>
      </c>
      <c r="D38" s="287"/>
      <c r="E38" s="288"/>
      <c r="F38" s="288"/>
      <c r="G38" s="288"/>
      <c r="H38" s="288"/>
      <c r="I38" s="288"/>
      <c r="J38" s="288"/>
      <c r="K38" s="288"/>
    </row>
    <row r="39" spans="2:11" ht="18" customHeight="1">
      <c r="B39" s="1159" t="s">
        <v>332</v>
      </c>
      <c r="C39" s="1159"/>
    </row>
    <row r="40" spans="2:11" ht="38.1" customHeight="1">
      <c r="B40" s="294" t="s">
        <v>327</v>
      </c>
      <c r="C40" s="290" t="s">
        <v>330</v>
      </c>
    </row>
    <row r="41" spans="2:11" ht="38.1" customHeight="1">
      <c r="B41" s="294" t="s">
        <v>327</v>
      </c>
      <c r="C41" s="290" t="s">
        <v>331</v>
      </c>
    </row>
    <row r="42" spans="2:11" ht="18" customHeight="1">
      <c r="B42" s="1159" t="s">
        <v>333</v>
      </c>
      <c r="C42" s="1159"/>
    </row>
    <row r="43" spans="2:11" ht="18" customHeight="1">
      <c r="B43" s="294" t="s">
        <v>327</v>
      </c>
      <c r="C43" s="296" t="s">
        <v>328</v>
      </c>
    </row>
    <row r="44" spans="2:11" ht="18" customHeight="1">
      <c r="B44" s="294" t="s">
        <v>327</v>
      </c>
      <c r="C44" s="296" t="s">
        <v>334</v>
      </c>
    </row>
    <row r="45" spans="2:11" ht="18" customHeight="1">
      <c r="B45" s="1159" t="s">
        <v>329</v>
      </c>
      <c r="C45" s="1159"/>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62"/>
      <c r="B51" s="1162"/>
      <c r="C51" s="1162"/>
      <c r="D51" s="291"/>
    </row>
    <row r="52" spans="1:11" ht="18" customHeight="1">
      <c r="A52" s="1161" t="s">
        <v>137</v>
      </c>
      <c r="B52" s="1161"/>
      <c r="C52" s="1161"/>
      <c r="D52" s="291"/>
    </row>
    <row r="53" spans="1:11" ht="36" customHeight="1">
      <c r="A53" s="1160" t="s">
        <v>337</v>
      </c>
      <c r="B53" s="1160"/>
      <c r="C53" s="1160"/>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63" t="str">
        <f>Cover!$B$2</f>
        <v>Package-A-Construction of 2 Nos. 400 kV line bays at 400 kV Bareilly (POWERGRID) S/S</v>
      </c>
      <c r="C1" s="1163"/>
      <c r="D1" s="1163"/>
      <c r="E1" s="1163"/>
      <c r="F1" s="1163"/>
      <c r="G1" s="1163"/>
      <c r="H1" s="153"/>
      <c r="I1" s="153"/>
      <c r="J1" s="153"/>
      <c r="L1" s="174"/>
      <c r="M1" s="174"/>
      <c r="N1" s="174"/>
    </row>
    <row r="2" spans="2:28" ht="31.5" customHeight="1">
      <c r="B2" s="1164" t="str">
        <f>Cover!B3</f>
        <v>Tender Enquiry No.:NR3/NT/W-AIS/DOM/K00/25/11853 (RFx No. 5002004745)</v>
      </c>
      <c r="C2" s="1164"/>
      <c r="D2" s="1164"/>
      <c r="E2" s="1164"/>
      <c r="F2" s="1164"/>
      <c r="G2" s="1164"/>
      <c r="H2" s="154"/>
      <c r="I2" s="154"/>
      <c r="J2" s="154"/>
      <c r="L2" s="629" t="s">
        <v>556</v>
      </c>
      <c r="M2" s="339">
        <v>1</v>
      </c>
      <c r="N2" s="175"/>
      <c r="AA2" s="629" t="s">
        <v>559</v>
      </c>
      <c r="AB2" s="655">
        <v>1</v>
      </c>
    </row>
    <row r="3" spans="2:28" ht="12" customHeight="1">
      <c r="B3" s="155"/>
      <c r="C3" s="155"/>
      <c r="D3" s="155"/>
      <c r="E3" s="155"/>
      <c r="F3" s="154"/>
      <c r="G3" s="154"/>
      <c r="H3" s="154"/>
      <c r="I3" s="154"/>
      <c r="J3" s="154"/>
      <c r="L3" s="629" t="s">
        <v>557</v>
      </c>
      <c r="M3" s="339" t="s">
        <v>449</v>
      </c>
      <c r="N3" s="175"/>
      <c r="AA3" s="629" t="s">
        <v>560</v>
      </c>
      <c r="AB3" s="655" t="s">
        <v>449</v>
      </c>
    </row>
    <row r="4" spans="2:28" ht="20.100000000000001" customHeight="1">
      <c r="B4" s="1165" t="s">
        <v>259</v>
      </c>
      <c r="C4" s="1165"/>
      <c r="D4" s="1165"/>
      <c r="E4" s="1165"/>
      <c r="F4" s="1165"/>
      <c r="G4" s="1165"/>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66" t="s">
        <v>560</v>
      </c>
      <c r="E6" s="1166"/>
      <c r="F6" s="1166"/>
      <c r="G6" s="1166"/>
      <c r="H6" s="158"/>
      <c r="I6" s="158" t="str">
        <f>D6</f>
        <v>JV (Joint Venture)</v>
      </c>
      <c r="J6" s="158"/>
      <c r="K6" s="157">
        <f>IF(I6="Sole Bidder",1,2)</f>
        <v>2</v>
      </c>
      <c r="L6" s="505" t="str">
        <f>IF(D6= "Sole Bidder", 0, D7)</f>
        <v>2 or More</v>
      </c>
      <c r="M6" s="174" t="str">
        <f>D6</f>
        <v>JV (Joint Venture)</v>
      </c>
      <c r="N6" s="174">
        <f>IF(M6="Sole Bidder",1,2)</f>
        <v>2</v>
      </c>
      <c r="AA6" s="656" t="str">
        <f>IF(D6= "Sole Bidder", 0, D7)</f>
        <v>2 or More</v>
      </c>
    </row>
    <row r="7" spans="2:28" ht="50.1" customHeight="1">
      <c r="B7" s="582" t="str">
        <f>IF(D6= "JV (Joint Venture)", "Total Nos. of  Partners in the JV [excluding the Lead Partner]", "")</f>
        <v>Total Nos. of  Partners in the JV [excluding the Lead Partner]</v>
      </c>
      <c r="C7" s="584"/>
      <c r="D7" s="1167" t="s">
        <v>449</v>
      </c>
      <c r="E7" s="1168"/>
      <c r="F7" s="1168"/>
      <c r="G7" s="1169"/>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Lead Partner</v>
      </c>
      <c r="C9" s="162"/>
      <c r="D9" s="1173" t="s">
        <v>461</v>
      </c>
      <c r="E9" s="1174"/>
      <c r="F9" s="1174"/>
      <c r="G9" s="1175"/>
    </row>
    <row r="10" spans="2:28" ht="20.100000000000001" customHeight="1">
      <c r="B10" s="163" t="str">
        <f>IF(D6= "Sole Bidder", "Address of Sole Bidder", "Address of Lead Partner")</f>
        <v>Address of Lead Partner</v>
      </c>
      <c r="C10" s="164"/>
      <c r="D10" s="1173" t="s">
        <v>461</v>
      </c>
      <c r="E10" s="1174"/>
      <c r="F10" s="1174"/>
      <c r="G10" s="1175"/>
    </row>
    <row r="11" spans="2:28" ht="20.100000000000001" customHeight="1">
      <c r="B11" s="165"/>
      <c r="C11" s="166"/>
      <c r="D11" s="1173" t="s">
        <v>461</v>
      </c>
      <c r="E11" s="1174"/>
      <c r="F11" s="1174"/>
      <c r="G11" s="1175"/>
    </row>
    <row r="12" spans="2:28" ht="20.100000000000001" customHeight="1">
      <c r="B12" s="167"/>
      <c r="C12" s="168"/>
      <c r="D12" s="1173" t="s">
        <v>461</v>
      </c>
      <c r="E12" s="1174"/>
      <c r="F12" s="1174"/>
      <c r="G12" s="1175"/>
    </row>
    <row r="13" spans="2:28" ht="20.100000000000001" customHeight="1"/>
    <row r="14" spans="2:28" ht="20.100000000000001" customHeight="1">
      <c r="B14" s="161" t="str">
        <f>IF(D7=1, "Name of other Partner","Name of other Partner - 1")</f>
        <v>Name of other Partner - 1</v>
      </c>
      <c r="C14" s="162"/>
      <c r="D14" s="1173"/>
      <c r="E14" s="1174"/>
      <c r="F14" s="1174"/>
      <c r="G14" s="1175"/>
    </row>
    <row r="15" spans="2:28" ht="20.100000000000001" customHeight="1">
      <c r="B15" s="163" t="str">
        <f>IF(D7=1, "Address of other Partner","Address of other Partner - 1")</f>
        <v>Address of other Partner - 1</v>
      </c>
      <c r="C15" s="164"/>
      <c r="D15" s="1181"/>
      <c r="E15" s="1179"/>
      <c r="F15" s="1179"/>
      <c r="G15" s="1180"/>
    </row>
    <row r="16" spans="2:28" ht="20.100000000000001" customHeight="1">
      <c r="B16" s="165"/>
      <c r="C16" s="166"/>
      <c r="D16" s="1181" t="s">
        <v>461</v>
      </c>
      <c r="E16" s="1179"/>
      <c r="F16" s="1179"/>
      <c r="G16" s="1180"/>
    </row>
    <row r="17" spans="2:10" ht="20.100000000000001" customHeight="1">
      <c r="B17" s="167"/>
      <c r="C17" s="168"/>
      <c r="D17" s="1178" t="s">
        <v>461</v>
      </c>
      <c r="E17" s="1179"/>
      <c r="F17" s="1179"/>
      <c r="G17" s="1180"/>
    </row>
    <row r="18" spans="2:10" ht="20.100000000000001" customHeight="1"/>
    <row r="19" spans="2:10" ht="20.100000000000001" customHeight="1">
      <c r="B19" s="161" t="s">
        <v>450</v>
      </c>
      <c r="C19" s="162"/>
      <c r="D19" s="1170" t="s">
        <v>461</v>
      </c>
      <c r="E19" s="1171"/>
      <c r="F19" s="1171"/>
      <c r="G19" s="1172"/>
    </row>
    <row r="20" spans="2:10" ht="20.100000000000001" customHeight="1">
      <c r="B20" s="163" t="s">
        <v>451</v>
      </c>
      <c r="C20" s="164"/>
      <c r="D20" s="1170" t="s">
        <v>461</v>
      </c>
      <c r="E20" s="1171"/>
      <c r="F20" s="1171"/>
      <c r="G20" s="1172"/>
    </row>
    <row r="21" spans="2:10" ht="20.100000000000001" customHeight="1">
      <c r="B21" s="165"/>
      <c r="C21" s="166"/>
      <c r="D21" s="1170" t="s">
        <v>461</v>
      </c>
      <c r="E21" s="1171"/>
      <c r="F21" s="1171"/>
      <c r="G21" s="1172"/>
    </row>
    <row r="22" spans="2:10" ht="20.100000000000001" customHeight="1">
      <c r="B22" s="167"/>
      <c r="C22" s="168"/>
      <c r="D22" s="1173" t="s">
        <v>461</v>
      </c>
      <c r="E22" s="1176"/>
      <c r="F22" s="1176"/>
      <c r="G22" s="1177"/>
    </row>
    <row r="23" spans="2:10" ht="20.100000000000001" customHeight="1"/>
    <row r="24" spans="2:10" ht="21" customHeight="1">
      <c r="B24" s="169" t="s">
        <v>261</v>
      </c>
      <c r="C24" s="170"/>
      <c r="D24" s="1173"/>
      <c r="E24" s="1174"/>
      <c r="F24" s="1174"/>
      <c r="G24" s="1175"/>
    </row>
    <row r="25" spans="2:10" ht="21" customHeight="1">
      <c r="B25" s="169" t="s">
        <v>262</v>
      </c>
      <c r="C25" s="170"/>
      <c r="D25" s="1173"/>
      <c r="E25" s="1174"/>
      <c r="F25" s="1174"/>
      <c r="G25" s="1175"/>
    </row>
    <row r="26" spans="2:10" ht="21" customHeight="1">
      <c r="B26" s="169" t="s">
        <v>474</v>
      </c>
      <c r="C26" s="170"/>
      <c r="D26" s="1182"/>
      <c r="E26" s="1183"/>
      <c r="F26" s="1183"/>
      <c r="G26" s="1184"/>
    </row>
    <row r="27" spans="2:10" ht="21" customHeight="1">
      <c r="B27" s="169" t="s">
        <v>475</v>
      </c>
      <c r="C27" s="170"/>
      <c r="D27" s="1170"/>
      <c r="E27" s="1171"/>
      <c r="F27" s="1171"/>
      <c r="G27" s="1172"/>
    </row>
    <row r="28" spans="2:10" ht="21" customHeight="1">
      <c r="B28" s="169" t="s">
        <v>476</v>
      </c>
      <c r="C28" s="170"/>
      <c r="D28" s="1170"/>
      <c r="E28" s="1171"/>
      <c r="F28" s="1171"/>
      <c r="G28" s="1172"/>
    </row>
    <row r="29" spans="2:10" ht="21" customHeight="1">
      <c r="B29" s="169" t="s">
        <v>477</v>
      </c>
      <c r="C29" s="170"/>
      <c r="D29" s="1170"/>
      <c r="E29" s="1171"/>
      <c r="F29" s="1171"/>
      <c r="G29" s="1172"/>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73"/>
      <c r="E32" s="1174"/>
      <c r="F32" s="1174"/>
      <c r="G32" s="1175"/>
    </row>
    <row r="33" spans="5:5">
      <c r="E33" s="159"/>
    </row>
  </sheetData>
  <sheetProtection algorithmName="SHA-512" hashValue="fzhkPgmZrqdXR1GkbkREtMa3m5FJHAtP+XULvAog19tKGYXxmeqY/BJOqtKfLsFoKjG/PmR4CPifgFnuWT2lXQ==" saltValue="PUzKAW769OujZEHhO9HF5Q==" spinCount="100000" sheet="1" formatColumns="0" formatRows="0" selectLockedCells="1"/>
  <customSheetViews>
    <customSheetView guid="{D5F8AD2D-F014-4A7B-9CE7-589273BD9F11}" showGridLines="0" printArea="1" hiddenColumns="1" view="pageBreakPreview">
      <selection activeCell="D10" sqref="D10:G10"/>
      <pageMargins left="0.75" right="0.75" top="0.69" bottom="0.7" header="0.4" footer="0.37"/>
      <pageSetup orientation="portrait" r:id="rId1"/>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3"/>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4"/>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5"/>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7"/>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8"/>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9"/>
      <headerFooter alignWithMargins="0"/>
    </customSheetView>
    <customSheetView guid="{E9F4E142-7D26-464D-BECA-4F3806DB1FE1}" showGridLines="0">
      <selection activeCell="G8" sqref="G8"/>
      <pageMargins left="0.75" right="0.75" top="0.69" bottom="0.7" header="0.4" footer="0.37"/>
      <pageSetup orientation="portrait" r:id="rId10"/>
      <headerFooter alignWithMargins="0"/>
    </customSheetView>
    <customSheetView guid="{27A45B7A-04F2-4516-B80B-5ED0825D4ED3}" showGridLines="0">
      <selection activeCell="D6" sqref="D6:G6"/>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01ACF2E1-8E61-4459-ABC1-B6C183DEED61}" showGridLines="0" showRuler="0">
      <selection activeCell="D28" sqref="D28"/>
      <pageMargins left="0.75" right="0.75" top="0.69" bottom="0.7" header="0.4" footer="0.37"/>
      <pageSetup orientation="portrait" r:id="rId13"/>
      <headerFooter alignWithMargins="0"/>
    </customSheetView>
    <customSheetView guid="{4F65FF32-EC61-4022-A399-2986D7B6B8B3}" showGridLines="0" showRuler="0">
      <selection activeCell="D6" sqref="D6"/>
      <pageMargins left="0.75" right="0.75" top="0.69" bottom="0.7" header="0.4" footer="0.37"/>
      <pageSetup orientation="portrait" r:id="rId14"/>
      <headerFooter alignWithMargins="0"/>
    </customSheetView>
    <customSheetView guid="{ECE9294F-C910-4036-88BC-B1F2176FB06B}" showGridLines="0">
      <selection activeCell="D14" sqref="D14:G14"/>
      <pageMargins left="0.75" right="0.75" top="0.69" bottom="0.7" header="0.4" footer="0.37"/>
      <pageSetup orientation="portrait" r:id="rId15"/>
      <headerFooter alignWithMargins="0"/>
    </customSheetView>
    <customSheetView guid="{B23AD343-29DA-4CE0-BD10-47BF44F3782F}" showGridLines="0">
      <selection activeCell="G8" sqref="G8"/>
      <pageMargins left="0.75" right="0.75" top="0.69" bottom="0.7" header="0.4" footer="0.37"/>
      <pageSetup orientation="portrait" r:id="rId1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7"/>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8"/>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9"/>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0"/>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2"/>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3"/>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4"/>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5"/>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6"/>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7"/>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2" type="noConversion"/>
  <conditionalFormatting sqref="B14:C17">
    <cfRule type="expression" dxfId="57" priority="9" stopIfTrue="1">
      <formula>$L$6&lt;1</formula>
    </cfRule>
  </conditionalFormatting>
  <conditionalFormatting sqref="B19:C22">
    <cfRule type="expression" dxfId="56" priority="8" stopIfTrue="1">
      <formula>$L$6&lt;2</formula>
    </cfRule>
  </conditionalFormatting>
  <conditionalFormatting sqref="B7:G7">
    <cfRule type="expression" dxfId="55" priority="1" stopIfTrue="1">
      <formula>$D$6="Sole Bidder"</formula>
    </cfRule>
  </conditionalFormatting>
  <conditionalFormatting sqref="D14:G17">
    <cfRule type="expression" dxfId="54" priority="3" stopIfTrue="1">
      <formula>$L$6&lt;1</formula>
    </cfRule>
  </conditionalFormatting>
  <conditionalFormatting sqref="D19:G22">
    <cfRule type="expression" dxfId="53"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04"/>
  <sheetViews>
    <sheetView view="pageBreakPreview" topLeftCell="A10" zoomScaleNormal="100" zoomScaleSheetLayoutView="100" workbookViewId="0">
      <selection activeCell="M25" sqref="M25"/>
    </sheetView>
  </sheetViews>
  <sheetFormatPr defaultColWidth="9" defaultRowHeight="16.5"/>
  <cols>
    <col min="1" max="1" width="6.875" style="827" customWidth="1"/>
    <col min="2" max="2" width="13.625" style="827" hidden="1" customWidth="1"/>
    <col min="3" max="3" width="9.625" style="827" hidden="1" customWidth="1"/>
    <col min="4" max="4" width="35.5" style="827" customWidth="1"/>
    <col min="5" max="5" width="15.375" style="827" customWidth="1"/>
    <col min="6" max="6" width="13.5" style="827" customWidth="1"/>
    <col min="7" max="7" width="14.75" style="827" customWidth="1"/>
    <col min="8" max="8" width="11.375" style="827" customWidth="1"/>
    <col min="9" max="9" width="15.125" style="927" customWidth="1"/>
    <col min="10" max="10" width="55.375" style="606" customWidth="1"/>
    <col min="11" max="11" width="7.5" style="827" customWidth="1"/>
    <col min="12" max="12" width="7.75" style="827" customWidth="1"/>
    <col min="13" max="13" width="21.25" style="606" customWidth="1"/>
    <col min="14" max="14" width="29.375" style="827" customWidth="1"/>
    <col min="15" max="15" width="13" style="827" hidden="1" customWidth="1"/>
    <col min="16" max="16" width="16.875" style="923" hidden="1" customWidth="1"/>
    <col min="17" max="17" width="22.75" style="923" hidden="1" customWidth="1"/>
    <col min="18" max="18" width="15.5" style="923" hidden="1" customWidth="1"/>
    <col min="19" max="19" width="2.875" style="605" hidden="1" customWidth="1"/>
    <col min="20" max="20" width="13.875" style="603" hidden="1" customWidth="1"/>
    <col min="21" max="21" width="9.5" style="603" hidden="1" customWidth="1"/>
    <col min="22" max="23" width="9" style="603" hidden="1" customWidth="1"/>
    <col min="24" max="24" width="14.25" style="603" hidden="1" customWidth="1"/>
    <col min="25" max="25" width="24.125" style="603" hidden="1" customWidth="1"/>
    <col min="26" max="26" width="11.125" style="606" hidden="1" customWidth="1"/>
    <col min="27" max="27" width="12.75" style="606" hidden="1" customWidth="1"/>
    <col min="28" max="28" width="11.375" style="827" hidden="1" customWidth="1"/>
    <col min="29" max="29" width="10.375" style="606" hidden="1"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39" width="9" style="603" hidden="1" customWidth="1"/>
    <col min="40" max="51" width="9" style="603" customWidth="1"/>
    <col min="52" max="52" width="9" style="606" customWidth="1"/>
    <col min="53" max="16384" width="9" style="606"/>
  </cols>
  <sheetData>
    <row r="1" spans="1:37">
      <c r="A1" s="824" t="str">
        <f>Cover!B3</f>
        <v>Tender Enquiry No.:NR3/NT/W-AIS/DOM/K00/25/11853 (RFx No. 5002004745)</v>
      </c>
      <c r="B1" s="824"/>
      <c r="C1" s="824"/>
      <c r="D1" s="824"/>
      <c r="E1" s="824"/>
      <c r="F1" s="825"/>
      <c r="G1" s="824"/>
      <c r="H1" s="824"/>
      <c r="I1" s="920"/>
      <c r="J1" s="921"/>
      <c r="K1" s="825"/>
      <c r="L1" s="825"/>
      <c r="M1" s="826"/>
      <c r="N1" s="922" t="s">
        <v>416</v>
      </c>
      <c r="O1" s="825" t="s">
        <v>416</v>
      </c>
      <c r="AD1" s="924" t="s">
        <v>252</v>
      </c>
      <c r="AE1" s="925">
        <f>SUMIF(O18:O93, "Direct",N18:N93)</f>
        <v>0</v>
      </c>
      <c r="AJ1" s="925" t="str">
        <f>'Names of Bidder'!D6</f>
        <v>JV (Joint Venture)</v>
      </c>
      <c r="AK1" s="606" t="s">
        <v>253</v>
      </c>
    </row>
    <row r="2" spans="1:37">
      <c r="A2" s="926"/>
      <c r="B2" s="926"/>
      <c r="C2" s="926"/>
      <c r="D2" s="926"/>
      <c r="E2" s="926"/>
      <c r="G2" s="926"/>
      <c r="H2" s="926"/>
      <c r="AA2" s="827"/>
      <c r="AD2" s="924" t="s">
        <v>254</v>
      </c>
      <c r="AE2" s="928" t="e">
        <f>#REF!-AE1</f>
        <v>#REF!</v>
      </c>
      <c r="AF2" s="724"/>
      <c r="AJ2" s="925" t="str">
        <f>'Names of Bidder'!L6</f>
        <v>2 or More</v>
      </c>
    </row>
    <row r="3" spans="1:37" ht="60.75" customHeight="1">
      <c r="A3" s="1188" t="str">
        <f>Cover!B2</f>
        <v>Package-A-Construction of 2 Nos. 400 kV line bays at 400 kV Bareilly (POWERGRID) S/S</v>
      </c>
      <c r="B3" s="1188"/>
      <c r="C3" s="1188"/>
      <c r="D3" s="1188"/>
      <c r="E3" s="1188"/>
      <c r="F3" s="1188"/>
      <c r="G3" s="1188"/>
      <c r="H3" s="1188"/>
      <c r="I3" s="1188"/>
      <c r="J3" s="1188"/>
      <c r="K3" s="1188"/>
      <c r="L3" s="1188"/>
      <c r="M3" s="1188"/>
      <c r="N3" s="1188"/>
      <c r="O3" s="1188"/>
      <c r="Y3" s="828"/>
      <c r="Z3" s="927"/>
      <c r="AA3" s="927"/>
      <c r="AB3" s="927"/>
      <c r="AD3" s="926"/>
      <c r="AG3" s="1185"/>
      <c r="AH3" s="1185"/>
    </row>
    <row r="4" spans="1:37">
      <c r="A4" s="1189" t="s">
        <v>23</v>
      </c>
      <c r="B4" s="1189"/>
      <c r="C4" s="1189"/>
      <c r="D4" s="1189"/>
      <c r="E4" s="1189"/>
      <c r="F4" s="1189"/>
      <c r="G4" s="1189"/>
      <c r="H4" s="1189"/>
      <c r="I4" s="1189"/>
      <c r="J4" s="1189"/>
      <c r="K4" s="1189"/>
      <c r="L4" s="1189"/>
      <c r="M4" s="1189"/>
      <c r="N4" s="1189"/>
      <c r="O4" s="1189"/>
      <c r="Y4" s="828"/>
      <c r="Z4" s="927"/>
      <c r="AA4" s="927"/>
      <c r="AB4" s="927"/>
      <c r="AD4" s="926"/>
      <c r="AE4" s="929"/>
      <c r="AF4" s="724"/>
    </row>
    <row r="5" spans="1:37">
      <c r="Y5" s="828"/>
      <c r="Z5" s="927"/>
      <c r="AA5" s="927"/>
      <c r="AB5" s="927"/>
      <c r="AD5" s="926"/>
    </row>
    <row r="6" spans="1:37">
      <c r="A6" s="676" t="str">
        <f>"Bidder’s Name and Address (" &amp; MID('Names of Bidder'!B9,9, 20) &amp; ") :"</f>
        <v>Bidder’s Name and Address (Lead Partner) :</v>
      </c>
      <c r="B6" s="676"/>
      <c r="C6" s="676"/>
      <c r="D6" s="676"/>
      <c r="E6" s="676"/>
      <c r="F6" s="675"/>
      <c r="G6" s="676"/>
      <c r="H6" s="676"/>
      <c r="I6" s="930"/>
      <c r="J6" s="677"/>
      <c r="K6" s="675"/>
      <c r="L6" s="675"/>
      <c r="M6" s="670" t="s">
        <v>394</v>
      </c>
      <c r="O6" s="837"/>
      <c r="Y6" s="828"/>
      <c r="Z6" s="927"/>
      <c r="AA6" s="927"/>
      <c r="AB6" s="927"/>
      <c r="AD6" s="926"/>
      <c r="AE6" s="929"/>
    </row>
    <row r="7" spans="1:37">
      <c r="A7" s="1190" t="str">
        <f>IF('Names of Bidder'!D9="", "", IF('Names of Bidder'!D6= "JV (Joint Venture)", "JV of " &amp; AJ8, ""))</f>
        <v xml:space="preserve">JV of …….. …….. …….. …….. …….. ……..  ,  &amp; …….. …….. …….. …….. …….. …….. </v>
      </c>
      <c r="B7" s="1190"/>
      <c r="C7" s="1190"/>
      <c r="D7" s="1190"/>
      <c r="E7" s="1190"/>
      <c r="F7" s="1190"/>
      <c r="G7" s="1190"/>
      <c r="H7" s="1190"/>
      <c r="I7" s="1190"/>
      <c r="J7" s="1190"/>
      <c r="K7" s="1190"/>
      <c r="L7" s="1190"/>
      <c r="M7" s="695" t="s">
        <v>478</v>
      </c>
      <c r="O7" s="837"/>
      <c r="Y7" s="923"/>
      <c r="Z7" s="931"/>
      <c r="AA7" s="931"/>
      <c r="AB7" s="931"/>
      <c r="AG7" s="1185"/>
      <c r="AH7" s="1185"/>
    </row>
    <row r="8" spans="1:37">
      <c r="A8" s="676" t="s">
        <v>395</v>
      </c>
      <c r="B8" s="676"/>
      <c r="C8" s="695" t="str">
        <f>IF('Names of Bidder'!D9=0, "", 'Names of Bidder'!D9)</f>
        <v xml:space="preserve">…….. …….. …….. …….. …….. …….. </v>
      </c>
      <c r="D8" s="695"/>
      <c r="E8" s="695"/>
      <c r="F8" s="675"/>
      <c r="G8" s="676"/>
      <c r="H8" s="676"/>
      <c r="I8" s="930"/>
      <c r="M8" s="695" t="s">
        <v>398</v>
      </c>
      <c r="O8" s="837"/>
      <c r="Y8" s="828"/>
      <c r="Z8" s="932"/>
      <c r="AA8" s="932"/>
      <c r="AB8" s="932"/>
      <c r="AJ8" s="925" t="str">
        <f>IF('Names of Bidder'!D7=1,'Names of Bidder'!D9&amp;" &amp; "&amp;'Names of Bidder'!D14,IF('Names of Bidder'!D7="2 or More",'Names of Bidder'!D9&amp;" , "&amp;'Names of Bidder'!D14&amp;" &amp; "&amp;'Names of Bidder'!D19,""))</f>
        <v xml:space="preserve">…….. …….. …….. …….. …….. ……..  ,  &amp; …….. …….. …….. …….. …….. …….. </v>
      </c>
    </row>
    <row r="9" spans="1:37" ht="52.5" customHeight="1">
      <c r="A9" s="676" t="s">
        <v>397</v>
      </c>
      <c r="B9" s="676"/>
      <c r="C9" s="695" t="str">
        <f>IF('Names of Bidder'!D10=0, "", 'Names of Bidder'!D10)</f>
        <v xml:space="preserve">…….. …….. …….. …….. …….. …….. </v>
      </c>
      <c r="D9" s="695"/>
      <c r="E9" s="695"/>
      <c r="F9" s="675"/>
      <c r="G9" s="676"/>
      <c r="H9" s="676"/>
      <c r="I9" s="930"/>
      <c r="M9" s="1191" t="s">
        <v>711</v>
      </c>
      <c r="N9" s="1191"/>
      <c r="O9" s="837"/>
      <c r="Y9" s="828"/>
      <c r="Z9" s="932"/>
      <c r="AA9" s="932"/>
      <c r="AB9" s="932"/>
    </row>
    <row r="10" spans="1:37">
      <c r="A10" s="677"/>
      <c r="B10" s="677"/>
      <c r="C10" s="695" t="str">
        <f>IF('Names of Bidder'!D11=0, "", 'Names of Bidder'!D11)</f>
        <v xml:space="preserve">…….. …….. …….. …….. …….. …….. </v>
      </c>
      <c r="D10" s="695"/>
      <c r="E10" s="695"/>
      <c r="F10" s="837"/>
      <c r="G10" s="677"/>
      <c r="H10" s="677"/>
      <c r="I10" s="933"/>
      <c r="M10" s="695" t="s">
        <v>712</v>
      </c>
      <c r="N10" s="695"/>
      <c r="O10" s="837"/>
      <c r="Y10" s="923"/>
      <c r="Z10" s="934"/>
      <c r="AA10" s="927"/>
      <c r="AB10" s="935"/>
    </row>
    <row r="11" spans="1:37">
      <c r="A11" s="677"/>
      <c r="B11" s="677"/>
      <c r="C11" s="1186" t="str">
        <f>IF('Names of Bidder'!D12=0, "", 'Names of Bidder'!D12)</f>
        <v xml:space="preserve">…….. …….. …….. …….. …….. …….. </v>
      </c>
      <c r="D11" s="1186"/>
      <c r="E11" s="1186"/>
      <c r="F11" s="837"/>
      <c r="G11" s="677"/>
      <c r="H11" s="677"/>
      <c r="I11" s="933"/>
      <c r="M11" s="695"/>
      <c r="O11" s="837"/>
      <c r="AG11" s="1185"/>
      <c r="AH11" s="1185"/>
    </row>
    <row r="12" spans="1:37">
      <c r="A12" s="677"/>
      <c r="B12" s="677"/>
      <c r="F12" s="837"/>
      <c r="G12" s="677"/>
      <c r="H12" s="677"/>
      <c r="I12" s="933"/>
      <c r="J12" s="677"/>
      <c r="K12" s="837"/>
      <c r="L12" s="837"/>
      <c r="M12" s="676"/>
      <c r="N12" s="671"/>
      <c r="O12" s="671"/>
      <c r="AI12" s="936"/>
    </row>
    <row r="13" spans="1:37" ht="23.25" customHeight="1">
      <c r="A13" s="1187" t="s">
        <v>563</v>
      </c>
      <c r="B13" s="1187"/>
      <c r="C13" s="1187"/>
      <c r="D13" s="1187"/>
      <c r="E13" s="1187"/>
      <c r="F13" s="1187"/>
      <c r="G13" s="1187"/>
      <c r="H13" s="1187"/>
      <c r="I13" s="1187"/>
      <c r="J13" s="1187"/>
      <c r="K13" s="1187"/>
      <c r="L13" s="1187"/>
      <c r="M13" s="1187"/>
      <c r="N13" s="1187"/>
      <c r="O13" s="1187"/>
      <c r="P13" s="937"/>
      <c r="Q13" s="937"/>
      <c r="R13" s="937"/>
      <c r="S13" s="938"/>
      <c r="T13" s="939"/>
      <c r="U13" s="939"/>
      <c r="V13" s="939"/>
      <c r="W13" s="939"/>
      <c r="AA13" s="827"/>
      <c r="AE13" s="606" t="s">
        <v>422</v>
      </c>
      <c r="AI13" s="936"/>
    </row>
    <row r="14" spans="1:37">
      <c r="A14" s="940"/>
      <c r="B14" s="940"/>
      <c r="C14" s="940"/>
      <c r="D14" s="940"/>
      <c r="E14" s="940"/>
      <c r="F14" s="851"/>
      <c r="G14" s="940"/>
      <c r="H14" s="940"/>
      <c r="I14" s="941"/>
      <c r="J14" s="940"/>
      <c r="K14" s="851"/>
      <c r="L14" s="851"/>
      <c r="M14" s="940"/>
      <c r="N14" s="851"/>
      <c r="O14" s="851"/>
      <c r="P14" s="937"/>
      <c r="Q14" s="937"/>
      <c r="R14" s="937"/>
      <c r="S14" s="938"/>
      <c r="T14" s="939"/>
      <c r="U14" s="939"/>
      <c r="V14" s="939"/>
      <c r="W14" s="939"/>
      <c r="AA14" s="827"/>
      <c r="AI14" s="936"/>
    </row>
    <row r="15" spans="1:37">
      <c r="L15" s="852" t="s">
        <v>271</v>
      </c>
      <c r="M15" s="852"/>
      <c r="Z15" s="1214"/>
      <c r="AA15" s="1214"/>
      <c r="AC15" s="1215"/>
      <c r="AD15" s="1215"/>
      <c r="AE15" s="606" t="s">
        <v>68</v>
      </c>
      <c r="AG15" s="1185"/>
      <c r="AH15" s="1185"/>
    </row>
    <row r="16" spans="1:37" ht="104.25" customHeight="1">
      <c r="A16" s="882" t="s">
        <v>359</v>
      </c>
      <c r="B16" s="882" t="s">
        <v>511</v>
      </c>
      <c r="C16" s="882" t="s">
        <v>512</v>
      </c>
      <c r="D16" s="882" t="s">
        <v>513</v>
      </c>
      <c r="E16" s="882" t="s">
        <v>514</v>
      </c>
      <c r="F16" s="882" t="s">
        <v>482</v>
      </c>
      <c r="G16" s="882" t="s">
        <v>530</v>
      </c>
      <c r="H16" s="882" t="s">
        <v>577</v>
      </c>
      <c r="I16" s="942" t="s">
        <v>509</v>
      </c>
      <c r="J16" s="722" t="s">
        <v>389</v>
      </c>
      <c r="K16" s="645" t="s">
        <v>351</v>
      </c>
      <c r="L16" s="645" t="s">
        <v>360</v>
      </c>
      <c r="M16" s="882" t="s">
        <v>504</v>
      </c>
      <c r="N16" s="882" t="s">
        <v>505</v>
      </c>
      <c r="O16" s="882" t="s">
        <v>506</v>
      </c>
      <c r="Z16" s="702"/>
      <c r="AA16" s="702"/>
      <c r="AC16" s="702"/>
      <c r="AD16" s="702"/>
    </row>
    <row r="17" spans="1:51">
      <c r="A17" s="943">
        <v>1</v>
      </c>
      <c r="B17" s="944">
        <v>2</v>
      </c>
      <c r="C17" s="944">
        <v>3</v>
      </c>
      <c r="D17" s="944">
        <v>4</v>
      </c>
      <c r="E17" s="944">
        <v>5</v>
      </c>
      <c r="F17" s="944">
        <v>6</v>
      </c>
      <c r="G17" s="944">
        <v>7</v>
      </c>
      <c r="H17" s="944">
        <v>8</v>
      </c>
      <c r="I17" s="944">
        <v>9</v>
      </c>
      <c r="J17" s="645">
        <v>10</v>
      </c>
      <c r="K17" s="645">
        <v>11</v>
      </c>
      <c r="L17" s="645">
        <v>12</v>
      </c>
      <c r="M17" s="645">
        <v>13</v>
      </c>
      <c r="N17" s="645" t="s">
        <v>515</v>
      </c>
      <c r="O17" s="945">
        <v>15</v>
      </c>
      <c r="Z17" s="700"/>
      <c r="AA17" s="700"/>
      <c r="AC17" s="700"/>
      <c r="AD17" s="700"/>
    </row>
    <row r="18" spans="1:51">
      <c r="A18" s="946"/>
      <c r="B18" s="946"/>
      <c r="C18" s="946"/>
      <c r="D18" s="946"/>
      <c r="E18" s="946"/>
      <c r="F18" s="948"/>
      <c r="G18" s="946"/>
      <c r="H18" s="946"/>
      <c r="I18" s="947"/>
      <c r="J18" s="946"/>
      <c r="K18" s="948"/>
      <c r="L18" s="948"/>
      <c r="M18" s="949"/>
      <c r="N18" s="950"/>
      <c r="O18" s="951"/>
      <c r="P18" s="603"/>
      <c r="Q18" s="603"/>
      <c r="R18" s="603"/>
      <c r="S18" s="603"/>
      <c r="T18" s="810"/>
      <c r="V18" s="716"/>
      <c r="AB18" s="606"/>
      <c r="AL18" s="606"/>
      <c r="AM18" s="606"/>
      <c r="AN18" s="606"/>
      <c r="AO18" s="606"/>
      <c r="AP18" s="606"/>
      <c r="AQ18" s="606"/>
      <c r="AR18" s="606"/>
      <c r="AS18" s="606"/>
      <c r="AT18" s="606"/>
      <c r="AU18" s="606"/>
      <c r="AV18" s="606"/>
      <c r="AW18" s="606"/>
      <c r="AX18" s="606"/>
      <c r="AY18" s="606"/>
    </row>
    <row r="19" spans="1:51">
      <c r="A19" s="946"/>
      <c r="B19" s="946"/>
      <c r="C19" s="946"/>
      <c r="D19" s="946"/>
      <c r="E19" s="946"/>
      <c r="F19" s="948"/>
      <c r="G19" s="946"/>
      <c r="H19" s="946"/>
      <c r="I19" s="947"/>
      <c r="J19" s="952"/>
      <c r="K19" s="948"/>
      <c r="L19" s="948"/>
      <c r="M19" s="949"/>
      <c r="N19" s="950"/>
      <c r="O19" s="951"/>
      <c r="P19" s="603"/>
      <c r="Q19" s="603"/>
      <c r="R19" s="603"/>
      <c r="S19" s="603"/>
      <c r="T19" s="810"/>
      <c r="V19" s="716"/>
      <c r="AB19" s="606"/>
      <c r="AL19" s="606"/>
      <c r="AM19" s="606"/>
      <c r="AN19" s="606"/>
      <c r="AO19" s="606"/>
      <c r="AP19" s="606"/>
      <c r="AQ19" s="606"/>
      <c r="AR19" s="606"/>
      <c r="AS19" s="606"/>
      <c r="AT19" s="606"/>
      <c r="AU19" s="606"/>
      <c r="AV19" s="606"/>
      <c r="AW19" s="606"/>
      <c r="AX19" s="606"/>
      <c r="AY19" s="606"/>
    </row>
    <row r="20" spans="1:51" ht="30" customHeight="1">
      <c r="A20" s="953"/>
      <c r="B20" s="1199" t="s">
        <v>569</v>
      </c>
      <c r="C20" s="1200"/>
      <c r="D20" s="1200"/>
      <c r="E20" s="1200"/>
      <c r="F20" s="1200"/>
      <c r="G20" s="1200"/>
      <c r="H20" s="1200"/>
      <c r="I20" s="1200"/>
      <c r="J20" s="1201"/>
      <c r="K20" s="954"/>
      <c r="L20" s="954"/>
      <c r="M20" s="955"/>
      <c r="N20" s="956"/>
      <c r="O20" s="802"/>
      <c r="P20" s="603"/>
      <c r="Q20" s="603"/>
      <c r="R20" s="603"/>
      <c r="S20" s="603"/>
      <c r="T20" s="810"/>
      <c r="V20" s="716"/>
      <c r="AB20" s="606"/>
      <c r="AL20" s="606"/>
      <c r="AM20" s="606"/>
      <c r="AN20" s="606"/>
      <c r="AO20" s="606"/>
      <c r="AP20" s="606"/>
      <c r="AQ20" s="606"/>
      <c r="AR20" s="606"/>
      <c r="AS20" s="606"/>
      <c r="AT20" s="606"/>
      <c r="AU20" s="606"/>
      <c r="AV20" s="606"/>
      <c r="AW20" s="606"/>
      <c r="AX20" s="606"/>
      <c r="AY20" s="606"/>
    </row>
    <row r="21" spans="1:51" ht="23.25" customHeight="1">
      <c r="A21" s="803" t="s">
        <v>338</v>
      </c>
      <c r="B21" s="804" t="s">
        <v>579</v>
      </c>
      <c r="C21" s="805"/>
      <c r="D21" s="805"/>
      <c r="E21" s="805"/>
      <c r="F21" s="806"/>
      <c r="G21" s="805"/>
      <c r="H21" s="805"/>
      <c r="I21" s="806"/>
      <c r="J21" s="807"/>
      <c r="K21" s="803"/>
      <c r="L21" s="803"/>
      <c r="M21" s="808"/>
      <c r="N21" s="803"/>
      <c r="O21" s="809"/>
      <c r="P21" s="603"/>
      <c r="Q21" s="661" t="s">
        <v>490</v>
      </c>
      <c r="R21" s="661" t="s">
        <v>491</v>
      </c>
      <c r="S21" s="603"/>
      <c r="T21" s="810"/>
      <c r="V21" s="716"/>
      <c r="AB21" s="606"/>
      <c r="AL21" s="606"/>
      <c r="AM21" s="606"/>
      <c r="AN21" s="606"/>
      <c r="AO21" s="606"/>
      <c r="AP21" s="606"/>
      <c r="AQ21" s="606"/>
      <c r="AR21" s="606"/>
      <c r="AS21" s="606"/>
      <c r="AT21" s="606"/>
      <c r="AU21" s="606"/>
      <c r="AV21" s="606"/>
      <c r="AW21" s="606"/>
      <c r="AX21" s="606"/>
      <c r="AY21" s="606"/>
    </row>
    <row r="22" spans="1:51" s="823" customFormat="1" ht="23.25" customHeight="1">
      <c r="A22" s="811"/>
      <c r="C22" s="813"/>
      <c r="D22" s="812" t="str">
        <f>Cover!$B$2</f>
        <v>Package-A-Construction of 2 Nos. 400 kV line bays at 400 kV Bareilly (POWERGRID) S/S</v>
      </c>
      <c r="E22" s="813"/>
      <c r="F22" s="814"/>
      <c r="G22" s="813"/>
      <c r="H22" s="813"/>
      <c r="I22" s="814"/>
      <c r="J22" s="815"/>
      <c r="K22" s="816"/>
      <c r="L22" s="816"/>
      <c r="M22" s="817"/>
      <c r="N22" s="811"/>
      <c r="O22" s="818"/>
      <c r="P22" s="819"/>
      <c r="Q22" s="820"/>
      <c r="R22" s="820"/>
      <c r="S22" s="819"/>
      <c r="T22" s="821"/>
      <c r="U22" s="819"/>
      <c r="V22" s="822"/>
      <c r="W22" s="819"/>
      <c r="X22" s="819"/>
      <c r="Y22" s="819"/>
    </row>
    <row r="23" spans="1:51" ht="33">
      <c r="A23" s="801">
        <v>1</v>
      </c>
      <c r="B23" s="951"/>
      <c r="C23" s="951"/>
      <c r="D23" s="1048" t="s">
        <v>598</v>
      </c>
      <c r="E23" s="1048">
        <v>1000004501</v>
      </c>
      <c r="F23" s="628">
        <v>85352913</v>
      </c>
      <c r="G23" s="957"/>
      <c r="H23" s="1107">
        <v>18</v>
      </c>
      <c r="I23" s="958"/>
      <c r="J23" s="1025" t="s">
        <v>595</v>
      </c>
      <c r="K23" s="1048" t="s">
        <v>589</v>
      </c>
      <c r="L23" s="628">
        <v>2</v>
      </c>
      <c r="M23" s="959"/>
      <c r="N23" s="1108" t="str">
        <f>IF(M23=0, "Included",IF(ISERROR(L23*M23), M23, L23*M23))</f>
        <v>Included</v>
      </c>
      <c r="O23" s="960">
        <f t="shared" ref="O23:O32" si="0">R23</f>
        <v>0</v>
      </c>
      <c r="P23" s="603"/>
      <c r="Q23" s="606">
        <f>IF(N23="Included",0,N23)</f>
        <v>0</v>
      </c>
      <c r="R23" s="724">
        <f>IF(I23="", H23*Q23/100,I23*Q23)</f>
        <v>0</v>
      </c>
      <c r="S23" s="603"/>
      <c r="T23" s="810"/>
      <c r="V23" s="716"/>
      <c r="AB23" s="606"/>
      <c r="AL23" s="606"/>
      <c r="AM23" s="606"/>
      <c r="AN23" s="606"/>
      <c r="AO23" s="606"/>
      <c r="AP23" s="606"/>
      <c r="AQ23" s="606"/>
      <c r="AR23" s="606"/>
      <c r="AS23" s="606"/>
      <c r="AT23" s="606"/>
      <c r="AU23" s="606"/>
      <c r="AV23" s="606"/>
      <c r="AW23" s="606"/>
      <c r="AX23" s="606"/>
      <c r="AY23" s="606"/>
    </row>
    <row r="24" spans="1:51" ht="33">
      <c r="A24" s="801">
        <v>2</v>
      </c>
      <c r="B24" s="951"/>
      <c r="C24" s="951"/>
      <c r="D24" s="1048" t="s">
        <v>599</v>
      </c>
      <c r="E24" s="1048">
        <v>1000004502</v>
      </c>
      <c r="F24" s="628">
        <v>85352913</v>
      </c>
      <c r="G24" s="957"/>
      <c r="H24" s="1107">
        <v>18</v>
      </c>
      <c r="I24" s="958"/>
      <c r="J24" s="1025" t="s">
        <v>713</v>
      </c>
      <c r="K24" s="1048" t="s">
        <v>589</v>
      </c>
      <c r="L24" s="628">
        <v>2</v>
      </c>
      <c r="M24" s="959"/>
      <c r="N24" s="1108" t="str">
        <f t="shared" ref="N24:N48" si="1">IF(M24=0, "Included",IF(ISERROR(L24*M24), M24, L24*M24))</f>
        <v>Included</v>
      </c>
      <c r="O24" s="960">
        <f t="shared" si="0"/>
        <v>0</v>
      </c>
      <c r="P24" s="603"/>
      <c r="Q24" s="606">
        <f t="shared" ref="Q24:Q32" si="2">IF(N24="Included",0,N24)</f>
        <v>0</v>
      </c>
      <c r="R24" s="724">
        <f t="shared" ref="R24:R39" si="3">IF(I24="", H24*Q24/100,I24*Q24)</f>
        <v>0</v>
      </c>
      <c r="S24" s="603"/>
      <c r="T24" s="810"/>
      <c r="V24" s="716"/>
      <c r="AB24" s="606"/>
      <c r="AL24" s="606"/>
      <c r="AM24" s="606"/>
      <c r="AN24" s="606"/>
      <c r="AO24" s="606"/>
      <c r="AP24" s="606"/>
      <c r="AQ24" s="606"/>
      <c r="AR24" s="606"/>
      <c r="AS24" s="606"/>
      <c r="AT24" s="606"/>
      <c r="AU24" s="606"/>
      <c r="AV24" s="606"/>
      <c r="AW24" s="606"/>
      <c r="AX24" s="606"/>
      <c r="AY24" s="606"/>
    </row>
    <row r="25" spans="1:51" ht="33">
      <c r="A25" s="801">
        <v>3</v>
      </c>
      <c r="B25" s="951"/>
      <c r="C25" s="951"/>
      <c r="D25" s="1048" t="s">
        <v>600</v>
      </c>
      <c r="E25" s="1048">
        <v>1000004498</v>
      </c>
      <c r="F25" s="628">
        <v>85353090</v>
      </c>
      <c r="G25" s="957"/>
      <c r="H25" s="1107">
        <v>18</v>
      </c>
      <c r="I25" s="958"/>
      <c r="J25" s="1025" t="s">
        <v>714</v>
      </c>
      <c r="K25" s="1048" t="s">
        <v>589</v>
      </c>
      <c r="L25" s="628">
        <v>10</v>
      </c>
      <c r="M25" s="959"/>
      <c r="N25" s="1108" t="str">
        <f t="shared" si="1"/>
        <v>Included</v>
      </c>
      <c r="O25" s="960">
        <f t="shared" si="0"/>
        <v>0</v>
      </c>
      <c r="P25" s="603"/>
      <c r="Q25" s="606">
        <f t="shared" si="2"/>
        <v>0</v>
      </c>
      <c r="R25" s="724">
        <f t="shared" si="3"/>
        <v>0</v>
      </c>
      <c r="S25" s="603"/>
      <c r="T25" s="810"/>
      <c r="V25" s="716"/>
      <c r="AB25" s="606"/>
      <c r="AL25" s="606"/>
      <c r="AM25" s="606"/>
      <c r="AN25" s="606"/>
      <c r="AO25" s="606"/>
      <c r="AP25" s="606"/>
      <c r="AQ25" s="606"/>
      <c r="AR25" s="606"/>
      <c r="AS25" s="606"/>
      <c r="AT25" s="606"/>
      <c r="AU25" s="606"/>
      <c r="AV25" s="606"/>
      <c r="AW25" s="606"/>
      <c r="AX25" s="606"/>
      <c r="AY25" s="606"/>
    </row>
    <row r="26" spans="1:51" ht="33">
      <c r="A26" s="801">
        <v>4</v>
      </c>
      <c r="B26" s="951"/>
      <c r="C26" s="951"/>
      <c r="D26" s="1048" t="s">
        <v>601</v>
      </c>
      <c r="E26" s="1048">
        <v>1000004463</v>
      </c>
      <c r="F26" s="628">
        <v>85359090</v>
      </c>
      <c r="G26" s="957"/>
      <c r="H26" s="1107">
        <v>18</v>
      </c>
      <c r="I26" s="958"/>
      <c r="J26" s="1025" t="s">
        <v>596</v>
      </c>
      <c r="K26" s="1048" t="s">
        <v>589</v>
      </c>
      <c r="L26" s="628">
        <v>12</v>
      </c>
      <c r="M26" s="959"/>
      <c r="N26" s="1108" t="str">
        <f t="shared" si="1"/>
        <v>Included</v>
      </c>
      <c r="O26" s="960">
        <f t="shared" si="0"/>
        <v>0</v>
      </c>
      <c r="P26" s="603"/>
      <c r="Q26" s="606">
        <f t="shared" si="2"/>
        <v>0</v>
      </c>
      <c r="R26" s="724">
        <f t="shared" si="3"/>
        <v>0</v>
      </c>
      <c r="S26" s="603"/>
      <c r="T26" s="810"/>
      <c r="V26" s="716"/>
      <c r="AB26" s="606"/>
      <c r="AL26" s="606"/>
      <c r="AM26" s="606"/>
      <c r="AN26" s="606"/>
      <c r="AO26" s="606"/>
      <c r="AP26" s="606"/>
      <c r="AQ26" s="606"/>
      <c r="AR26" s="606"/>
      <c r="AS26" s="606"/>
      <c r="AT26" s="606"/>
      <c r="AU26" s="606"/>
      <c r="AV26" s="606"/>
      <c r="AW26" s="606"/>
      <c r="AX26" s="606"/>
      <c r="AY26" s="606"/>
    </row>
    <row r="27" spans="1:51">
      <c r="A27" s="801">
        <v>5</v>
      </c>
      <c r="B27" s="951"/>
      <c r="C27" s="951"/>
      <c r="D27" s="1048" t="s">
        <v>602</v>
      </c>
      <c r="E27" s="1048">
        <v>1000004535</v>
      </c>
      <c r="F27" s="628">
        <v>85359090</v>
      </c>
      <c r="G27" s="957"/>
      <c r="H27" s="1107">
        <v>18</v>
      </c>
      <c r="I27" s="958"/>
      <c r="J27" s="1025" t="s">
        <v>715</v>
      </c>
      <c r="K27" s="1048" t="s">
        <v>589</v>
      </c>
      <c r="L27" s="628">
        <v>6</v>
      </c>
      <c r="M27" s="959"/>
      <c r="N27" s="1108" t="str">
        <f t="shared" si="1"/>
        <v>Included</v>
      </c>
      <c r="O27" s="960">
        <f t="shared" si="0"/>
        <v>0</v>
      </c>
      <c r="P27" s="603"/>
      <c r="Q27" s="606">
        <f t="shared" si="2"/>
        <v>0</v>
      </c>
      <c r="R27" s="724">
        <f t="shared" si="3"/>
        <v>0</v>
      </c>
      <c r="S27" s="603"/>
      <c r="T27" s="810"/>
      <c r="V27" s="716"/>
      <c r="AB27" s="606"/>
      <c r="AL27" s="606"/>
      <c r="AM27" s="606"/>
      <c r="AN27" s="606"/>
      <c r="AO27" s="606"/>
      <c r="AP27" s="606"/>
      <c r="AQ27" s="606"/>
      <c r="AR27" s="606"/>
      <c r="AS27" s="606"/>
      <c r="AT27" s="606"/>
      <c r="AU27" s="606"/>
      <c r="AV27" s="606"/>
      <c r="AW27" s="606"/>
      <c r="AX27" s="606"/>
      <c r="AY27" s="606"/>
    </row>
    <row r="28" spans="1:51">
      <c r="A28" s="801">
        <v>6</v>
      </c>
      <c r="B28" s="951"/>
      <c r="C28" s="951"/>
      <c r="D28" s="1048" t="s">
        <v>603</v>
      </c>
      <c r="E28" s="1113">
        <v>1000020419</v>
      </c>
      <c r="F28" s="628">
        <v>85354010</v>
      </c>
      <c r="G28" s="957"/>
      <c r="H28" s="1107">
        <v>18</v>
      </c>
      <c r="I28" s="958"/>
      <c r="J28" s="1025" t="s">
        <v>716</v>
      </c>
      <c r="K28" s="1048" t="s">
        <v>589</v>
      </c>
      <c r="L28" s="628">
        <v>6</v>
      </c>
      <c r="M28" s="959"/>
      <c r="N28" s="1108" t="str">
        <f t="shared" si="1"/>
        <v>Included</v>
      </c>
      <c r="O28" s="960">
        <f t="shared" si="0"/>
        <v>0</v>
      </c>
      <c r="P28" s="603"/>
      <c r="Q28" s="606">
        <f t="shared" si="2"/>
        <v>0</v>
      </c>
      <c r="R28" s="724">
        <f t="shared" si="3"/>
        <v>0</v>
      </c>
      <c r="S28" s="603"/>
      <c r="T28" s="810"/>
      <c r="V28" s="716"/>
      <c r="AB28" s="606"/>
      <c r="AL28" s="606"/>
      <c r="AM28" s="606"/>
      <c r="AN28" s="606"/>
      <c r="AO28" s="606"/>
      <c r="AP28" s="606"/>
      <c r="AQ28" s="606"/>
      <c r="AR28" s="606"/>
      <c r="AS28" s="606"/>
      <c r="AT28" s="606"/>
      <c r="AU28" s="606"/>
      <c r="AV28" s="606"/>
      <c r="AW28" s="606"/>
      <c r="AX28" s="606"/>
      <c r="AY28" s="606"/>
    </row>
    <row r="29" spans="1:51">
      <c r="A29" s="801">
        <v>7</v>
      </c>
      <c r="B29" s="951"/>
      <c r="C29" s="951"/>
      <c r="D29" s="1048" t="s">
        <v>604</v>
      </c>
      <c r="E29" s="1048">
        <v>1000004401</v>
      </c>
      <c r="F29" s="628">
        <v>85462040</v>
      </c>
      <c r="G29" s="957"/>
      <c r="H29" s="1107">
        <v>18</v>
      </c>
      <c r="I29" s="958"/>
      <c r="J29" s="1025" t="s">
        <v>717</v>
      </c>
      <c r="K29" s="1048" t="s">
        <v>589</v>
      </c>
      <c r="L29" s="628">
        <v>20</v>
      </c>
      <c r="M29" s="959"/>
      <c r="N29" s="1108" t="str">
        <f t="shared" si="1"/>
        <v>Included</v>
      </c>
      <c r="O29" s="960">
        <f t="shared" si="0"/>
        <v>0</v>
      </c>
      <c r="P29" s="603"/>
      <c r="Q29" s="606">
        <f t="shared" si="2"/>
        <v>0</v>
      </c>
      <c r="R29" s="724">
        <f t="shared" si="3"/>
        <v>0</v>
      </c>
      <c r="S29" s="603"/>
      <c r="T29" s="810"/>
      <c r="V29" s="716"/>
      <c r="AB29" s="606"/>
      <c r="AL29" s="606"/>
      <c r="AM29" s="606"/>
      <c r="AN29" s="606"/>
      <c r="AO29" s="606"/>
      <c r="AP29" s="606"/>
      <c r="AQ29" s="606"/>
      <c r="AR29" s="606"/>
      <c r="AS29" s="606"/>
      <c r="AT29" s="606"/>
      <c r="AU29" s="606"/>
      <c r="AV29" s="606"/>
      <c r="AW29" s="606"/>
      <c r="AX29" s="606"/>
      <c r="AY29" s="606"/>
    </row>
    <row r="30" spans="1:51">
      <c r="A30" s="801">
        <v>8</v>
      </c>
      <c r="B30" s="951"/>
      <c r="C30" s="951"/>
      <c r="D30" s="1048" t="s">
        <v>605</v>
      </c>
      <c r="E30" s="1048">
        <v>1000004400</v>
      </c>
      <c r="F30" s="628">
        <v>85462040</v>
      </c>
      <c r="G30" s="957"/>
      <c r="H30" s="1107">
        <v>18</v>
      </c>
      <c r="I30" s="958"/>
      <c r="J30" s="1025" t="s">
        <v>718</v>
      </c>
      <c r="K30" s="1048" t="s">
        <v>589</v>
      </c>
      <c r="L30" s="628">
        <v>12</v>
      </c>
      <c r="M30" s="959"/>
      <c r="N30" s="1108" t="str">
        <f t="shared" si="1"/>
        <v>Included</v>
      </c>
      <c r="O30" s="960">
        <f t="shared" si="0"/>
        <v>0</v>
      </c>
      <c r="P30" s="603"/>
      <c r="Q30" s="606">
        <f t="shared" si="2"/>
        <v>0</v>
      </c>
      <c r="R30" s="724">
        <f t="shared" si="3"/>
        <v>0</v>
      </c>
      <c r="S30" s="603"/>
      <c r="T30" s="810"/>
      <c r="V30" s="716"/>
      <c r="AB30" s="606"/>
      <c r="AL30" s="606"/>
      <c r="AM30" s="606"/>
      <c r="AN30" s="606"/>
      <c r="AO30" s="606"/>
      <c r="AP30" s="606"/>
      <c r="AQ30" s="606"/>
      <c r="AR30" s="606"/>
      <c r="AS30" s="606"/>
      <c r="AT30" s="606"/>
      <c r="AU30" s="606"/>
      <c r="AV30" s="606"/>
      <c r="AW30" s="606"/>
      <c r="AX30" s="606"/>
      <c r="AY30" s="606"/>
    </row>
    <row r="31" spans="1:51">
      <c r="A31" s="801">
        <v>9</v>
      </c>
      <c r="B31" s="951"/>
      <c r="C31" s="951"/>
      <c r="D31" s="1048" t="s">
        <v>606</v>
      </c>
      <c r="E31" s="1048">
        <v>1000004290</v>
      </c>
      <c r="F31" s="628">
        <v>85176210</v>
      </c>
      <c r="G31" s="957"/>
      <c r="H31" s="1107">
        <v>18</v>
      </c>
      <c r="I31" s="958"/>
      <c r="J31" s="1025" t="s">
        <v>719</v>
      </c>
      <c r="K31" s="1048" t="s">
        <v>589</v>
      </c>
      <c r="L31" s="628">
        <v>4</v>
      </c>
      <c r="M31" s="959"/>
      <c r="N31" s="1108" t="str">
        <f t="shared" si="1"/>
        <v>Included</v>
      </c>
      <c r="O31" s="960">
        <f t="shared" si="0"/>
        <v>0</v>
      </c>
      <c r="P31" s="603"/>
      <c r="Q31" s="606">
        <f t="shared" si="2"/>
        <v>0</v>
      </c>
      <c r="R31" s="724">
        <f t="shared" si="3"/>
        <v>0</v>
      </c>
      <c r="S31" s="603"/>
      <c r="T31" s="810"/>
      <c r="V31" s="716"/>
      <c r="AB31" s="606"/>
      <c r="AL31" s="606"/>
      <c r="AM31" s="606"/>
      <c r="AN31" s="606"/>
      <c r="AO31" s="606"/>
      <c r="AP31" s="606"/>
      <c r="AQ31" s="606"/>
      <c r="AR31" s="606"/>
      <c r="AS31" s="606"/>
      <c r="AT31" s="606"/>
      <c r="AU31" s="606"/>
      <c r="AV31" s="606"/>
      <c r="AW31" s="606"/>
      <c r="AX31" s="606"/>
      <c r="AY31" s="606"/>
    </row>
    <row r="32" spans="1:51" ht="33">
      <c r="A32" s="801">
        <v>10</v>
      </c>
      <c r="B32" s="951"/>
      <c r="C32" s="951"/>
      <c r="D32" s="1048" t="s">
        <v>607</v>
      </c>
      <c r="E32" s="1048">
        <v>1000055446</v>
      </c>
      <c r="F32" s="628">
        <v>85371000</v>
      </c>
      <c r="G32" s="957"/>
      <c r="H32" s="1107">
        <v>18</v>
      </c>
      <c r="I32" s="958"/>
      <c r="J32" s="1025" t="s">
        <v>720</v>
      </c>
      <c r="K32" s="1048" t="s">
        <v>589</v>
      </c>
      <c r="L32" s="628">
        <v>4</v>
      </c>
      <c r="M32" s="959"/>
      <c r="N32" s="1108" t="str">
        <f t="shared" si="1"/>
        <v>Included</v>
      </c>
      <c r="O32" s="960">
        <f t="shared" si="0"/>
        <v>0</v>
      </c>
      <c r="P32" s="603"/>
      <c r="Q32" s="606">
        <f t="shared" si="2"/>
        <v>0</v>
      </c>
      <c r="R32" s="724">
        <f t="shared" si="3"/>
        <v>0</v>
      </c>
      <c r="S32" s="603"/>
      <c r="T32" s="810"/>
      <c r="V32" s="716"/>
      <c r="AB32" s="606"/>
      <c r="AL32" s="606"/>
      <c r="AM32" s="606"/>
      <c r="AN32" s="606"/>
      <c r="AO32" s="606"/>
      <c r="AP32" s="606"/>
      <c r="AQ32" s="606"/>
      <c r="AR32" s="606"/>
      <c r="AS32" s="606"/>
      <c r="AT32" s="606"/>
      <c r="AU32" s="606"/>
      <c r="AV32" s="606"/>
      <c r="AW32" s="606"/>
      <c r="AX32" s="606"/>
      <c r="AY32" s="606"/>
    </row>
    <row r="33" spans="1:51">
      <c r="A33" s="801">
        <v>11</v>
      </c>
      <c r="B33" s="951"/>
      <c r="C33" s="951"/>
      <c r="D33" s="1048" t="s">
        <v>608</v>
      </c>
      <c r="E33" s="1048">
        <v>1000003398</v>
      </c>
      <c r="F33" s="628">
        <v>85371000</v>
      </c>
      <c r="G33" s="957"/>
      <c r="H33" s="1107">
        <v>18</v>
      </c>
      <c r="I33" s="958"/>
      <c r="J33" s="1025" t="s">
        <v>721</v>
      </c>
      <c r="K33" s="1048" t="s">
        <v>589</v>
      </c>
      <c r="L33" s="628">
        <v>2</v>
      </c>
      <c r="M33" s="959"/>
      <c r="N33" s="1108" t="str">
        <f t="shared" si="1"/>
        <v>Included</v>
      </c>
      <c r="O33" s="960">
        <f t="shared" ref="O33:O37" si="4">R33</f>
        <v>0</v>
      </c>
      <c r="P33" s="603"/>
      <c r="Q33" s="606">
        <f t="shared" ref="Q33:Q37" si="5">IF(N33="Included",0,N33)</f>
        <v>0</v>
      </c>
      <c r="R33" s="724">
        <f t="shared" si="3"/>
        <v>0</v>
      </c>
      <c r="S33" s="603"/>
      <c r="T33" s="810"/>
      <c r="V33" s="716"/>
      <c r="AB33" s="606"/>
      <c r="AL33" s="606"/>
      <c r="AM33" s="606"/>
      <c r="AN33" s="606"/>
      <c r="AO33" s="606"/>
      <c r="AP33" s="606"/>
      <c r="AQ33" s="606"/>
      <c r="AR33" s="606"/>
      <c r="AS33" s="606"/>
      <c r="AT33" s="606"/>
      <c r="AU33" s="606"/>
      <c r="AV33" s="606"/>
      <c r="AW33" s="606"/>
      <c r="AX33" s="606"/>
      <c r="AY33" s="606"/>
    </row>
    <row r="34" spans="1:51" ht="33">
      <c r="A34" s="801">
        <v>12</v>
      </c>
      <c r="B34" s="951"/>
      <c r="C34" s="951"/>
      <c r="D34" s="1048" t="s">
        <v>609</v>
      </c>
      <c r="E34" s="1048">
        <v>1000002146</v>
      </c>
      <c r="F34" s="628">
        <v>85371000</v>
      </c>
      <c r="G34" s="957"/>
      <c r="H34" s="1107">
        <v>18</v>
      </c>
      <c r="I34" s="958"/>
      <c r="J34" s="1025" t="s">
        <v>722</v>
      </c>
      <c r="K34" s="1048" t="s">
        <v>570</v>
      </c>
      <c r="L34" s="628">
        <v>1</v>
      </c>
      <c r="M34" s="959"/>
      <c r="N34" s="1108" t="str">
        <f t="shared" si="1"/>
        <v>Included</v>
      </c>
      <c r="O34" s="960">
        <f t="shared" si="4"/>
        <v>0</v>
      </c>
      <c r="P34" s="603"/>
      <c r="Q34" s="606">
        <f t="shared" si="5"/>
        <v>0</v>
      </c>
      <c r="R34" s="724">
        <f t="shared" si="3"/>
        <v>0</v>
      </c>
      <c r="S34" s="603"/>
      <c r="T34" s="810"/>
      <c r="V34" s="716"/>
      <c r="AB34" s="606"/>
      <c r="AL34" s="606"/>
      <c r="AM34" s="606"/>
      <c r="AN34" s="606"/>
      <c r="AO34" s="606"/>
      <c r="AP34" s="606"/>
      <c r="AQ34" s="606"/>
      <c r="AR34" s="606"/>
      <c r="AS34" s="606"/>
      <c r="AT34" s="606"/>
      <c r="AU34" s="606"/>
      <c r="AV34" s="606"/>
      <c r="AW34" s="606"/>
      <c r="AX34" s="606"/>
      <c r="AY34" s="606"/>
    </row>
    <row r="35" spans="1:51" ht="33">
      <c r="A35" s="801">
        <v>13</v>
      </c>
      <c r="B35" s="951"/>
      <c r="C35" s="951"/>
      <c r="D35" s="1048" t="s">
        <v>610</v>
      </c>
      <c r="E35" s="1048">
        <v>1000003409</v>
      </c>
      <c r="F35" s="628">
        <v>85371000</v>
      </c>
      <c r="G35" s="957"/>
      <c r="H35" s="1107">
        <v>18</v>
      </c>
      <c r="I35" s="958"/>
      <c r="J35" s="1025" t="s">
        <v>723</v>
      </c>
      <c r="K35" s="1048" t="s">
        <v>589</v>
      </c>
      <c r="L35" s="628">
        <v>2</v>
      </c>
      <c r="M35" s="959"/>
      <c r="N35" s="1108" t="str">
        <f t="shared" si="1"/>
        <v>Included</v>
      </c>
      <c r="O35" s="960">
        <f t="shared" si="4"/>
        <v>0</v>
      </c>
      <c r="P35" s="603"/>
      <c r="Q35" s="606">
        <f t="shared" si="5"/>
        <v>0</v>
      </c>
      <c r="R35" s="724">
        <f t="shared" si="3"/>
        <v>0</v>
      </c>
      <c r="S35" s="603"/>
      <c r="T35" s="810"/>
      <c r="V35" s="716"/>
      <c r="AB35" s="606"/>
      <c r="AL35" s="606"/>
      <c r="AM35" s="606"/>
      <c r="AN35" s="606"/>
      <c r="AO35" s="606"/>
      <c r="AP35" s="606"/>
      <c r="AQ35" s="606"/>
      <c r="AR35" s="606"/>
      <c r="AS35" s="606"/>
      <c r="AT35" s="606"/>
      <c r="AU35" s="606"/>
      <c r="AV35" s="606"/>
      <c r="AW35" s="606"/>
      <c r="AX35" s="606"/>
      <c r="AY35" s="606"/>
    </row>
    <row r="36" spans="1:51" ht="33">
      <c r="A36" s="801">
        <v>14</v>
      </c>
      <c r="B36" s="951"/>
      <c r="C36" s="951"/>
      <c r="D36" s="1025" t="s">
        <v>611</v>
      </c>
      <c r="E36" s="1048">
        <v>1000003411</v>
      </c>
      <c r="F36" s="628">
        <v>85371000</v>
      </c>
      <c r="G36" s="957"/>
      <c r="H36" s="1107">
        <v>18</v>
      </c>
      <c r="I36" s="958"/>
      <c r="J36" s="1025" t="s">
        <v>724</v>
      </c>
      <c r="K36" s="1048" t="s">
        <v>589</v>
      </c>
      <c r="L36" s="628">
        <v>2</v>
      </c>
      <c r="M36" s="959"/>
      <c r="N36" s="1108" t="str">
        <f t="shared" si="1"/>
        <v>Included</v>
      </c>
      <c r="O36" s="960">
        <f t="shared" si="4"/>
        <v>0</v>
      </c>
      <c r="P36" s="603"/>
      <c r="Q36" s="606">
        <f t="shared" si="5"/>
        <v>0</v>
      </c>
      <c r="R36" s="724">
        <f t="shared" si="3"/>
        <v>0</v>
      </c>
      <c r="S36" s="603"/>
      <c r="T36" s="810"/>
      <c r="V36" s="716"/>
      <c r="AB36" s="606"/>
      <c r="AL36" s="606"/>
      <c r="AM36" s="606"/>
      <c r="AN36" s="606"/>
      <c r="AO36" s="606"/>
      <c r="AP36" s="606"/>
      <c r="AQ36" s="606"/>
      <c r="AR36" s="606"/>
      <c r="AS36" s="606"/>
      <c r="AT36" s="606"/>
      <c r="AU36" s="606"/>
      <c r="AV36" s="606"/>
      <c r="AW36" s="606"/>
      <c r="AX36" s="606"/>
      <c r="AY36" s="606"/>
    </row>
    <row r="37" spans="1:51">
      <c r="A37" s="801">
        <v>15</v>
      </c>
      <c r="B37" s="951"/>
      <c r="C37" s="951"/>
      <c r="D37" s="1048" t="s">
        <v>612</v>
      </c>
      <c r="E37" s="1048">
        <v>1000012022</v>
      </c>
      <c r="F37" s="628">
        <v>84241000</v>
      </c>
      <c r="G37" s="957"/>
      <c r="H37" s="1107">
        <v>18</v>
      </c>
      <c r="I37" s="958"/>
      <c r="J37" s="1025" t="s">
        <v>725</v>
      </c>
      <c r="K37" s="1048" t="s">
        <v>589</v>
      </c>
      <c r="L37" s="628">
        <v>1</v>
      </c>
      <c r="M37" s="959"/>
      <c r="N37" s="1108" t="str">
        <f t="shared" si="1"/>
        <v>Included</v>
      </c>
      <c r="O37" s="960">
        <f t="shared" si="4"/>
        <v>0</v>
      </c>
      <c r="P37" s="603"/>
      <c r="Q37" s="606">
        <f t="shared" si="5"/>
        <v>0</v>
      </c>
      <c r="R37" s="724">
        <f t="shared" si="3"/>
        <v>0</v>
      </c>
      <c r="S37" s="603"/>
      <c r="T37" s="810"/>
      <c r="V37" s="716"/>
      <c r="AB37" s="606"/>
      <c r="AL37" s="606"/>
      <c r="AM37" s="606"/>
      <c r="AN37" s="606"/>
      <c r="AO37" s="606"/>
      <c r="AP37" s="606"/>
      <c r="AQ37" s="606"/>
      <c r="AR37" s="606"/>
      <c r="AS37" s="606"/>
      <c r="AT37" s="606"/>
      <c r="AU37" s="606"/>
      <c r="AV37" s="606"/>
      <c r="AW37" s="606"/>
      <c r="AX37" s="606"/>
      <c r="AY37" s="606"/>
    </row>
    <row r="38" spans="1:51" ht="33">
      <c r="A38" s="801">
        <v>16</v>
      </c>
      <c r="B38" s="951"/>
      <c r="C38" s="951"/>
      <c r="D38" s="1048" t="s">
        <v>613</v>
      </c>
      <c r="E38" s="1048">
        <v>1000012019</v>
      </c>
      <c r="F38" s="628">
        <v>85311020</v>
      </c>
      <c r="G38" s="957"/>
      <c r="H38" s="1107">
        <v>18</v>
      </c>
      <c r="I38" s="958"/>
      <c r="J38" s="1025" t="s">
        <v>726</v>
      </c>
      <c r="K38" s="1048" t="s">
        <v>570</v>
      </c>
      <c r="L38" s="628">
        <v>1</v>
      </c>
      <c r="M38" s="959"/>
      <c r="N38" s="1108" t="str">
        <f t="shared" si="1"/>
        <v>Included</v>
      </c>
      <c r="O38" s="960">
        <f t="shared" ref="O38:O39" si="6">R38</f>
        <v>0</v>
      </c>
      <c r="P38" s="603"/>
      <c r="Q38" s="606">
        <f t="shared" ref="Q38:Q39" si="7">IF(N38="Included",0,N38)</f>
        <v>0</v>
      </c>
      <c r="R38" s="724">
        <f t="shared" si="3"/>
        <v>0</v>
      </c>
      <c r="S38" s="603"/>
      <c r="T38" s="810"/>
      <c r="V38" s="716"/>
      <c r="AB38" s="606"/>
      <c r="AL38" s="606"/>
      <c r="AM38" s="606"/>
      <c r="AN38" s="606"/>
      <c r="AO38" s="606"/>
      <c r="AP38" s="606"/>
      <c r="AQ38" s="606"/>
      <c r="AR38" s="606"/>
      <c r="AS38" s="606"/>
      <c r="AT38" s="606"/>
      <c r="AU38" s="606"/>
      <c r="AV38" s="606"/>
      <c r="AW38" s="606"/>
      <c r="AX38" s="606"/>
      <c r="AY38" s="606"/>
    </row>
    <row r="39" spans="1:51">
      <c r="A39" s="801">
        <v>17</v>
      </c>
      <c r="B39" s="951"/>
      <c r="C39" s="951"/>
      <c r="D39" s="1048" t="s">
        <v>614</v>
      </c>
      <c r="E39" s="1048">
        <v>1000012026</v>
      </c>
      <c r="F39" s="628">
        <v>84241000</v>
      </c>
      <c r="G39" s="957"/>
      <c r="H39" s="1107">
        <v>18</v>
      </c>
      <c r="I39" s="958"/>
      <c r="J39" s="1025" t="s">
        <v>727</v>
      </c>
      <c r="K39" s="1048" t="s">
        <v>589</v>
      </c>
      <c r="L39" s="628">
        <v>1</v>
      </c>
      <c r="M39" s="959"/>
      <c r="N39" s="1108" t="str">
        <f t="shared" si="1"/>
        <v>Included</v>
      </c>
      <c r="O39" s="960">
        <f t="shared" si="6"/>
        <v>0</v>
      </c>
      <c r="P39" s="603"/>
      <c r="Q39" s="606">
        <f t="shared" si="7"/>
        <v>0</v>
      </c>
      <c r="R39" s="724">
        <f t="shared" si="3"/>
        <v>0</v>
      </c>
      <c r="S39" s="603"/>
      <c r="T39" s="810"/>
      <c r="V39" s="716"/>
      <c r="AB39" s="606"/>
      <c r="AL39" s="606"/>
      <c r="AM39" s="606"/>
      <c r="AN39" s="606"/>
      <c r="AO39" s="606"/>
      <c r="AP39" s="606"/>
      <c r="AQ39" s="606"/>
      <c r="AR39" s="606"/>
      <c r="AS39" s="606"/>
      <c r="AT39" s="606"/>
      <c r="AU39" s="606"/>
      <c r="AV39" s="606"/>
      <c r="AW39" s="606"/>
      <c r="AX39" s="606"/>
      <c r="AY39" s="606"/>
    </row>
    <row r="40" spans="1:51" ht="33">
      <c r="A40" s="801">
        <v>18</v>
      </c>
      <c r="B40" s="951"/>
      <c r="C40" s="951"/>
      <c r="D40" s="1048" t="s">
        <v>615</v>
      </c>
      <c r="E40" s="1048">
        <v>1000006285</v>
      </c>
      <c r="F40" s="628">
        <v>84151090</v>
      </c>
      <c r="G40" s="957"/>
      <c r="H40" s="1107">
        <v>18</v>
      </c>
      <c r="I40" s="958"/>
      <c r="J40" s="1025" t="s">
        <v>728</v>
      </c>
      <c r="K40" s="1048" t="s">
        <v>570</v>
      </c>
      <c r="L40" s="628">
        <v>1</v>
      </c>
      <c r="M40" s="959"/>
      <c r="N40" s="1108" t="str">
        <f t="shared" si="1"/>
        <v>Included</v>
      </c>
      <c r="O40" s="960">
        <f t="shared" ref="O40:O93" si="8">R40</f>
        <v>0</v>
      </c>
      <c r="P40" s="603"/>
      <c r="Q40" s="606">
        <f t="shared" ref="Q40:Q93" si="9">IF(N40="Included",0,N40)</f>
        <v>0</v>
      </c>
      <c r="R40" s="724">
        <f t="shared" ref="R40:R93" si="10">IF(I40="", H40*Q40/100,I40*Q40)</f>
        <v>0</v>
      </c>
      <c r="S40" s="603"/>
      <c r="T40" s="810"/>
      <c r="V40" s="716"/>
      <c r="AB40" s="606"/>
      <c r="AL40" s="606"/>
      <c r="AM40" s="606"/>
      <c r="AN40" s="606"/>
      <c r="AO40" s="606"/>
      <c r="AP40" s="606"/>
      <c r="AQ40" s="606"/>
      <c r="AR40" s="606"/>
      <c r="AS40" s="606"/>
      <c r="AT40" s="606"/>
      <c r="AU40" s="606"/>
      <c r="AV40" s="606"/>
      <c r="AW40" s="606"/>
      <c r="AX40" s="606"/>
      <c r="AY40" s="606"/>
    </row>
    <row r="41" spans="1:51">
      <c r="A41" s="801">
        <v>19</v>
      </c>
      <c r="B41" s="951"/>
      <c r="C41" s="951"/>
      <c r="D41" s="1048" t="s">
        <v>616</v>
      </c>
      <c r="E41" s="1048">
        <v>1000036908</v>
      </c>
      <c r="F41" s="628">
        <v>85446020</v>
      </c>
      <c r="G41" s="957"/>
      <c r="H41" s="1107">
        <v>18</v>
      </c>
      <c r="I41" s="958"/>
      <c r="J41" s="1025" t="s">
        <v>729</v>
      </c>
      <c r="K41" s="1048" t="s">
        <v>588</v>
      </c>
      <c r="L41" s="628">
        <v>2</v>
      </c>
      <c r="M41" s="959"/>
      <c r="N41" s="1108" t="str">
        <f t="shared" si="1"/>
        <v>Included</v>
      </c>
      <c r="O41" s="960">
        <f t="shared" si="8"/>
        <v>0</v>
      </c>
      <c r="P41" s="603"/>
      <c r="Q41" s="606">
        <f t="shared" si="9"/>
        <v>0</v>
      </c>
      <c r="R41" s="724">
        <f t="shared" si="10"/>
        <v>0</v>
      </c>
      <c r="S41" s="603"/>
      <c r="T41" s="810"/>
      <c r="V41" s="716"/>
      <c r="AB41" s="606"/>
      <c r="AL41" s="606"/>
      <c r="AM41" s="606"/>
      <c r="AN41" s="606"/>
      <c r="AO41" s="606"/>
      <c r="AP41" s="606"/>
      <c r="AQ41" s="606"/>
      <c r="AR41" s="606"/>
      <c r="AS41" s="606"/>
      <c r="AT41" s="606"/>
      <c r="AU41" s="606"/>
      <c r="AV41" s="606"/>
      <c r="AW41" s="606"/>
      <c r="AX41" s="606"/>
      <c r="AY41" s="606"/>
    </row>
    <row r="42" spans="1:51">
      <c r="A42" s="801">
        <v>20</v>
      </c>
      <c r="B42" s="951"/>
      <c r="C42" s="951"/>
      <c r="D42" s="1048" t="s">
        <v>617</v>
      </c>
      <c r="E42" s="1048">
        <v>1000031951</v>
      </c>
      <c r="F42" s="628">
        <v>85446090</v>
      </c>
      <c r="G42" s="957"/>
      <c r="H42" s="1107">
        <v>18</v>
      </c>
      <c r="I42" s="958"/>
      <c r="J42" s="1025" t="s">
        <v>730</v>
      </c>
      <c r="K42" s="1048" t="s">
        <v>588</v>
      </c>
      <c r="L42" s="628">
        <v>0.5</v>
      </c>
      <c r="M42" s="959"/>
      <c r="N42" s="1108" t="str">
        <f t="shared" si="1"/>
        <v>Included</v>
      </c>
      <c r="O42" s="960">
        <f t="shared" si="8"/>
        <v>0</v>
      </c>
      <c r="P42" s="603"/>
      <c r="Q42" s="606">
        <f t="shared" si="9"/>
        <v>0</v>
      </c>
      <c r="R42" s="724">
        <f t="shared" si="10"/>
        <v>0</v>
      </c>
      <c r="S42" s="603"/>
      <c r="T42" s="810"/>
      <c r="V42" s="716"/>
      <c r="AB42" s="606"/>
      <c r="AL42" s="606"/>
      <c r="AM42" s="606"/>
      <c r="AN42" s="606"/>
      <c r="AO42" s="606"/>
      <c r="AP42" s="606"/>
      <c r="AQ42" s="606"/>
      <c r="AR42" s="606"/>
      <c r="AS42" s="606"/>
      <c r="AT42" s="606"/>
      <c r="AU42" s="606"/>
      <c r="AV42" s="606"/>
      <c r="AW42" s="606"/>
      <c r="AX42" s="606"/>
      <c r="AY42" s="606"/>
    </row>
    <row r="43" spans="1:51">
      <c r="A43" s="801">
        <v>21</v>
      </c>
      <c r="B43" s="951"/>
      <c r="C43" s="951"/>
      <c r="D43" s="1048" t="s">
        <v>618</v>
      </c>
      <c r="E43" s="1048">
        <v>1000031985</v>
      </c>
      <c r="F43" s="628">
        <v>85446020</v>
      </c>
      <c r="G43" s="957"/>
      <c r="H43" s="1107">
        <v>18</v>
      </c>
      <c r="I43" s="958"/>
      <c r="J43" s="1025" t="s">
        <v>731</v>
      </c>
      <c r="K43" s="1048" t="s">
        <v>588</v>
      </c>
      <c r="L43" s="628">
        <v>3</v>
      </c>
      <c r="M43" s="959"/>
      <c r="N43" s="1108" t="str">
        <f t="shared" si="1"/>
        <v>Included</v>
      </c>
      <c r="O43" s="960">
        <f t="shared" si="8"/>
        <v>0</v>
      </c>
      <c r="P43" s="603"/>
      <c r="Q43" s="606">
        <f t="shared" si="9"/>
        <v>0</v>
      </c>
      <c r="R43" s="724">
        <f t="shared" si="10"/>
        <v>0</v>
      </c>
      <c r="S43" s="603"/>
      <c r="T43" s="810"/>
      <c r="V43" s="716"/>
      <c r="AB43" s="606"/>
      <c r="AL43" s="606"/>
      <c r="AM43" s="606"/>
      <c r="AN43" s="606"/>
      <c r="AO43" s="606"/>
      <c r="AP43" s="606"/>
      <c r="AQ43" s="606"/>
      <c r="AR43" s="606"/>
      <c r="AS43" s="606"/>
      <c r="AT43" s="606"/>
      <c r="AU43" s="606"/>
      <c r="AV43" s="606"/>
      <c r="AW43" s="606"/>
      <c r="AX43" s="606"/>
      <c r="AY43" s="606"/>
    </row>
    <row r="44" spans="1:51">
      <c r="A44" s="801">
        <v>22</v>
      </c>
      <c r="B44" s="951"/>
      <c r="C44" s="951"/>
      <c r="D44" s="1048" t="s">
        <v>619</v>
      </c>
      <c r="E44" s="1048">
        <v>1000031943</v>
      </c>
      <c r="F44" s="628">
        <v>85446020</v>
      </c>
      <c r="G44" s="957"/>
      <c r="H44" s="1107">
        <v>18</v>
      </c>
      <c r="I44" s="958"/>
      <c r="J44" s="1025" t="s">
        <v>732</v>
      </c>
      <c r="K44" s="1048" t="s">
        <v>588</v>
      </c>
      <c r="L44" s="628">
        <v>3</v>
      </c>
      <c r="M44" s="959"/>
      <c r="N44" s="1108" t="str">
        <f t="shared" si="1"/>
        <v>Included</v>
      </c>
      <c r="O44" s="960">
        <f t="shared" si="8"/>
        <v>0</v>
      </c>
      <c r="P44" s="603"/>
      <c r="Q44" s="606">
        <f t="shared" si="9"/>
        <v>0</v>
      </c>
      <c r="R44" s="724">
        <f t="shared" si="10"/>
        <v>0</v>
      </c>
      <c r="S44" s="603"/>
      <c r="T44" s="810"/>
      <c r="V44" s="716"/>
      <c r="AB44" s="606"/>
      <c r="AL44" s="606"/>
      <c r="AM44" s="606"/>
      <c r="AN44" s="606"/>
      <c r="AO44" s="606"/>
      <c r="AP44" s="606"/>
      <c r="AQ44" s="606"/>
      <c r="AR44" s="606"/>
      <c r="AS44" s="606"/>
      <c r="AT44" s="606"/>
      <c r="AU44" s="606"/>
      <c r="AV44" s="606"/>
      <c r="AW44" s="606"/>
      <c r="AX44" s="606"/>
      <c r="AY44" s="606"/>
    </row>
    <row r="45" spans="1:51">
      <c r="A45" s="801">
        <v>23</v>
      </c>
      <c r="B45" s="951"/>
      <c r="C45" s="951"/>
      <c r="D45" s="1048" t="s">
        <v>620</v>
      </c>
      <c r="E45" s="1048">
        <v>1000031976</v>
      </c>
      <c r="F45" s="628">
        <v>85446020</v>
      </c>
      <c r="G45" s="957"/>
      <c r="H45" s="1107">
        <v>18</v>
      </c>
      <c r="I45" s="958"/>
      <c r="J45" s="1025" t="s">
        <v>733</v>
      </c>
      <c r="K45" s="1048" t="s">
        <v>588</v>
      </c>
      <c r="L45" s="628">
        <v>1</v>
      </c>
      <c r="M45" s="959"/>
      <c r="N45" s="1108" t="str">
        <f t="shared" si="1"/>
        <v>Included</v>
      </c>
      <c r="O45" s="960">
        <f t="shared" si="8"/>
        <v>0</v>
      </c>
      <c r="P45" s="603"/>
      <c r="Q45" s="606">
        <f t="shared" si="9"/>
        <v>0</v>
      </c>
      <c r="R45" s="724">
        <f t="shared" si="10"/>
        <v>0</v>
      </c>
      <c r="S45" s="603"/>
      <c r="T45" s="810"/>
      <c r="V45" s="716"/>
      <c r="AB45" s="606"/>
      <c r="AL45" s="606"/>
      <c r="AM45" s="606"/>
      <c r="AN45" s="606"/>
      <c r="AO45" s="606"/>
      <c r="AP45" s="606"/>
      <c r="AQ45" s="606"/>
      <c r="AR45" s="606"/>
      <c r="AS45" s="606"/>
      <c r="AT45" s="606"/>
      <c r="AU45" s="606"/>
      <c r="AV45" s="606"/>
      <c r="AW45" s="606"/>
      <c r="AX45" s="606"/>
      <c r="AY45" s="606"/>
    </row>
    <row r="46" spans="1:51">
      <c r="A46" s="801">
        <v>24</v>
      </c>
      <c r="B46" s="951"/>
      <c r="C46" s="951"/>
      <c r="D46" s="1048" t="s">
        <v>621</v>
      </c>
      <c r="E46" s="1048">
        <v>1000031957</v>
      </c>
      <c r="F46" s="628">
        <v>85446020</v>
      </c>
      <c r="G46" s="957"/>
      <c r="H46" s="1107">
        <v>18</v>
      </c>
      <c r="I46" s="958"/>
      <c r="J46" s="1025" t="s">
        <v>734</v>
      </c>
      <c r="K46" s="1048" t="s">
        <v>588</v>
      </c>
      <c r="L46" s="628">
        <v>1</v>
      </c>
      <c r="M46" s="959"/>
      <c r="N46" s="1108" t="str">
        <f t="shared" si="1"/>
        <v>Included</v>
      </c>
      <c r="O46" s="960">
        <f t="shared" si="8"/>
        <v>0</v>
      </c>
      <c r="P46" s="603"/>
      <c r="Q46" s="606">
        <f t="shared" si="9"/>
        <v>0</v>
      </c>
      <c r="R46" s="724">
        <f t="shared" si="10"/>
        <v>0</v>
      </c>
      <c r="S46" s="603"/>
      <c r="T46" s="810"/>
      <c r="V46" s="716"/>
      <c r="AB46" s="606"/>
      <c r="AL46" s="606"/>
      <c r="AM46" s="606"/>
      <c r="AN46" s="606"/>
      <c r="AO46" s="606"/>
      <c r="AP46" s="606"/>
      <c r="AQ46" s="606"/>
      <c r="AR46" s="606"/>
      <c r="AS46" s="606"/>
      <c r="AT46" s="606"/>
      <c r="AU46" s="606"/>
      <c r="AV46" s="606"/>
      <c r="AW46" s="606"/>
      <c r="AX46" s="606"/>
      <c r="AY46" s="606"/>
    </row>
    <row r="47" spans="1:51">
      <c r="A47" s="801">
        <v>25</v>
      </c>
      <c r="B47" s="951"/>
      <c r="C47" s="951"/>
      <c r="D47" s="1048" t="s">
        <v>622</v>
      </c>
      <c r="E47" s="1048">
        <v>1000031953</v>
      </c>
      <c r="F47" s="628">
        <v>85446020</v>
      </c>
      <c r="G47" s="957"/>
      <c r="H47" s="1107">
        <v>18</v>
      </c>
      <c r="I47" s="958"/>
      <c r="J47" s="1025" t="s">
        <v>735</v>
      </c>
      <c r="K47" s="1048" t="s">
        <v>588</v>
      </c>
      <c r="L47" s="628">
        <v>1</v>
      </c>
      <c r="M47" s="959"/>
      <c r="N47" s="1108" t="str">
        <f t="shared" ref="N47" si="11">IF(M47=0, "Included",IF(ISERROR(L47*M47), M47, L47*M47))</f>
        <v>Included</v>
      </c>
      <c r="O47" s="960">
        <f t="shared" si="8"/>
        <v>0</v>
      </c>
      <c r="P47" s="603"/>
      <c r="Q47" s="606">
        <f t="shared" si="9"/>
        <v>0</v>
      </c>
      <c r="R47" s="724">
        <f t="shared" si="10"/>
        <v>0</v>
      </c>
      <c r="S47" s="603"/>
      <c r="T47" s="810"/>
      <c r="V47" s="716"/>
      <c r="AB47" s="606"/>
      <c r="AL47" s="606"/>
      <c r="AM47" s="606"/>
      <c r="AN47" s="606"/>
      <c r="AO47" s="606"/>
      <c r="AP47" s="606"/>
      <c r="AQ47" s="606"/>
      <c r="AR47" s="606"/>
      <c r="AS47" s="606"/>
      <c r="AT47" s="606"/>
      <c r="AU47" s="606"/>
      <c r="AV47" s="606"/>
      <c r="AW47" s="606"/>
      <c r="AX47" s="606"/>
      <c r="AY47" s="606"/>
    </row>
    <row r="48" spans="1:51">
      <c r="A48" s="801">
        <v>26</v>
      </c>
      <c r="B48" s="951"/>
      <c r="C48" s="951"/>
      <c r="D48" s="1048" t="s">
        <v>623</v>
      </c>
      <c r="E48" s="1048">
        <v>1000031927</v>
      </c>
      <c r="F48" s="628">
        <v>85446020</v>
      </c>
      <c r="G48" s="957"/>
      <c r="H48" s="1107">
        <v>18</v>
      </c>
      <c r="I48" s="958"/>
      <c r="J48" s="1025" t="s">
        <v>736</v>
      </c>
      <c r="K48" s="1048" t="s">
        <v>588</v>
      </c>
      <c r="L48" s="628">
        <v>2</v>
      </c>
      <c r="M48" s="959"/>
      <c r="N48" s="1108" t="str">
        <f t="shared" si="1"/>
        <v>Included</v>
      </c>
      <c r="O48" s="960">
        <f t="shared" si="8"/>
        <v>0</v>
      </c>
      <c r="P48" s="603"/>
      <c r="Q48" s="606">
        <f t="shared" si="9"/>
        <v>0</v>
      </c>
      <c r="R48" s="724">
        <f t="shared" si="10"/>
        <v>0</v>
      </c>
      <c r="S48" s="603"/>
      <c r="T48" s="810"/>
      <c r="V48" s="716"/>
      <c r="AB48" s="606"/>
      <c r="AL48" s="606"/>
      <c r="AM48" s="606"/>
      <c r="AN48" s="606"/>
      <c r="AO48" s="606"/>
      <c r="AP48" s="606"/>
      <c r="AQ48" s="606"/>
      <c r="AR48" s="606"/>
      <c r="AS48" s="606"/>
      <c r="AT48" s="606"/>
      <c r="AU48" s="606"/>
      <c r="AV48" s="606"/>
      <c r="AW48" s="606"/>
      <c r="AX48" s="606"/>
      <c r="AY48" s="606"/>
    </row>
    <row r="49" spans="1:51">
      <c r="A49" s="801">
        <v>27</v>
      </c>
      <c r="B49" s="951"/>
      <c r="C49" s="951"/>
      <c r="D49" s="1048" t="s">
        <v>624</v>
      </c>
      <c r="E49" s="1048">
        <v>1000031908</v>
      </c>
      <c r="F49" s="628">
        <v>85446020</v>
      </c>
      <c r="G49" s="957"/>
      <c r="H49" s="1107">
        <v>18</v>
      </c>
      <c r="I49" s="958"/>
      <c r="J49" s="1025" t="s">
        <v>737</v>
      </c>
      <c r="K49" s="1048" t="s">
        <v>588</v>
      </c>
      <c r="L49" s="628">
        <v>5</v>
      </c>
      <c r="M49" s="959"/>
      <c r="N49" s="1108" t="str">
        <f t="shared" ref="N49:N68" si="12">IF(M49=0, "Included",IF(ISERROR(L49*M49), M49, L49*M49))</f>
        <v>Included</v>
      </c>
      <c r="O49" s="960">
        <f t="shared" si="8"/>
        <v>0</v>
      </c>
      <c r="P49" s="603"/>
      <c r="Q49" s="606">
        <f t="shared" si="9"/>
        <v>0</v>
      </c>
      <c r="R49" s="724">
        <f t="shared" si="10"/>
        <v>0</v>
      </c>
      <c r="S49" s="603"/>
      <c r="T49" s="810"/>
      <c r="V49" s="716"/>
      <c r="AB49" s="606"/>
      <c r="AL49" s="606"/>
      <c r="AM49" s="606"/>
      <c r="AN49" s="606"/>
      <c r="AO49" s="606"/>
      <c r="AP49" s="606"/>
      <c r="AQ49" s="606"/>
      <c r="AR49" s="606"/>
      <c r="AS49" s="606"/>
      <c r="AT49" s="606"/>
      <c r="AU49" s="606"/>
      <c r="AV49" s="606"/>
      <c r="AW49" s="606"/>
      <c r="AX49" s="606"/>
      <c r="AY49" s="606"/>
    </row>
    <row r="50" spans="1:51">
      <c r="A50" s="801">
        <v>28</v>
      </c>
      <c r="B50" s="951"/>
      <c r="C50" s="951"/>
      <c r="D50" s="1048" t="s">
        <v>625</v>
      </c>
      <c r="E50" s="1048">
        <v>1000031887</v>
      </c>
      <c r="F50" s="628">
        <v>85446020</v>
      </c>
      <c r="G50" s="957"/>
      <c r="H50" s="1107">
        <v>18</v>
      </c>
      <c r="I50" s="958"/>
      <c r="J50" s="1025" t="s">
        <v>738</v>
      </c>
      <c r="K50" s="1048" t="s">
        <v>588</v>
      </c>
      <c r="L50" s="628">
        <v>5</v>
      </c>
      <c r="M50" s="959"/>
      <c r="N50" s="1108" t="str">
        <f t="shared" si="12"/>
        <v>Included</v>
      </c>
      <c r="O50" s="960">
        <f t="shared" si="8"/>
        <v>0</v>
      </c>
      <c r="P50" s="603"/>
      <c r="Q50" s="606">
        <f t="shared" si="9"/>
        <v>0</v>
      </c>
      <c r="R50" s="724">
        <f t="shared" si="10"/>
        <v>0</v>
      </c>
      <c r="S50" s="603"/>
      <c r="T50" s="810"/>
      <c r="V50" s="716"/>
      <c r="AB50" s="606"/>
      <c r="AL50" s="606"/>
      <c r="AM50" s="606"/>
      <c r="AN50" s="606"/>
      <c r="AO50" s="606"/>
      <c r="AP50" s="606"/>
      <c r="AQ50" s="606"/>
      <c r="AR50" s="606"/>
      <c r="AS50" s="606"/>
      <c r="AT50" s="606"/>
      <c r="AU50" s="606"/>
      <c r="AV50" s="606"/>
      <c r="AW50" s="606"/>
      <c r="AX50" s="606"/>
      <c r="AY50" s="606"/>
    </row>
    <row r="51" spans="1:51">
      <c r="A51" s="801">
        <v>29</v>
      </c>
      <c r="B51" s="951"/>
      <c r="C51" s="951"/>
      <c r="D51" s="1048" t="s">
        <v>626</v>
      </c>
      <c r="E51" s="1048">
        <v>1000031987</v>
      </c>
      <c r="F51" s="628">
        <v>85446020</v>
      </c>
      <c r="G51" s="957"/>
      <c r="H51" s="1107">
        <v>18</v>
      </c>
      <c r="I51" s="958"/>
      <c r="J51" s="1025" t="s">
        <v>739</v>
      </c>
      <c r="K51" s="1048" t="s">
        <v>588</v>
      </c>
      <c r="L51" s="628">
        <v>7</v>
      </c>
      <c r="M51" s="959"/>
      <c r="N51" s="1108" t="str">
        <f t="shared" si="12"/>
        <v>Included</v>
      </c>
      <c r="O51" s="960">
        <f t="shared" si="8"/>
        <v>0</v>
      </c>
      <c r="P51" s="603"/>
      <c r="Q51" s="606">
        <f t="shared" si="9"/>
        <v>0</v>
      </c>
      <c r="R51" s="724">
        <f t="shared" si="10"/>
        <v>0</v>
      </c>
      <c r="S51" s="603"/>
      <c r="T51" s="810"/>
      <c r="V51" s="716"/>
      <c r="AB51" s="606"/>
      <c r="AL51" s="606"/>
      <c r="AM51" s="606"/>
      <c r="AN51" s="606"/>
      <c r="AO51" s="606"/>
      <c r="AP51" s="606"/>
      <c r="AQ51" s="606"/>
      <c r="AR51" s="606"/>
      <c r="AS51" s="606"/>
      <c r="AT51" s="606"/>
      <c r="AU51" s="606"/>
      <c r="AV51" s="606"/>
      <c r="AW51" s="606"/>
      <c r="AX51" s="606"/>
      <c r="AY51" s="606"/>
    </row>
    <row r="52" spans="1:51">
      <c r="A52" s="801">
        <v>30</v>
      </c>
      <c r="B52" s="951"/>
      <c r="C52" s="951"/>
      <c r="D52" s="1048" t="s">
        <v>627</v>
      </c>
      <c r="E52" s="1048">
        <v>1000031964</v>
      </c>
      <c r="F52" s="628">
        <v>85446020</v>
      </c>
      <c r="G52" s="957"/>
      <c r="H52" s="1107">
        <v>18</v>
      </c>
      <c r="I52" s="958"/>
      <c r="J52" s="1025" t="s">
        <v>740</v>
      </c>
      <c r="K52" s="1048" t="s">
        <v>588</v>
      </c>
      <c r="L52" s="628">
        <v>3</v>
      </c>
      <c r="M52" s="959"/>
      <c r="N52" s="1108" t="str">
        <f t="shared" si="12"/>
        <v>Included</v>
      </c>
      <c r="O52" s="960">
        <f t="shared" si="8"/>
        <v>0</v>
      </c>
      <c r="P52" s="603"/>
      <c r="Q52" s="606">
        <f t="shared" si="9"/>
        <v>0</v>
      </c>
      <c r="R52" s="724">
        <f t="shared" si="10"/>
        <v>0</v>
      </c>
      <c r="S52" s="603"/>
      <c r="T52" s="810"/>
      <c r="V52" s="716"/>
      <c r="AB52" s="606"/>
      <c r="AL52" s="606"/>
      <c r="AM52" s="606"/>
      <c r="AN52" s="606"/>
      <c r="AO52" s="606"/>
      <c r="AP52" s="606"/>
      <c r="AQ52" s="606"/>
      <c r="AR52" s="606"/>
      <c r="AS52" s="606"/>
      <c r="AT52" s="606"/>
      <c r="AU52" s="606"/>
      <c r="AV52" s="606"/>
      <c r="AW52" s="606"/>
      <c r="AX52" s="606"/>
      <c r="AY52" s="606"/>
    </row>
    <row r="53" spans="1:51" ht="49.5">
      <c r="A53" s="801">
        <v>31</v>
      </c>
      <c r="B53" s="951"/>
      <c r="C53" s="951"/>
      <c r="D53" s="1048" t="s">
        <v>628</v>
      </c>
      <c r="E53" s="1048">
        <v>1000055991</v>
      </c>
      <c r="F53" s="628">
        <v>72169990</v>
      </c>
      <c r="G53" s="957"/>
      <c r="H53" s="1107">
        <v>18</v>
      </c>
      <c r="I53" s="958"/>
      <c r="J53" s="1025" t="s">
        <v>741</v>
      </c>
      <c r="K53" s="1048" t="s">
        <v>589</v>
      </c>
      <c r="L53" s="628">
        <v>24</v>
      </c>
      <c r="M53" s="959"/>
      <c r="N53" s="1108" t="str">
        <f t="shared" si="12"/>
        <v>Included</v>
      </c>
      <c r="O53" s="960">
        <f t="shared" si="8"/>
        <v>0</v>
      </c>
      <c r="P53" s="603"/>
      <c r="Q53" s="606">
        <f t="shared" si="9"/>
        <v>0</v>
      </c>
      <c r="R53" s="724">
        <f t="shared" si="10"/>
        <v>0</v>
      </c>
      <c r="S53" s="603"/>
      <c r="T53" s="810"/>
      <c r="V53" s="716"/>
      <c r="AB53" s="606"/>
      <c r="AL53" s="606"/>
      <c r="AM53" s="606"/>
      <c r="AN53" s="606"/>
      <c r="AO53" s="606"/>
      <c r="AP53" s="606"/>
      <c r="AQ53" s="606"/>
      <c r="AR53" s="606"/>
      <c r="AS53" s="606"/>
      <c r="AT53" s="606"/>
      <c r="AU53" s="606"/>
      <c r="AV53" s="606"/>
      <c r="AW53" s="606"/>
      <c r="AX53" s="606"/>
      <c r="AY53" s="606"/>
    </row>
    <row r="54" spans="1:51" ht="49.5">
      <c r="A54" s="801">
        <v>32</v>
      </c>
      <c r="B54" s="951"/>
      <c r="C54" s="951"/>
      <c r="D54" s="1048" t="s">
        <v>629</v>
      </c>
      <c r="E54" s="1048">
        <v>1000055984</v>
      </c>
      <c r="F54" s="628">
        <v>72169990</v>
      </c>
      <c r="G54" s="957"/>
      <c r="H54" s="1107">
        <v>18</v>
      </c>
      <c r="I54" s="958"/>
      <c r="J54" s="1025" t="s">
        <v>742</v>
      </c>
      <c r="K54" s="1048" t="s">
        <v>589</v>
      </c>
      <c r="L54" s="628">
        <v>18</v>
      </c>
      <c r="M54" s="959"/>
      <c r="N54" s="1108" t="str">
        <f t="shared" si="12"/>
        <v>Included</v>
      </c>
      <c r="O54" s="960">
        <f t="shared" si="8"/>
        <v>0</v>
      </c>
      <c r="P54" s="603"/>
      <c r="Q54" s="606">
        <f t="shared" si="9"/>
        <v>0</v>
      </c>
      <c r="R54" s="724">
        <f t="shared" si="10"/>
        <v>0</v>
      </c>
      <c r="S54" s="603"/>
      <c r="T54" s="810"/>
      <c r="V54" s="716"/>
      <c r="AB54" s="606"/>
      <c r="AL54" s="606"/>
      <c r="AM54" s="606"/>
      <c r="AN54" s="606"/>
      <c r="AO54" s="606"/>
      <c r="AP54" s="606"/>
      <c r="AQ54" s="606"/>
      <c r="AR54" s="606"/>
      <c r="AS54" s="606"/>
      <c r="AT54" s="606"/>
      <c r="AU54" s="606"/>
      <c r="AV54" s="606"/>
      <c r="AW54" s="606"/>
      <c r="AX54" s="606"/>
      <c r="AY54" s="606"/>
    </row>
    <row r="55" spans="1:51" ht="49.5">
      <c r="A55" s="801">
        <v>33</v>
      </c>
      <c r="B55" s="951"/>
      <c r="C55" s="951"/>
      <c r="D55" s="1048" t="s">
        <v>630</v>
      </c>
      <c r="E55" s="1048">
        <v>1000055986</v>
      </c>
      <c r="F55" s="628">
        <v>72169990</v>
      </c>
      <c r="G55" s="957"/>
      <c r="H55" s="1107">
        <v>18</v>
      </c>
      <c r="I55" s="958"/>
      <c r="J55" s="1025" t="s">
        <v>743</v>
      </c>
      <c r="K55" s="1048" t="s">
        <v>589</v>
      </c>
      <c r="L55" s="628">
        <v>18</v>
      </c>
      <c r="M55" s="959"/>
      <c r="N55" s="1108" t="str">
        <f t="shared" si="12"/>
        <v>Included</v>
      </c>
      <c r="O55" s="960">
        <f t="shared" si="8"/>
        <v>0</v>
      </c>
      <c r="P55" s="603"/>
      <c r="Q55" s="606">
        <f t="shared" si="9"/>
        <v>0</v>
      </c>
      <c r="R55" s="724">
        <f t="shared" si="10"/>
        <v>0</v>
      </c>
      <c r="S55" s="603"/>
      <c r="T55" s="810"/>
      <c r="V55" s="716"/>
      <c r="AB55" s="606"/>
      <c r="AL55" s="606"/>
      <c r="AM55" s="606"/>
      <c r="AN55" s="606"/>
      <c r="AO55" s="606"/>
      <c r="AP55" s="606"/>
      <c r="AQ55" s="606"/>
      <c r="AR55" s="606"/>
      <c r="AS55" s="606"/>
      <c r="AT55" s="606"/>
      <c r="AU55" s="606"/>
      <c r="AV55" s="606"/>
      <c r="AW55" s="606"/>
      <c r="AX55" s="606"/>
      <c r="AY55" s="606"/>
    </row>
    <row r="56" spans="1:51" ht="49.5">
      <c r="A56" s="801">
        <v>34</v>
      </c>
      <c r="B56" s="951"/>
      <c r="C56" s="951"/>
      <c r="D56" s="1048" t="s">
        <v>631</v>
      </c>
      <c r="E56" s="1048">
        <v>1000055988</v>
      </c>
      <c r="F56" s="628">
        <v>72169990</v>
      </c>
      <c r="G56" s="957"/>
      <c r="H56" s="1107">
        <v>18</v>
      </c>
      <c r="I56" s="958"/>
      <c r="J56" s="1025" t="s">
        <v>744</v>
      </c>
      <c r="K56" s="1048" t="s">
        <v>589</v>
      </c>
      <c r="L56" s="628">
        <v>6</v>
      </c>
      <c r="M56" s="959"/>
      <c r="N56" s="1108" t="str">
        <f t="shared" si="12"/>
        <v>Included</v>
      </c>
      <c r="O56" s="960">
        <f t="shared" si="8"/>
        <v>0</v>
      </c>
      <c r="P56" s="603"/>
      <c r="Q56" s="606">
        <f t="shared" si="9"/>
        <v>0</v>
      </c>
      <c r="R56" s="724">
        <f t="shared" si="10"/>
        <v>0</v>
      </c>
      <c r="S56" s="603"/>
      <c r="T56" s="810"/>
      <c r="V56" s="716"/>
      <c r="AB56" s="606"/>
      <c r="AL56" s="606"/>
      <c r="AM56" s="606"/>
      <c r="AN56" s="606"/>
      <c r="AO56" s="606"/>
      <c r="AP56" s="606"/>
      <c r="AQ56" s="606"/>
      <c r="AR56" s="606"/>
      <c r="AS56" s="606"/>
      <c r="AT56" s="606"/>
      <c r="AU56" s="606"/>
      <c r="AV56" s="606"/>
      <c r="AW56" s="606"/>
      <c r="AX56" s="606"/>
      <c r="AY56" s="606"/>
    </row>
    <row r="57" spans="1:51" ht="33">
      <c r="A57" s="801">
        <v>35</v>
      </c>
      <c r="B57" s="951"/>
      <c r="C57" s="951"/>
      <c r="D57" s="1048" t="s">
        <v>632</v>
      </c>
      <c r="E57" s="1048">
        <v>1000011319</v>
      </c>
      <c r="F57" s="628">
        <v>72169990</v>
      </c>
      <c r="G57" s="957"/>
      <c r="H57" s="1107">
        <v>18</v>
      </c>
      <c r="I57" s="958"/>
      <c r="J57" s="1025" t="s">
        <v>745</v>
      </c>
      <c r="K57" s="1048" t="s">
        <v>570</v>
      </c>
      <c r="L57" s="628">
        <v>1</v>
      </c>
      <c r="M57" s="959"/>
      <c r="N57" s="1108" t="str">
        <f t="shared" si="12"/>
        <v>Included</v>
      </c>
      <c r="O57" s="960">
        <f t="shared" si="8"/>
        <v>0</v>
      </c>
      <c r="P57" s="603"/>
      <c r="Q57" s="606">
        <f t="shared" si="9"/>
        <v>0</v>
      </c>
      <c r="R57" s="724">
        <f t="shared" si="10"/>
        <v>0</v>
      </c>
      <c r="S57" s="603"/>
      <c r="T57" s="810"/>
      <c r="V57" s="716"/>
      <c r="AB57" s="606"/>
      <c r="AL57" s="606"/>
      <c r="AM57" s="606"/>
      <c r="AN57" s="606"/>
      <c r="AO57" s="606"/>
      <c r="AP57" s="606"/>
      <c r="AQ57" s="606"/>
      <c r="AR57" s="606"/>
      <c r="AS57" s="606"/>
      <c r="AT57" s="606"/>
      <c r="AU57" s="606"/>
      <c r="AV57" s="606"/>
      <c r="AW57" s="606"/>
      <c r="AX57" s="606"/>
      <c r="AY57" s="606"/>
    </row>
    <row r="58" spans="1:51" ht="33">
      <c r="A58" s="801">
        <v>36</v>
      </c>
      <c r="B58" s="951"/>
      <c r="C58" s="951"/>
      <c r="D58" s="1048" t="s">
        <v>633</v>
      </c>
      <c r="E58" s="1048">
        <v>1000011322</v>
      </c>
      <c r="F58" s="628">
        <v>72169990</v>
      </c>
      <c r="G58" s="957"/>
      <c r="H58" s="1107">
        <v>18</v>
      </c>
      <c r="I58" s="958"/>
      <c r="J58" s="1025" t="s">
        <v>746</v>
      </c>
      <c r="K58" s="1048" t="s">
        <v>570</v>
      </c>
      <c r="L58" s="628">
        <v>2</v>
      </c>
      <c r="M58" s="959"/>
      <c r="N58" s="1108" t="str">
        <f t="shared" si="12"/>
        <v>Included</v>
      </c>
      <c r="O58" s="960">
        <f t="shared" si="8"/>
        <v>0</v>
      </c>
      <c r="P58" s="603"/>
      <c r="Q58" s="606">
        <f t="shared" si="9"/>
        <v>0</v>
      </c>
      <c r="R58" s="724">
        <f t="shared" si="10"/>
        <v>0</v>
      </c>
      <c r="S58" s="603"/>
      <c r="T58" s="810"/>
      <c r="V58" s="716"/>
      <c r="AB58" s="606"/>
      <c r="AL58" s="606"/>
      <c r="AM58" s="606"/>
      <c r="AN58" s="606"/>
      <c r="AO58" s="606"/>
      <c r="AP58" s="606"/>
      <c r="AQ58" s="606"/>
      <c r="AR58" s="606"/>
      <c r="AS58" s="606"/>
      <c r="AT58" s="606"/>
      <c r="AU58" s="606"/>
      <c r="AV58" s="606"/>
      <c r="AW58" s="606"/>
      <c r="AX58" s="606"/>
      <c r="AY58" s="606"/>
    </row>
    <row r="59" spans="1:51" ht="33">
      <c r="A59" s="801">
        <v>37</v>
      </c>
      <c r="B59" s="951"/>
      <c r="C59" s="951"/>
      <c r="D59" s="1048" t="s">
        <v>634</v>
      </c>
      <c r="E59" s="1048">
        <v>1000011326</v>
      </c>
      <c r="F59" s="628">
        <v>72169990</v>
      </c>
      <c r="G59" s="957"/>
      <c r="H59" s="1107">
        <v>18</v>
      </c>
      <c r="I59" s="958"/>
      <c r="J59" s="1025" t="s">
        <v>747</v>
      </c>
      <c r="K59" s="1048" t="s">
        <v>570</v>
      </c>
      <c r="L59" s="628">
        <v>2</v>
      </c>
      <c r="M59" s="959"/>
      <c r="N59" s="1108" t="str">
        <f t="shared" si="12"/>
        <v>Included</v>
      </c>
      <c r="O59" s="960">
        <f t="shared" si="8"/>
        <v>0</v>
      </c>
      <c r="P59" s="603"/>
      <c r="Q59" s="606">
        <f t="shared" si="9"/>
        <v>0</v>
      </c>
      <c r="R59" s="724">
        <f t="shared" si="10"/>
        <v>0</v>
      </c>
      <c r="S59" s="603"/>
      <c r="T59" s="810"/>
      <c r="V59" s="716"/>
      <c r="AB59" s="606"/>
      <c r="AL59" s="606"/>
      <c r="AM59" s="606"/>
      <c r="AN59" s="606"/>
      <c r="AO59" s="606"/>
      <c r="AP59" s="606"/>
      <c r="AQ59" s="606"/>
      <c r="AR59" s="606"/>
      <c r="AS59" s="606"/>
      <c r="AT59" s="606"/>
      <c r="AU59" s="606"/>
      <c r="AV59" s="606"/>
      <c r="AW59" s="606"/>
      <c r="AX59" s="606"/>
      <c r="AY59" s="606"/>
    </row>
    <row r="60" spans="1:51">
      <c r="A60" s="801">
        <v>38</v>
      </c>
      <c r="B60" s="951"/>
      <c r="C60" s="951"/>
      <c r="D60" s="1048" t="s">
        <v>635</v>
      </c>
      <c r="E60" s="1048">
        <v>1000032055</v>
      </c>
      <c r="F60" s="628">
        <v>72159090</v>
      </c>
      <c r="G60" s="957"/>
      <c r="H60" s="1107">
        <v>18</v>
      </c>
      <c r="I60" s="958"/>
      <c r="J60" s="1025" t="s">
        <v>748</v>
      </c>
      <c r="K60" s="1048" t="s">
        <v>588</v>
      </c>
      <c r="L60" s="628">
        <v>5</v>
      </c>
      <c r="M60" s="959"/>
      <c r="N60" s="1108" t="str">
        <f t="shared" si="12"/>
        <v>Included</v>
      </c>
      <c r="O60" s="960">
        <f t="shared" si="8"/>
        <v>0</v>
      </c>
      <c r="P60" s="603"/>
      <c r="Q60" s="606">
        <f t="shared" si="9"/>
        <v>0</v>
      </c>
      <c r="R60" s="724">
        <f t="shared" si="10"/>
        <v>0</v>
      </c>
      <c r="S60" s="603"/>
      <c r="T60" s="810"/>
      <c r="V60" s="716"/>
      <c r="AB60" s="606"/>
      <c r="AL60" s="606"/>
      <c r="AM60" s="606"/>
      <c r="AN60" s="606"/>
      <c r="AO60" s="606"/>
      <c r="AP60" s="606"/>
      <c r="AQ60" s="606"/>
      <c r="AR60" s="606"/>
      <c r="AS60" s="606"/>
      <c r="AT60" s="606"/>
      <c r="AU60" s="606"/>
      <c r="AV60" s="606"/>
      <c r="AW60" s="606"/>
      <c r="AX60" s="606"/>
      <c r="AY60" s="606"/>
    </row>
    <row r="61" spans="1:51">
      <c r="A61" s="801">
        <v>39</v>
      </c>
      <c r="B61" s="951"/>
      <c r="C61" s="951"/>
      <c r="D61" s="1048" t="s">
        <v>636</v>
      </c>
      <c r="E61" s="1048">
        <v>1000014547</v>
      </c>
      <c r="F61" s="628">
        <v>85371000</v>
      </c>
      <c r="G61" s="957"/>
      <c r="H61" s="1107">
        <v>18</v>
      </c>
      <c r="I61" s="958"/>
      <c r="J61" s="1025" t="s">
        <v>749</v>
      </c>
      <c r="K61" s="1048" t="s">
        <v>589</v>
      </c>
      <c r="L61" s="628">
        <v>2</v>
      </c>
      <c r="M61" s="959"/>
      <c r="N61" s="1108" t="str">
        <f t="shared" si="12"/>
        <v>Included</v>
      </c>
      <c r="O61" s="960">
        <f t="shared" si="8"/>
        <v>0</v>
      </c>
      <c r="P61" s="603"/>
      <c r="Q61" s="606">
        <f t="shared" si="9"/>
        <v>0</v>
      </c>
      <c r="R61" s="724">
        <f t="shared" si="10"/>
        <v>0</v>
      </c>
      <c r="S61" s="603"/>
      <c r="T61" s="810"/>
      <c r="V61" s="716"/>
      <c r="AB61" s="606"/>
      <c r="AL61" s="606"/>
      <c r="AM61" s="606"/>
      <c r="AN61" s="606"/>
      <c r="AO61" s="606"/>
      <c r="AP61" s="606"/>
      <c r="AQ61" s="606"/>
      <c r="AR61" s="606"/>
      <c r="AS61" s="606"/>
      <c r="AT61" s="606"/>
      <c r="AU61" s="606"/>
      <c r="AV61" s="606"/>
      <c r="AW61" s="606"/>
      <c r="AX61" s="606"/>
      <c r="AY61" s="606"/>
    </row>
    <row r="62" spans="1:51" ht="33">
      <c r="A62" s="801">
        <v>40</v>
      </c>
      <c r="B62" s="951"/>
      <c r="C62" s="951"/>
      <c r="D62" s="1048" t="s">
        <v>637</v>
      </c>
      <c r="E62" s="1048">
        <v>1000038387</v>
      </c>
      <c r="F62" s="628">
        <v>94051090</v>
      </c>
      <c r="G62" s="957"/>
      <c r="H62" s="1107">
        <v>18</v>
      </c>
      <c r="I62" s="958"/>
      <c r="J62" s="1025" t="s">
        <v>750</v>
      </c>
      <c r="K62" s="1048" t="s">
        <v>589</v>
      </c>
      <c r="L62" s="628">
        <v>10</v>
      </c>
      <c r="M62" s="959"/>
      <c r="N62" s="1108" t="str">
        <f t="shared" si="12"/>
        <v>Included</v>
      </c>
      <c r="O62" s="960">
        <f t="shared" si="8"/>
        <v>0</v>
      </c>
      <c r="P62" s="603"/>
      <c r="Q62" s="606">
        <f t="shared" si="9"/>
        <v>0</v>
      </c>
      <c r="R62" s="724">
        <f t="shared" si="10"/>
        <v>0</v>
      </c>
      <c r="S62" s="603"/>
      <c r="T62" s="810"/>
      <c r="V62" s="716"/>
      <c r="AB62" s="606"/>
      <c r="AL62" s="606"/>
      <c r="AM62" s="606"/>
      <c r="AN62" s="606"/>
      <c r="AO62" s="606"/>
      <c r="AP62" s="606"/>
      <c r="AQ62" s="606"/>
      <c r="AR62" s="606"/>
      <c r="AS62" s="606"/>
      <c r="AT62" s="606"/>
      <c r="AU62" s="606"/>
      <c r="AV62" s="606"/>
      <c r="AW62" s="606"/>
      <c r="AX62" s="606"/>
      <c r="AY62" s="606"/>
    </row>
    <row r="63" spans="1:51" ht="33">
      <c r="A63" s="801">
        <v>41</v>
      </c>
      <c r="B63" s="951"/>
      <c r="C63" s="951"/>
      <c r="D63" s="1048" t="s">
        <v>638</v>
      </c>
      <c r="E63" s="1048">
        <v>1000038325</v>
      </c>
      <c r="F63" s="628">
        <v>94059900</v>
      </c>
      <c r="G63" s="957"/>
      <c r="H63" s="1107">
        <v>18</v>
      </c>
      <c r="I63" s="958"/>
      <c r="J63" s="1025" t="s">
        <v>751</v>
      </c>
      <c r="K63" s="1048" t="s">
        <v>589</v>
      </c>
      <c r="L63" s="628">
        <v>10</v>
      </c>
      <c r="M63" s="959"/>
      <c r="N63" s="1108" t="str">
        <f t="shared" si="12"/>
        <v>Included</v>
      </c>
      <c r="O63" s="960">
        <f t="shared" si="8"/>
        <v>0</v>
      </c>
      <c r="P63" s="603"/>
      <c r="Q63" s="606">
        <f t="shared" si="9"/>
        <v>0</v>
      </c>
      <c r="R63" s="724">
        <f t="shared" si="10"/>
        <v>0</v>
      </c>
      <c r="S63" s="603"/>
      <c r="T63" s="810"/>
      <c r="V63" s="716"/>
      <c r="AB63" s="606"/>
      <c r="AL63" s="606"/>
      <c r="AM63" s="606"/>
      <c r="AN63" s="606"/>
      <c r="AO63" s="606"/>
      <c r="AP63" s="606"/>
      <c r="AQ63" s="606"/>
      <c r="AR63" s="606"/>
      <c r="AS63" s="606"/>
      <c r="AT63" s="606"/>
      <c r="AU63" s="606"/>
      <c r="AV63" s="606"/>
      <c r="AW63" s="606"/>
      <c r="AX63" s="606"/>
      <c r="AY63" s="606"/>
    </row>
    <row r="64" spans="1:51">
      <c r="A64" s="801">
        <v>42</v>
      </c>
      <c r="B64" s="951"/>
      <c r="C64" s="951"/>
      <c r="D64" s="1048" t="s">
        <v>639</v>
      </c>
      <c r="E64" s="1048">
        <v>1000013796</v>
      </c>
      <c r="F64" s="628">
        <v>94059900</v>
      </c>
      <c r="G64" s="957"/>
      <c r="H64" s="1107">
        <v>18</v>
      </c>
      <c r="I64" s="958"/>
      <c r="J64" s="1025" t="s">
        <v>752</v>
      </c>
      <c r="K64" s="1048" t="s">
        <v>590</v>
      </c>
      <c r="L64" s="628">
        <v>1</v>
      </c>
      <c r="M64" s="959"/>
      <c r="N64" s="1108" t="str">
        <f t="shared" si="12"/>
        <v>Included</v>
      </c>
      <c r="O64" s="960">
        <f t="shared" si="8"/>
        <v>0</v>
      </c>
      <c r="P64" s="603"/>
      <c r="Q64" s="606">
        <f t="shared" si="9"/>
        <v>0</v>
      </c>
      <c r="R64" s="724">
        <f t="shared" si="10"/>
        <v>0</v>
      </c>
      <c r="S64" s="603"/>
      <c r="T64" s="810"/>
      <c r="V64" s="716"/>
      <c r="AB64" s="606"/>
      <c r="AL64" s="606"/>
      <c r="AM64" s="606"/>
      <c r="AN64" s="606"/>
      <c r="AO64" s="606"/>
      <c r="AP64" s="606"/>
      <c r="AQ64" s="606"/>
      <c r="AR64" s="606"/>
      <c r="AS64" s="606"/>
      <c r="AT64" s="606"/>
      <c r="AU64" s="606"/>
      <c r="AV64" s="606"/>
      <c r="AW64" s="606"/>
      <c r="AX64" s="606"/>
      <c r="AY64" s="606"/>
    </row>
    <row r="65" spans="1:51" ht="132">
      <c r="A65" s="801">
        <v>43</v>
      </c>
      <c r="B65" s="951"/>
      <c r="C65" s="951"/>
      <c r="D65" s="1048" t="s">
        <v>640</v>
      </c>
      <c r="E65" s="1048">
        <v>1000030433</v>
      </c>
      <c r="F65" s="628">
        <v>85287390</v>
      </c>
      <c r="G65" s="957"/>
      <c r="H65" s="1107">
        <v>18</v>
      </c>
      <c r="I65" s="958"/>
      <c r="J65" s="1025" t="s">
        <v>753</v>
      </c>
      <c r="K65" s="1048" t="s">
        <v>570</v>
      </c>
      <c r="L65" s="628">
        <v>1</v>
      </c>
      <c r="M65" s="959"/>
      <c r="N65" s="1108" t="str">
        <f t="shared" si="12"/>
        <v>Included</v>
      </c>
      <c r="O65" s="960">
        <f t="shared" si="8"/>
        <v>0</v>
      </c>
      <c r="P65" s="603"/>
      <c r="Q65" s="606">
        <f t="shared" si="9"/>
        <v>0</v>
      </c>
      <c r="R65" s="724">
        <f t="shared" si="10"/>
        <v>0</v>
      </c>
      <c r="S65" s="603"/>
      <c r="T65" s="810"/>
      <c r="V65" s="716"/>
      <c r="AB65" s="606"/>
      <c r="AL65" s="606"/>
      <c r="AM65" s="606"/>
      <c r="AN65" s="606"/>
      <c r="AO65" s="606"/>
      <c r="AP65" s="606"/>
      <c r="AQ65" s="606"/>
      <c r="AR65" s="606"/>
      <c r="AS65" s="606"/>
      <c r="AT65" s="606"/>
      <c r="AU65" s="606"/>
      <c r="AV65" s="606"/>
      <c r="AW65" s="606"/>
      <c r="AX65" s="606"/>
      <c r="AY65" s="606"/>
    </row>
    <row r="66" spans="1:51">
      <c r="A66" s="801">
        <v>44</v>
      </c>
      <c r="B66" s="951"/>
      <c r="C66" s="951"/>
      <c r="D66" s="1048" t="s">
        <v>641</v>
      </c>
      <c r="E66" s="1048">
        <v>1000004755</v>
      </c>
      <c r="F66" s="628">
        <v>85371000</v>
      </c>
      <c r="G66" s="957"/>
      <c r="H66" s="1107">
        <v>18</v>
      </c>
      <c r="I66" s="958"/>
      <c r="J66" s="1025" t="s">
        <v>754</v>
      </c>
      <c r="K66" s="1048" t="s">
        <v>570</v>
      </c>
      <c r="L66" s="628">
        <v>1</v>
      </c>
      <c r="M66" s="959"/>
      <c r="N66" s="1108" t="str">
        <f t="shared" si="12"/>
        <v>Included</v>
      </c>
      <c r="O66" s="960">
        <f t="shared" si="8"/>
        <v>0</v>
      </c>
      <c r="P66" s="603"/>
      <c r="Q66" s="606">
        <f t="shared" si="9"/>
        <v>0</v>
      </c>
      <c r="R66" s="724">
        <f t="shared" si="10"/>
        <v>0</v>
      </c>
      <c r="S66" s="603"/>
      <c r="T66" s="810"/>
      <c r="V66" s="716"/>
      <c r="AB66" s="606"/>
      <c r="AL66" s="606"/>
      <c r="AM66" s="606"/>
      <c r="AN66" s="606"/>
      <c r="AO66" s="606"/>
      <c r="AP66" s="606"/>
      <c r="AQ66" s="606"/>
      <c r="AR66" s="606"/>
      <c r="AS66" s="606"/>
      <c r="AT66" s="606"/>
      <c r="AU66" s="606"/>
      <c r="AV66" s="606"/>
      <c r="AW66" s="606"/>
      <c r="AX66" s="606"/>
      <c r="AY66" s="606"/>
    </row>
    <row r="67" spans="1:51" ht="115.5">
      <c r="A67" s="801">
        <v>45</v>
      </c>
      <c r="B67" s="951"/>
      <c r="C67" s="951"/>
      <c r="D67" s="1048" t="s">
        <v>642</v>
      </c>
      <c r="E67" s="1114">
        <v>1000031367</v>
      </c>
      <c r="F67" s="628">
        <v>85176260</v>
      </c>
      <c r="G67" s="957"/>
      <c r="H67" s="1107">
        <v>18</v>
      </c>
      <c r="I67" s="958"/>
      <c r="J67" s="1025" t="s">
        <v>755</v>
      </c>
      <c r="K67" s="1048" t="s">
        <v>589</v>
      </c>
      <c r="L67" s="628">
        <v>1</v>
      </c>
      <c r="M67" s="959"/>
      <c r="N67" s="1108" t="str">
        <f t="shared" si="12"/>
        <v>Included</v>
      </c>
      <c r="O67" s="960">
        <f t="shared" si="8"/>
        <v>0</v>
      </c>
      <c r="P67" s="603"/>
      <c r="Q67" s="606">
        <f t="shared" si="9"/>
        <v>0</v>
      </c>
      <c r="R67" s="724">
        <f t="shared" si="10"/>
        <v>0</v>
      </c>
      <c r="S67" s="603"/>
      <c r="T67" s="810"/>
      <c r="V67" s="716"/>
      <c r="AB67" s="606"/>
      <c r="AL67" s="606"/>
      <c r="AM67" s="606"/>
      <c r="AN67" s="606"/>
      <c r="AO67" s="606"/>
      <c r="AP67" s="606"/>
      <c r="AQ67" s="606"/>
      <c r="AR67" s="606"/>
      <c r="AS67" s="606"/>
      <c r="AT67" s="606"/>
      <c r="AU67" s="606"/>
      <c r="AV67" s="606"/>
      <c r="AW67" s="606"/>
      <c r="AX67" s="606"/>
      <c r="AY67" s="606"/>
    </row>
    <row r="68" spans="1:51" ht="31.5" customHeight="1">
      <c r="A68" s="801">
        <v>46</v>
      </c>
      <c r="B68" s="951"/>
      <c r="C68" s="951"/>
      <c r="D68" s="1048" t="s">
        <v>643</v>
      </c>
      <c r="E68" s="1048">
        <v>1000018706</v>
      </c>
      <c r="F68" s="628">
        <v>85176990</v>
      </c>
      <c r="G68" s="957"/>
      <c r="H68" s="1107">
        <v>18</v>
      </c>
      <c r="I68" s="958"/>
      <c r="J68" s="1025" t="s">
        <v>756</v>
      </c>
      <c r="K68" s="1048" t="s">
        <v>589</v>
      </c>
      <c r="L68" s="628">
        <v>6</v>
      </c>
      <c r="M68" s="959"/>
      <c r="N68" s="1108" t="str">
        <f t="shared" si="12"/>
        <v>Included</v>
      </c>
      <c r="O68" s="960">
        <f t="shared" si="8"/>
        <v>0</v>
      </c>
      <c r="P68" s="603"/>
      <c r="Q68" s="606">
        <f t="shared" si="9"/>
        <v>0</v>
      </c>
      <c r="R68" s="724">
        <f t="shared" si="10"/>
        <v>0</v>
      </c>
      <c r="S68" s="603"/>
      <c r="T68" s="810"/>
      <c r="V68" s="716"/>
      <c r="AB68" s="606"/>
      <c r="AL68" s="606"/>
      <c r="AM68" s="606"/>
      <c r="AN68" s="606"/>
      <c r="AO68" s="606"/>
      <c r="AP68" s="606"/>
      <c r="AQ68" s="606"/>
      <c r="AR68" s="606"/>
      <c r="AS68" s="606"/>
      <c r="AT68" s="606"/>
      <c r="AU68" s="606"/>
      <c r="AV68" s="606"/>
      <c r="AW68" s="606"/>
      <c r="AX68" s="606"/>
      <c r="AY68" s="606"/>
    </row>
    <row r="69" spans="1:51" ht="31.5" customHeight="1">
      <c r="A69" s="801">
        <v>47</v>
      </c>
      <c r="B69" s="951"/>
      <c r="C69" s="951"/>
      <c r="D69" s="1048" t="s">
        <v>644</v>
      </c>
      <c r="E69" s="1048">
        <v>1000031374</v>
      </c>
      <c r="F69" s="628">
        <v>85176290</v>
      </c>
      <c r="G69" s="957"/>
      <c r="H69" s="1107">
        <v>18</v>
      </c>
      <c r="I69" s="958"/>
      <c r="J69" s="1025" t="s">
        <v>757</v>
      </c>
      <c r="K69" s="1048" t="s">
        <v>570</v>
      </c>
      <c r="L69" s="628">
        <v>2</v>
      </c>
      <c r="M69" s="959"/>
      <c r="N69" s="1108" t="str">
        <f t="shared" ref="N69:N93" si="13">IF(M69=0, "Included",IF(ISERROR(L69*M69), M69, L69*M69))</f>
        <v>Included</v>
      </c>
      <c r="O69" s="960">
        <f t="shared" si="8"/>
        <v>0</v>
      </c>
      <c r="P69" s="603"/>
      <c r="Q69" s="606">
        <f t="shared" si="9"/>
        <v>0</v>
      </c>
      <c r="R69" s="724">
        <f t="shared" si="10"/>
        <v>0</v>
      </c>
      <c r="S69" s="603"/>
      <c r="T69" s="810"/>
      <c r="V69" s="716"/>
      <c r="AB69" s="606"/>
      <c r="AL69" s="606"/>
      <c r="AM69" s="606"/>
      <c r="AN69" s="606"/>
      <c r="AO69" s="606"/>
      <c r="AP69" s="606"/>
      <c r="AQ69" s="606"/>
      <c r="AR69" s="606"/>
      <c r="AS69" s="606"/>
      <c r="AT69" s="606"/>
      <c r="AU69" s="606"/>
      <c r="AV69" s="606"/>
      <c r="AW69" s="606"/>
      <c r="AX69" s="606"/>
      <c r="AY69" s="606"/>
    </row>
    <row r="70" spans="1:51" ht="31.5" customHeight="1">
      <c r="A70" s="801">
        <v>48</v>
      </c>
      <c r="B70" s="951"/>
      <c r="C70" s="951"/>
      <c r="D70" s="1048" t="s">
        <v>645</v>
      </c>
      <c r="E70" s="1048">
        <v>1000034950</v>
      </c>
      <c r="F70" s="628">
        <v>85176990</v>
      </c>
      <c r="G70" s="957"/>
      <c r="H70" s="1107">
        <v>18</v>
      </c>
      <c r="I70" s="958"/>
      <c r="J70" s="1025" t="s">
        <v>758</v>
      </c>
      <c r="K70" s="1048" t="s">
        <v>589</v>
      </c>
      <c r="L70" s="628">
        <v>2</v>
      </c>
      <c r="M70" s="959"/>
      <c r="N70" s="1108" t="str">
        <f t="shared" si="13"/>
        <v>Included</v>
      </c>
      <c r="O70" s="960">
        <f t="shared" si="8"/>
        <v>0</v>
      </c>
      <c r="P70" s="603"/>
      <c r="Q70" s="606">
        <f t="shared" si="9"/>
        <v>0</v>
      </c>
      <c r="R70" s="724">
        <f t="shared" si="10"/>
        <v>0</v>
      </c>
      <c r="S70" s="603"/>
      <c r="T70" s="810"/>
      <c r="V70" s="716"/>
      <c r="AB70" s="606"/>
      <c r="AL70" s="606"/>
      <c r="AM70" s="606"/>
      <c r="AN70" s="606"/>
      <c r="AO70" s="606"/>
      <c r="AP70" s="606"/>
      <c r="AQ70" s="606"/>
      <c r="AR70" s="606"/>
      <c r="AS70" s="606"/>
      <c r="AT70" s="606"/>
      <c r="AU70" s="606"/>
      <c r="AV70" s="606"/>
      <c r="AW70" s="606"/>
      <c r="AX70" s="606"/>
      <c r="AY70" s="606"/>
    </row>
    <row r="71" spans="1:51" ht="31.5" customHeight="1">
      <c r="A71" s="801">
        <v>49</v>
      </c>
      <c r="B71" s="951"/>
      <c r="C71" s="951"/>
      <c r="D71" s="1048" t="s">
        <v>646</v>
      </c>
      <c r="E71" s="1048">
        <v>1000031381</v>
      </c>
      <c r="F71" s="628">
        <v>85176290</v>
      </c>
      <c r="G71" s="957"/>
      <c r="H71" s="1107">
        <v>18</v>
      </c>
      <c r="I71" s="958"/>
      <c r="J71" s="1025" t="s">
        <v>759</v>
      </c>
      <c r="K71" s="1048" t="s">
        <v>570</v>
      </c>
      <c r="L71" s="628">
        <v>1</v>
      </c>
      <c r="M71" s="959"/>
      <c r="N71" s="1108" t="str">
        <f t="shared" si="13"/>
        <v>Included</v>
      </c>
      <c r="O71" s="960">
        <f t="shared" si="8"/>
        <v>0</v>
      </c>
      <c r="P71" s="603"/>
      <c r="Q71" s="606">
        <f t="shared" si="9"/>
        <v>0</v>
      </c>
      <c r="R71" s="724">
        <f t="shared" si="10"/>
        <v>0</v>
      </c>
      <c r="S71" s="603"/>
      <c r="T71" s="810"/>
      <c r="V71" s="716"/>
      <c r="AB71" s="606"/>
      <c r="AL71" s="606"/>
      <c r="AM71" s="606"/>
      <c r="AN71" s="606"/>
      <c r="AO71" s="606"/>
      <c r="AP71" s="606"/>
      <c r="AQ71" s="606"/>
      <c r="AR71" s="606"/>
      <c r="AS71" s="606"/>
      <c r="AT71" s="606"/>
      <c r="AU71" s="606"/>
      <c r="AV71" s="606"/>
      <c r="AW71" s="606"/>
      <c r="AX71" s="606"/>
      <c r="AY71" s="606"/>
    </row>
    <row r="72" spans="1:51" ht="31.5" customHeight="1">
      <c r="A72" s="801">
        <v>50</v>
      </c>
      <c r="B72" s="951"/>
      <c r="C72" s="951"/>
      <c r="D72" s="1048" t="s">
        <v>647</v>
      </c>
      <c r="E72" s="1048">
        <v>1000026228</v>
      </c>
      <c r="F72" s="628">
        <v>85176290</v>
      </c>
      <c r="G72" s="957"/>
      <c r="H72" s="1107">
        <v>18</v>
      </c>
      <c r="I72" s="958"/>
      <c r="J72" s="1025" t="s">
        <v>760</v>
      </c>
      <c r="K72" s="1048" t="s">
        <v>589</v>
      </c>
      <c r="L72" s="628">
        <v>1</v>
      </c>
      <c r="M72" s="959"/>
      <c r="N72" s="1108" t="str">
        <f t="shared" si="13"/>
        <v>Included</v>
      </c>
      <c r="O72" s="960">
        <f t="shared" si="8"/>
        <v>0</v>
      </c>
      <c r="P72" s="603"/>
      <c r="Q72" s="606">
        <f t="shared" si="9"/>
        <v>0</v>
      </c>
      <c r="R72" s="724">
        <f t="shared" si="10"/>
        <v>0</v>
      </c>
      <c r="S72" s="603"/>
      <c r="T72" s="810"/>
      <c r="V72" s="716"/>
      <c r="AB72" s="606"/>
      <c r="AL72" s="606"/>
      <c r="AM72" s="606"/>
      <c r="AN72" s="606"/>
      <c r="AO72" s="606"/>
      <c r="AP72" s="606"/>
      <c r="AQ72" s="606"/>
      <c r="AR72" s="606"/>
      <c r="AS72" s="606"/>
      <c r="AT72" s="606"/>
      <c r="AU72" s="606"/>
      <c r="AV72" s="606"/>
      <c r="AW72" s="606"/>
      <c r="AX72" s="606"/>
      <c r="AY72" s="606"/>
    </row>
    <row r="73" spans="1:51" ht="31.5" customHeight="1">
      <c r="A73" s="801">
        <v>51</v>
      </c>
      <c r="B73" s="951"/>
      <c r="C73" s="951"/>
      <c r="D73" s="1048" t="s">
        <v>648</v>
      </c>
      <c r="E73" s="1048">
        <v>1000034998</v>
      </c>
      <c r="F73" s="628">
        <v>85171890</v>
      </c>
      <c r="G73" s="957"/>
      <c r="H73" s="1107">
        <v>18</v>
      </c>
      <c r="I73" s="958"/>
      <c r="J73" s="1025" t="s">
        <v>761</v>
      </c>
      <c r="K73" s="1048" t="s">
        <v>589</v>
      </c>
      <c r="L73" s="628">
        <v>2</v>
      </c>
      <c r="M73" s="959"/>
      <c r="N73" s="1108" t="str">
        <f t="shared" si="13"/>
        <v>Included</v>
      </c>
      <c r="O73" s="960">
        <f t="shared" si="8"/>
        <v>0</v>
      </c>
      <c r="P73" s="603"/>
      <c r="Q73" s="606">
        <f t="shared" si="9"/>
        <v>0</v>
      </c>
      <c r="R73" s="724">
        <f t="shared" si="10"/>
        <v>0</v>
      </c>
      <c r="S73" s="603"/>
      <c r="T73" s="810"/>
      <c r="V73" s="716"/>
      <c r="AB73" s="606"/>
      <c r="AL73" s="606"/>
      <c r="AM73" s="606"/>
      <c r="AN73" s="606"/>
      <c r="AO73" s="606"/>
      <c r="AP73" s="606"/>
      <c r="AQ73" s="606"/>
      <c r="AR73" s="606"/>
      <c r="AS73" s="606"/>
      <c r="AT73" s="606"/>
      <c r="AU73" s="606"/>
      <c r="AV73" s="606"/>
      <c r="AW73" s="606"/>
      <c r="AX73" s="606"/>
      <c r="AY73" s="606"/>
    </row>
    <row r="74" spans="1:51" ht="31.5" customHeight="1">
      <c r="A74" s="801">
        <v>52</v>
      </c>
      <c r="B74" s="951"/>
      <c r="C74" s="951"/>
      <c r="D74" s="1048" t="s">
        <v>649</v>
      </c>
      <c r="E74" s="1048">
        <v>1000037545</v>
      </c>
      <c r="F74" s="628">
        <v>85447090</v>
      </c>
      <c r="G74" s="957"/>
      <c r="H74" s="1107">
        <v>18</v>
      </c>
      <c r="I74" s="958"/>
      <c r="J74" s="1025" t="s">
        <v>762</v>
      </c>
      <c r="K74" s="1048" t="s">
        <v>588</v>
      </c>
      <c r="L74" s="628">
        <v>1</v>
      </c>
      <c r="M74" s="959"/>
      <c r="N74" s="1108" t="str">
        <f t="shared" si="13"/>
        <v>Included</v>
      </c>
      <c r="O74" s="960">
        <f t="shared" si="8"/>
        <v>0</v>
      </c>
      <c r="P74" s="603"/>
      <c r="Q74" s="606">
        <f t="shared" si="9"/>
        <v>0</v>
      </c>
      <c r="R74" s="724">
        <f t="shared" si="10"/>
        <v>0</v>
      </c>
      <c r="S74" s="603"/>
      <c r="T74" s="810"/>
      <c r="V74" s="716"/>
      <c r="AB74" s="606"/>
      <c r="AL74" s="606"/>
      <c r="AM74" s="606"/>
      <c r="AN74" s="606"/>
      <c r="AO74" s="606"/>
      <c r="AP74" s="606"/>
      <c r="AQ74" s="606"/>
      <c r="AR74" s="606"/>
      <c r="AS74" s="606"/>
      <c r="AT74" s="606"/>
      <c r="AU74" s="606"/>
      <c r="AV74" s="606"/>
      <c r="AW74" s="606"/>
      <c r="AX74" s="606"/>
      <c r="AY74" s="606"/>
    </row>
    <row r="75" spans="1:51" ht="31.5" customHeight="1">
      <c r="A75" s="801">
        <v>53</v>
      </c>
      <c r="B75" s="951"/>
      <c r="C75" s="951"/>
      <c r="D75" s="1048" t="s">
        <v>650</v>
      </c>
      <c r="E75" s="1048">
        <v>1000066614</v>
      </c>
      <c r="F75" s="628">
        <v>73069011</v>
      </c>
      <c r="G75" s="957"/>
      <c r="H75" s="1107">
        <v>18</v>
      </c>
      <c r="I75" s="958"/>
      <c r="J75" s="1025" t="s">
        <v>763</v>
      </c>
      <c r="K75" s="1048" t="s">
        <v>588</v>
      </c>
      <c r="L75" s="628">
        <v>1</v>
      </c>
      <c r="M75" s="959"/>
      <c r="N75" s="1108" t="str">
        <f t="shared" si="13"/>
        <v>Included</v>
      </c>
      <c r="O75" s="960">
        <f t="shared" si="8"/>
        <v>0</v>
      </c>
      <c r="P75" s="603"/>
      <c r="Q75" s="606">
        <f t="shared" si="9"/>
        <v>0</v>
      </c>
      <c r="R75" s="724">
        <f t="shared" si="10"/>
        <v>0</v>
      </c>
      <c r="S75" s="603"/>
      <c r="T75" s="810"/>
      <c r="V75" s="716"/>
      <c r="AB75" s="606"/>
      <c r="AL75" s="606"/>
      <c r="AM75" s="606"/>
      <c r="AN75" s="606"/>
      <c r="AO75" s="606"/>
      <c r="AP75" s="606"/>
      <c r="AQ75" s="606"/>
      <c r="AR75" s="606"/>
      <c r="AS75" s="606"/>
      <c r="AT75" s="606"/>
      <c r="AU75" s="606"/>
      <c r="AV75" s="606"/>
      <c r="AW75" s="606"/>
      <c r="AX75" s="606"/>
      <c r="AY75" s="606"/>
    </row>
    <row r="76" spans="1:51" ht="31.5" customHeight="1">
      <c r="A76" s="801">
        <v>54</v>
      </c>
      <c r="B76" s="951"/>
      <c r="C76" s="951"/>
      <c r="D76" s="1048" t="s">
        <v>651</v>
      </c>
      <c r="E76" s="1048">
        <v>1000066612</v>
      </c>
      <c r="F76" s="628">
        <v>73071900</v>
      </c>
      <c r="G76" s="957"/>
      <c r="H76" s="1107">
        <v>18</v>
      </c>
      <c r="I76" s="958"/>
      <c r="J76" s="1025" t="s">
        <v>764</v>
      </c>
      <c r="K76" s="1048" t="s">
        <v>589</v>
      </c>
      <c r="L76" s="628">
        <v>100</v>
      </c>
      <c r="M76" s="959"/>
      <c r="N76" s="1108" t="str">
        <f t="shared" si="13"/>
        <v>Included</v>
      </c>
      <c r="O76" s="960">
        <f t="shared" si="8"/>
        <v>0</v>
      </c>
      <c r="P76" s="603"/>
      <c r="Q76" s="606">
        <f t="shared" si="9"/>
        <v>0</v>
      </c>
      <c r="R76" s="724">
        <f t="shared" si="10"/>
        <v>0</v>
      </c>
      <c r="S76" s="603"/>
      <c r="T76" s="810"/>
      <c r="V76" s="716"/>
      <c r="AB76" s="606"/>
      <c r="AL76" s="606"/>
      <c r="AM76" s="606"/>
      <c r="AN76" s="606"/>
      <c r="AO76" s="606"/>
      <c r="AP76" s="606"/>
      <c r="AQ76" s="606"/>
      <c r="AR76" s="606"/>
      <c r="AS76" s="606"/>
      <c r="AT76" s="606"/>
      <c r="AU76" s="606"/>
      <c r="AV76" s="606"/>
      <c r="AW76" s="606"/>
      <c r="AX76" s="606"/>
      <c r="AY76" s="606"/>
    </row>
    <row r="77" spans="1:51" ht="31.5" customHeight="1">
      <c r="A77" s="801">
        <v>55</v>
      </c>
      <c r="B77" s="951"/>
      <c r="C77" s="951"/>
      <c r="D77" s="1048" t="s">
        <v>587</v>
      </c>
      <c r="E77" s="1048">
        <v>1000066613</v>
      </c>
      <c r="F77" s="628">
        <v>83071000</v>
      </c>
      <c r="G77" s="957"/>
      <c r="H77" s="1107">
        <v>18</v>
      </c>
      <c r="I77" s="958"/>
      <c r="J77" s="1025" t="s">
        <v>765</v>
      </c>
      <c r="K77" s="1048" t="s">
        <v>589</v>
      </c>
      <c r="L77" s="628">
        <v>80</v>
      </c>
      <c r="M77" s="959"/>
      <c r="N77" s="1108" t="str">
        <f t="shared" si="13"/>
        <v>Included</v>
      </c>
      <c r="O77" s="960">
        <f t="shared" si="8"/>
        <v>0</v>
      </c>
      <c r="P77" s="603"/>
      <c r="Q77" s="606">
        <f t="shared" si="9"/>
        <v>0</v>
      </c>
      <c r="R77" s="724">
        <f t="shared" si="10"/>
        <v>0</v>
      </c>
      <c r="S77" s="603"/>
      <c r="T77" s="810"/>
      <c r="V77" s="716"/>
      <c r="AB77" s="606"/>
      <c r="AL77" s="606"/>
      <c r="AM77" s="606"/>
      <c r="AN77" s="606"/>
      <c r="AO77" s="606"/>
      <c r="AP77" s="606"/>
      <c r="AQ77" s="606"/>
      <c r="AR77" s="606"/>
      <c r="AS77" s="606"/>
      <c r="AT77" s="606"/>
      <c r="AU77" s="606"/>
      <c r="AV77" s="606"/>
      <c r="AW77" s="606"/>
      <c r="AX77" s="606"/>
      <c r="AY77" s="606"/>
    </row>
    <row r="78" spans="1:51" ht="31.5" customHeight="1">
      <c r="A78" s="801">
        <v>56</v>
      </c>
      <c r="B78" s="951"/>
      <c r="C78" s="951"/>
      <c r="D78" s="1048" t="s">
        <v>652</v>
      </c>
      <c r="E78" s="1048">
        <v>1000023471</v>
      </c>
      <c r="F78" s="628">
        <v>85372000</v>
      </c>
      <c r="G78" s="957"/>
      <c r="H78" s="1107">
        <v>18</v>
      </c>
      <c r="I78" s="958"/>
      <c r="J78" s="1025" t="s">
        <v>766</v>
      </c>
      <c r="K78" s="1048" t="s">
        <v>589</v>
      </c>
      <c r="L78" s="628">
        <v>1</v>
      </c>
      <c r="M78" s="959"/>
      <c r="N78" s="1108" t="str">
        <f t="shared" si="13"/>
        <v>Included</v>
      </c>
      <c r="O78" s="960">
        <f t="shared" si="8"/>
        <v>0</v>
      </c>
      <c r="P78" s="603"/>
      <c r="Q78" s="606">
        <f t="shared" si="9"/>
        <v>0</v>
      </c>
      <c r="R78" s="724">
        <f t="shared" si="10"/>
        <v>0</v>
      </c>
      <c r="S78" s="603"/>
      <c r="T78" s="810"/>
      <c r="V78" s="716"/>
      <c r="AB78" s="606"/>
      <c r="AL78" s="606"/>
      <c r="AM78" s="606"/>
      <c r="AN78" s="606"/>
      <c r="AO78" s="606"/>
      <c r="AP78" s="606"/>
      <c r="AQ78" s="606"/>
      <c r="AR78" s="606"/>
      <c r="AS78" s="606"/>
      <c r="AT78" s="606"/>
      <c r="AU78" s="606"/>
      <c r="AV78" s="606"/>
      <c r="AW78" s="606"/>
      <c r="AX78" s="606"/>
      <c r="AY78" s="606"/>
    </row>
    <row r="79" spans="1:51" ht="31.5" customHeight="1">
      <c r="A79" s="801">
        <v>57</v>
      </c>
      <c r="B79" s="951"/>
      <c r="C79" s="951"/>
      <c r="D79" s="1048" t="s">
        <v>653</v>
      </c>
      <c r="E79" s="1048">
        <v>1000017518</v>
      </c>
      <c r="F79" s="628">
        <v>85364900</v>
      </c>
      <c r="G79" s="957"/>
      <c r="H79" s="1107">
        <v>18</v>
      </c>
      <c r="I79" s="958"/>
      <c r="J79" s="1025" t="s">
        <v>767</v>
      </c>
      <c r="K79" s="1048" t="s">
        <v>589</v>
      </c>
      <c r="L79" s="628">
        <v>2</v>
      </c>
      <c r="M79" s="959"/>
      <c r="N79" s="1108" t="str">
        <f t="shared" si="13"/>
        <v>Included</v>
      </c>
      <c r="O79" s="960">
        <f t="shared" si="8"/>
        <v>0</v>
      </c>
      <c r="P79" s="603"/>
      <c r="Q79" s="606">
        <f t="shared" si="9"/>
        <v>0</v>
      </c>
      <c r="R79" s="724">
        <f t="shared" si="10"/>
        <v>0</v>
      </c>
      <c r="S79" s="603"/>
      <c r="T79" s="810"/>
      <c r="V79" s="716"/>
      <c r="AB79" s="606"/>
      <c r="AL79" s="606"/>
      <c r="AM79" s="606"/>
      <c r="AN79" s="606"/>
      <c r="AO79" s="606"/>
      <c r="AP79" s="606"/>
      <c r="AQ79" s="606"/>
      <c r="AR79" s="606"/>
      <c r="AS79" s="606"/>
      <c r="AT79" s="606"/>
      <c r="AU79" s="606"/>
      <c r="AV79" s="606"/>
      <c r="AW79" s="606"/>
      <c r="AX79" s="606"/>
      <c r="AY79" s="606"/>
    </row>
    <row r="80" spans="1:51" ht="31.5" customHeight="1">
      <c r="A80" s="801">
        <v>58</v>
      </c>
      <c r="B80" s="951"/>
      <c r="C80" s="951"/>
      <c r="D80" s="1048" t="s">
        <v>654</v>
      </c>
      <c r="E80" s="1048">
        <v>1000022512</v>
      </c>
      <c r="F80" s="628">
        <v>90311000</v>
      </c>
      <c r="G80" s="957"/>
      <c r="H80" s="1107">
        <v>18</v>
      </c>
      <c r="I80" s="958"/>
      <c r="J80" s="1025" t="s">
        <v>768</v>
      </c>
      <c r="K80" s="1048" t="s">
        <v>589</v>
      </c>
      <c r="L80" s="628">
        <v>2</v>
      </c>
      <c r="M80" s="959"/>
      <c r="N80" s="1108" t="str">
        <f t="shared" si="13"/>
        <v>Included</v>
      </c>
      <c r="O80" s="960">
        <f t="shared" si="8"/>
        <v>0</v>
      </c>
      <c r="P80" s="603"/>
      <c r="Q80" s="606">
        <f t="shared" si="9"/>
        <v>0</v>
      </c>
      <c r="R80" s="724">
        <f t="shared" si="10"/>
        <v>0</v>
      </c>
      <c r="S80" s="603"/>
      <c r="T80" s="810"/>
      <c r="V80" s="716"/>
      <c r="AB80" s="606"/>
      <c r="AL80" s="606"/>
      <c r="AM80" s="606"/>
      <c r="AN80" s="606"/>
      <c r="AO80" s="606"/>
      <c r="AP80" s="606"/>
      <c r="AQ80" s="606"/>
      <c r="AR80" s="606"/>
      <c r="AS80" s="606"/>
      <c r="AT80" s="606"/>
      <c r="AU80" s="606"/>
      <c r="AV80" s="606"/>
      <c r="AW80" s="606"/>
      <c r="AX80" s="606"/>
      <c r="AY80" s="606"/>
    </row>
    <row r="81" spans="1:51" ht="31.5" customHeight="1">
      <c r="A81" s="801">
        <v>59</v>
      </c>
      <c r="B81" s="951"/>
      <c r="C81" s="951"/>
      <c r="D81" s="1048" t="s">
        <v>655</v>
      </c>
      <c r="E81" s="1048">
        <v>1000071061</v>
      </c>
      <c r="F81" s="628">
        <v>85176290</v>
      </c>
      <c r="G81" s="957"/>
      <c r="H81" s="1107">
        <v>18</v>
      </c>
      <c r="I81" s="958"/>
      <c r="J81" s="1025" t="s">
        <v>769</v>
      </c>
      <c r="K81" s="1048" t="s">
        <v>589</v>
      </c>
      <c r="L81" s="628">
        <v>2</v>
      </c>
      <c r="M81" s="959"/>
      <c r="N81" s="1108" t="str">
        <f t="shared" si="13"/>
        <v>Included</v>
      </c>
      <c r="O81" s="960">
        <f t="shared" si="8"/>
        <v>0</v>
      </c>
      <c r="P81" s="603"/>
      <c r="Q81" s="606">
        <f t="shared" si="9"/>
        <v>0</v>
      </c>
      <c r="R81" s="724">
        <f t="shared" si="10"/>
        <v>0</v>
      </c>
      <c r="S81" s="603"/>
      <c r="T81" s="810"/>
      <c r="V81" s="716"/>
      <c r="AB81" s="606"/>
      <c r="AL81" s="606"/>
      <c r="AM81" s="606"/>
      <c r="AN81" s="606"/>
      <c r="AO81" s="606"/>
      <c r="AP81" s="606"/>
      <c r="AQ81" s="606"/>
      <c r="AR81" s="606"/>
      <c r="AS81" s="606"/>
      <c r="AT81" s="606"/>
      <c r="AU81" s="606"/>
      <c r="AV81" s="606"/>
      <c r="AW81" s="606"/>
      <c r="AX81" s="606"/>
      <c r="AY81" s="606"/>
    </row>
    <row r="82" spans="1:51" ht="31.5" customHeight="1">
      <c r="A82" s="801">
        <v>60</v>
      </c>
      <c r="B82" s="951"/>
      <c r="C82" s="951"/>
      <c r="D82" s="1048" t="s">
        <v>656</v>
      </c>
      <c r="E82" s="1048">
        <v>1000071062</v>
      </c>
      <c r="F82" s="628">
        <v>85176290</v>
      </c>
      <c r="G82" s="957"/>
      <c r="H82" s="1107">
        <v>18</v>
      </c>
      <c r="I82" s="958"/>
      <c r="J82" s="1025" t="s">
        <v>770</v>
      </c>
      <c r="K82" s="1048" t="s">
        <v>589</v>
      </c>
      <c r="L82" s="628">
        <v>1</v>
      </c>
      <c r="M82" s="959"/>
      <c r="N82" s="1108" t="str">
        <f t="shared" si="13"/>
        <v>Included</v>
      </c>
      <c r="O82" s="960">
        <f t="shared" si="8"/>
        <v>0</v>
      </c>
      <c r="P82" s="603"/>
      <c r="Q82" s="606">
        <f t="shared" si="9"/>
        <v>0</v>
      </c>
      <c r="R82" s="724">
        <f t="shared" si="10"/>
        <v>0</v>
      </c>
      <c r="S82" s="603"/>
      <c r="T82" s="810"/>
      <c r="V82" s="716"/>
      <c r="AB82" s="606"/>
      <c r="AL82" s="606"/>
      <c r="AM82" s="606"/>
      <c r="AN82" s="606"/>
      <c r="AO82" s="606"/>
      <c r="AP82" s="606"/>
      <c r="AQ82" s="606"/>
      <c r="AR82" s="606"/>
      <c r="AS82" s="606"/>
      <c r="AT82" s="606"/>
      <c r="AU82" s="606"/>
      <c r="AV82" s="606"/>
      <c r="AW82" s="606"/>
      <c r="AX82" s="606"/>
      <c r="AY82" s="606"/>
    </row>
    <row r="83" spans="1:51" ht="31.5" customHeight="1">
      <c r="A83" s="801">
        <v>61</v>
      </c>
      <c r="B83" s="951"/>
      <c r="C83" s="951"/>
      <c r="D83" s="1048" t="s">
        <v>657</v>
      </c>
      <c r="E83" s="1048">
        <v>1000022487</v>
      </c>
      <c r="F83" s="628">
        <v>85447090</v>
      </c>
      <c r="G83" s="957"/>
      <c r="H83" s="1107">
        <v>18</v>
      </c>
      <c r="I83" s="958"/>
      <c r="J83" s="1025" t="s">
        <v>771</v>
      </c>
      <c r="K83" s="1048" t="s">
        <v>589</v>
      </c>
      <c r="L83" s="628">
        <v>1</v>
      </c>
      <c r="M83" s="959"/>
      <c r="N83" s="1108" t="str">
        <f t="shared" si="13"/>
        <v>Included</v>
      </c>
      <c r="O83" s="960">
        <f t="shared" si="8"/>
        <v>0</v>
      </c>
      <c r="P83" s="603"/>
      <c r="Q83" s="606">
        <f t="shared" si="9"/>
        <v>0</v>
      </c>
      <c r="R83" s="724">
        <f t="shared" si="10"/>
        <v>0</v>
      </c>
      <c r="S83" s="603"/>
      <c r="T83" s="810"/>
      <c r="V83" s="716"/>
      <c r="AB83" s="606"/>
      <c r="AL83" s="606"/>
      <c r="AM83" s="606"/>
      <c r="AN83" s="606"/>
      <c r="AO83" s="606"/>
      <c r="AP83" s="606"/>
      <c r="AQ83" s="606"/>
      <c r="AR83" s="606"/>
      <c r="AS83" s="606"/>
      <c r="AT83" s="606"/>
      <c r="AU83" s="606"/>
      <c r="AV83" s="606"/>
      <c r="AW83" s="606"/>
      <c r="AX83" s="606"/>
      <c r="AY83" s="606"/>
    </row>
    <row r="84" spans="1:51" ht="31.5" customHeight="1">
      <c r="A84" s="801">
        <v>62</v>
      </c>
      <c r="B84" s="951"/>
      <c r="C84" s="951"/>
      <c r="D84" s="1048" t="s">
        <v>658</v>
      </c>
      <c r="E84" s="1048">
        <v>1000030641</v>
      </c>
      <c r="F84" s="628">
        <v>85389000</v>
      </c>
      <c r="G84" s="957"/>
      <c r="H84" s="1107">
        <v>18</v>
      </c>
      <c r="I84" s="958"/>
      <c r="J84" s="1025" t="s">
        <v>772</v>
      </c>
      <c r="K84" s="1048" t="s">
        <v>589</v>
      </c>
      <c r="L84" s="628">
        <v>3</v>
      </c>
      <c r="M84" s="959"/>
      <c r="N84" s="1108" t="str">
        <f t="shared" si="13"/>
        <v>Included</v>
      </c>
      <c r="O84" s="960">
        <f t="shared" si="8"/>
        <v>0</v>
      </c>
      <c r="P84" s="603"/>
      <c r="Q84" s="606">
        <f t="shared" si="9"/>
        <v>0</v>
      </c>
      <c r="R84" s="724">
        <f t="shared" si="10"/>
        <v>0</v>
      </c>
      <c r="S84" s="603"/>
      <c r="T84" s="810"/>
      <c r="V84" s="716"/>
      <c r="AB84" s="606"/>
      <c r="AL84" s="606"/>
      <c r="AM84" s="606"/>
      <c r="AN84" s="606"/>
      <c r="AO84" s="606"/>
      <c r="AP84" s="606"/>
      <c r="AQ84" s="606"/>
      <c r="AR84" s="606"/>
      <c r="AS84" s="606"/>
      <c r="AT84" s="606"/>
      <c r="AU84" s="606"/>
      <c r="AV84" s="606"/>
      <c r="AW84" s="606"/>
      <c r="AX84" s="606"/>
      <c r="AY84" s="606"/>
    </row>
    <row r="85" spans="1:51" ht="31.5" customHeight="1">
      <c r="A85" s="801">
        <v>63</v>
      </c>
      <c r="B85" s="951"/>
      <c r="C85" s="951"/>
      <c r="D85" s="1048" t="s">
        <v>659</v>
      </c>
      <c r="E85" s="1048">
        <v>1000015954</v>
      </c>
      <c r="F85" s="628">
        <v>73082011</v>
      </c>
      <c r="G85" s="957"/>
      <c r="H85" s="1107">
        <v>18</v>
      </c>
      <c r="I85" s="958"/>
      <c r="J85" s="1025" t="s">
        <v>773</v>
      </c>
      <c r="K85" s="1048" t="s">
        <v>591</v>
      </c>
      <c r="L85" s="628">
        <v>103</v>
      </c>
      <c r="M85" s="959"/>
      <c r="N85" s="1108" t="str">
        <f t="shared" si="13"/>
        <v>Included</v>
      </c>
      <c r="O85" s="960">
        <f t="shared" si="8"/>
        <v>0</v>
      </c>
      <c r="P85" s="603"/>
      <c r="Q85" s="606">
        <f t="shared" si="9"/>
        <v>0</v>
      </c>
      <c r="R85" s="724">
        <f t="shared" si="10"/>
        <v>0</v>
      </c>
      <c r="S85" s="603"/>
      <c r="T85" s="810"/>
      <c r="V85" s="716"/>
      <c r="AB85" s="606"/>
      <c r="AL85" s="606"/>
      <c r="AM85" s="606"/>
      <c r="AN85" s="606"/>
      <c r="AO85" s="606"/>
      <c r="AP85" s="606"/>
      <c r="AQ85" s="606"/>
      <c r="AR85" s="606"/>
      <c r="AS85" s="606"/>
      <c r="AT85" s="606"/>
      <c r="AU85" s="606"/>
      <c r="AV85" s="606"/>
      <c r="AW85" s="606"/>
      <c r="AX85" s="606"/>
      <c r="AY85" s="606"/>
    </row>
    <row r="86" spans="1:51" ht="31.5" customHeight="1">
      <c r="A86" s="801">
        <v>64</v>
      </c>
      <c r="B86" s="951"/>
      <c r="C86" s="951"/>
      <c r="D86" s="1048" t="s">
        <v>660</v>
      </c>
      <c r="E86" s="1048">
        <v>1000015952</v>
      </c>
      <c r="F86" s="628">
        <v>73082011</v>
      </c>
      <c r="G86" s="957"/>
      <c r="H86" s="1107">
        <v>18</v>
      </c>
      <c r="I86" s="958"/>
      <c r="J86" s="1025" t="s">
        <v>774</v>
      </c>
      <c r="K86" s="1048" t="s">
        <v>591</v>
      </c>
      <c r="L86" s="628">
        <v>23</v>
      </c>
      <c r="M86" s="959"/>
      <c r="N86" s="1108" t="str">
        <f t="shared" si="13"/>
        <v>Included</v>
      </c>
      <c r="O86" s="960">
        <f t="shared" si="8"/>
        <v>0</v>
      </c>
      <c r="P86" s="603"/>
      <c r="Q86" s="606">
        <f t="shared" si="9"/>
        <v>0</v>
      </c>
      <c r="R86" s="724">
        <f t="shared" si="10"/>
        <v>0</v>
      </c>
      <c r="S86" s="603"/>
      <c r="T86" s="810"/>
      <c r="V86" s="716"/>
      <c r="AB86" s="606"/>
      <c r="AL86" s="606"/>
      <c r="AM86" s="606"/>
      <c r="AN86" s="606"/>
      <c r="AO86" s="606"/>
      <c r="AP86" s="606"/>
      <c r="AQ86" s="606"/>
      <c r="AR86" s="606"/>
      <c r="AS86" s="606"/>
      <c r="AT86" s="606"/>
      <c r="AU86" s="606"/>
      <c r="AV86" s="606"/>
      <c r="AW86" s="606"/>
      <c r="AX86" s="606"/>
      <c r="AY86" s="606"/>
    </row>
    <row r="87" spans="1:51" ht="31.5" customHeight="1">
      <c r="A87" s="801">
        <v>65</v>
      </c>
      <c r="B87" s="951"/>
      <c r="C87" s="951"/>
      <c r="D87" s="1048" t="s">
        <v>661</v>
      </c>
      <c r="E87" s="1048">
        <v>1000011713</v>
      </c>
      <c r="F87" s="628">
        <v>73082011</v>
      </c>
      <c r="G87" s="957"/>
      <c r="H87" s="1107">
        <v>18</v>
      </c>
      <c r="I87" s="958"/>
      <c r="J87" s="1025" t="s">
        <v>775</v>
      </c>
      <c r="K87" s="1048" t="s">
        <v>591</v>
      </c>
      <c r="L87" s="628">
        <v>5</v>
      </c>
      <c r="M87" s="959"/>
      <c r="N87" s="1108" t="str">
        <f t="shared" si="13"/>
        <v>Included</v>
      </c>
      <c r="O87" s="960">
        <f t="shared" si="8"/>
        <v>0</v>
      </c>
      <c r="P87" s="603"/>
      <c r="Q87" s="606">
        <f t="shared" si="9"/>
        <v>0</v>
      </c>
      <c r="R87" s="724">
        <f t="shared" si="10"/>
        <v>0</v>
      </c>
      <c r="S87" s="603"/>
      <c r="T87" s="810"/>
      <c r="V87" s="716"/>
      <c r="AB87" s="606"/>
      <c r="AL87" s="606"/>
      <c r="AM87" s="606"/>
      <c r="AN87" s="606"/>
      <c r="AO87" s="606"/>
      <c r="AP87" s="606"/>
      <c r="AQ87" s="606"/>
      <c r="AR87" s="606"/>
      <c r="AS87" s="606"/>
      <c r="AT87" s="606"/>
      <c r="AU87" s="606"/>
      <c r="AV87" s="606"/>
      <c r="AW87" s="606"/>
      <c r="AX87" s="606"/>
      <c r="AY87" s="606"/>
    </row>
    <row r="88" spans="1:51" ht="31.5" customHeight="1">
      <c r="A88" s="801">
        <v>66</v>
      </c>
      <c r="B88" s="951"/>
      <c r="C88" s="951"/>
      <c r="D88" s="1048" t="s">
        <v>662</v>
      </c>
      <c r="E88" s="1048">
        <v>1000012373</v>
      </c>
      <c r="F88" s="628">
        <v>73082011</v>
      </c>
      <c r="G88" s="957"/>
      <c r="H88" s="1107">
        <v>18</v>
      </c>
      <c r="I88" s="958"/>
      <c r="J88" s="1025" t="s">
        <v>776</v>
      </c>
      <c r="K88" s="1048" t="s">
        <v>591</v>
      </c>
      <c r="L88" s="628">
        <v>7</v>
      </c>
      <c r="M88" s="959"/>
      <c r="N88" s="1108" t="str">
        <f t="shared" si="13"/>
        <v>Included</v>
      </c>
      <c r="O88" s="960">
        <f t="shared" si="8"/>
        <v>0</v>
      </c>
      <c r="P88" s="603"/>
      <c r="Q88" s="606">
        <f t="shared" si="9"/>
        <v>0</v>
      </c>
      <c r="R88" s="724">
        <f t="shared" si="10"/>
        <v>0</v>
      </c>
      <c r="S88" s="603"/>
      <c r="T88" s="810"/>
      <c r="V88" s="716"/>
      <c r="AB88" s="606"/>
      <c r="AL88" s="606"/>
      <c r="AM88" s="606"/>
      <c r="AN88" s="606"/>
      <c r="AO88" s="606"/>
      <c r="AP88" s="606"/>
      <c r="AQ88" s="606"/>
      <c r="AR88" s="606"/>
      <c r="AS88" s="606"/>
      <c r="AT88" s="606"/>
      <c r="AU88" s="606"/>
      <c r="AV88" s="606"/>
      <c r="AW88" s="606"/>
      <c r="AX88" s="606"/>
      <c r="AY88" s="606"/>
    </row>
    <row r="89" spans="1:51" ht="31.5" customHeight="1">
      <c r="A89" s="801">
        <v>67</v>
      </c>
      <c r="B89" s="951"/>
      <c r="C89" s="951"/>
      <c r="D89" s="1048" t="s">
        <v>663</v>
      </c>
      <c r="E89" s="1048">
        <v>1000004500</v>
      </c>
      <c r="F89" s="628">
        <v>85352913</v>
      </c>
      <c r="G89" s="957"/>
      <c r="H89" s="1107">
        <v>18</v>
      </c>
      <c r="I89" s="958"/>
      <c r="J89" s="1025" t="s">
        <v>777</v>
      </c>
      <c r="K89" s="1048" t="s">
        <v>589</v>
      </c>
      <c r="L89" s="628">
        <v>1</v>
      </c>
      <c r="M89" s="959"/>
      <c r="N89" s="1108" t="str">
        <f t="shared" si="13"/>
        <v>Included</v>
      </c>
      <c r="O89" s="960">
        <f t="shared" si="8"/>
        <v>0</v>
      </c>
      <c r="P89" s="603"/>
      <c r="Q89" s="606">
        <f t="shared" si="9"/>
        <v>0</v>
      </c>
      <c r="R89" s="724">
        <f t="shared" si="10"/>
        <v>0</v>
      </c>
      <c r="S89" s="603"/>
      <c r="T89" s="810"/>
      <c r="V89" s="716"/>
      <c r="AB89" s="606"/>
      <c r="AL89" s="606"/>
      <c r="AM89" s="606"/>
      <c r="AN89" s="606"/>
      <c r="AO89" s="606"/>
      <c r="AP89" s="606"/>
      <c r="AQ89" s="606"/>
      <c r="AR89" s="606"/>
      <c r="AS89" s="606"/>
      <c r="AT89" s="606"/>
      <c r="AU89" s="606"/>
      <c r="AV89" s="606"/>
      <c r="AW89" s="606"/>
      <c r="AX89" s="606"/>
      <c r="AY89" s="606"/>
    </row>
    <row r="90" spans="1:51" ht="31.5" customHeight="1">
      <c r="A90" s="801">
        <v>68</v>
      </c>
      <c r="B90" s="951"/>
      <c r="C90" s="951"/>
      <c r="D90" s="1048" t="s">
        <v>664</v>
      </c>
      <c r="E90" s="1048">
        <v>1000000398</v>
      </c>
      <c r="F90" s="628">
        <v>85353090</v>
      </c>
      <c r="G90" s="957"/>
      <c r="H90" s="1107">
        <v>18</v>
      </c>
      <c r="I90" s="958"/>
      <c r="J90" s="1025" t="s">
        <v>778</v>
      </c>
      <c r="K90" s="1048" t="s">
        <v>589</v>
      </c>
      <c r="L90" s="628">
        <v>1</v>
      </c>
      <c r="M90" s="959"/>
      <c r="N90" s="1108" t="str">
        <f t="shared" si="13"/>
        <v>Included</v>
      </c>
      <c r="O90" s="960">
        <f t="shared" si="8"/>
        <v>0</v>
      </c>
      <c r="P90" s="603"/>
      <c r="Q90" s="606">
        <f t="shared" si="9"/>
        <v>0</v>
      </c>
      <c r="R90" s="724">
        <f t="shared" si="10"/>
        <v>0</v>
      </c>
      <c r="S90" s="603"/>
      <c r="T90" s="810"/>
      <c r="V90" s="716"/>
      <c r="AB90" s="606"/>
      <c r="AL90" s="606"/>
      <c r="AM90" s="606"/>
      <c r="AN90" s="606"/>
      <c r="AO90" s="606"/>
      <c r="AP90" s="606"/>
      <c r="AQ90" s="606"/>
      <c r="AR90" s="606"/>
      <c r="AS90" s="606"/>
      <c r="AT90" s="606"/>
      <c r="AU90" s="606"/>
      <c r="AV90" s="606"/>
      <c r="AW90" s="606"/>
      <c r="AX90" s="606"/>
      <c r="AY90" s="606"/>
    </row>
    <row r="91" spans="1:51" ht="31.5" customHeight="1">
      <c r="A91" s="801">
        <v>69</v>
      </c>
      <c r="B91" s="951"/>
      <c r="C91" s="951"/>
      <c r="D91" s="1048" t="s">
        <v>603</v>
      </c>
      <c r="E91" s="1048">
        <v>1000020419</v>
      </c>
      <c r="F91" s="628">
        <v>85354010</v>
      </c>
      <c r="G91" s="957"/>
      <c r="H91" s="1107">
        <v>18</v>
      </c>
      <c r="I91" s="958"/>
      <c r="J91" s="1025" t="s">
        <v>716</v>
      </c>
      <c r="K91" s="1048" t="s">
        <v>589</v>
      </c>
      <c r="L91" s="628">
        <v>1</v>
      </c>
      <c r="M91" s="959"/>
      <c r="N91" s="1108" t="str">
        <f t="shared" si="13"/>
        <v>Included</v>
      </c>
      <c r="O91" s="960">
        <f t="shared" si="8"/>
        <v>0</v>
      </c>
      <c r="P91" s="603"/>
      <c r="Q91" s="606">
        <f t="shared" si="9"/>
        <v>0</v>
      </c>
      <c r="R91" s="724">
        <f t="shared" si="10"/>
        <v>0</v>
      </c>
      <c r="S91" s="603"/>
      <c r="T91" s="810"/>
      <c r="V91" s="716"/>
      <c r="AB91" s="606"/>
      <c r="AL91" s="606"/>
      <c r="AM91" s="606"/>
      <c r="AN91" s="606"/>
      <c r="AO91" s="606"/>
      <c r="AP91" s="606"/>
      <c r="AQ91" s="606"/>
      <c r="AR91" s="606"/>
      <c r="AS91" s="606"/>
      <c r="AT91" s="606"/>
      <c r="AU91" s="606"/>
      <c r="AV91" s="606"/>
      <c r="AW91" s="606"/>
      <c r="AX91" s="606"/>
      <c r="AY91" s="606"/>
    </row>
    <row r="92" spans="1:51" ht="31.5" customHeight="1">
      <c r="A92" s="801">
        <v>70</v>
      </c>
      <c r="B92" s="951"/>
      <c r="C92" s="951"/>
      <c r="D92" s="1048" t="s">
        <v>602</v>
      </c>
      <c r="E92" s="1048">
        <v>1000004535</v>
      </c>
      <c r="F92" s="628">
        <v>85359090</v>
      </c>
      <c r="G92" s="957"/>
      <c r="H92" s="1107">
        <v>18</v>
      </c>
      <c r="I92" s="958"/>
      <c r="J92" s="1025" t="s">
        <v>715</v>
      </c>
      <c r="K92" s="1048" t="s">
        <v>589</v>
      </c>
      <c r="L92" s="628">
        <v>1</v>
      </c>
      <c r="M92" s="959"/>
      <c r="N92" s="1108" t="str">
        <f t="shared" si="13"/>
        <v>Included</v>
      </c>
      <c r="O92" s="960">
        <f t="shared" si="8"/>
        <v>0</v>
      </c>
      <c r="P92" s="603"/>
      <c r="Q92" s="606">
        <f t="shared" si="9"/>
        <v>0</v>
      </c>
      <c r="R92" s="724">
        <f t="shared" si="10"/>
        <v>0</v>
      </c>
      <c r="S92" s="603"/>
      <c r="T92" s="810"/>
      <c r="V92" s="716"/>
      <c r="AB92" s="606"/>
      <c r="AL92" s="606"/>
      <c r="AM92" s="606"/>
      <c r="AN92" s="606"/>
      <c r="AO92" s="606"/>
      <c r="AP92" s="606"/>
      <c r="AQ92" s="606"/>
      <c r="AR92" s="606"/>
      <c r="AS92" s="606"/>
      <c r="AT92" s="606"/>
      <c r="AU92" s="606"/>
      <c r="AV92" s="606"/>
      <c r="AW92" s="606"/>
      <c r="AX92" s="606"/>
      <c r="AY92" s="606"/>
    </row>
    <row r="93" spans="1:51" ht="31.5" customHeight="1">
      <c r="A93" s="801">
        <v>71</v>
      </c>
      <c r="B93" s="951"/>
      <c r="C93" s="951"/>
      <c r="D93" s="1048" t="s">
        <v>665</v>
      </c>
      <c r="E93" s="1048">
        <v>1000025941</v>
      </c>
      <c r="F93" s="628">
        <v>85389000</v>
      </c>
      <c r="G93" s="957"/>
      <c r="H93" s="1107">
        <v>18</v>
      </c>
      <c r="I93" s="958"/>
      <c r="J93" s="1025" t="s">
        <v>779</v>
      </c>
      <c r="K93" s="1048" t="s">
        <v>570</v>
      </c>
      <c r="L93" s="628">
        <v>1</v>
      </c>
      <c r="M93" s="959"/>
      <c r="N93" s="1108" t="str">
        <f t="shared" si="13"/>
        <v>Included</v>
      </c>
      <c r="O93" s="960">
        <f t="shared" si="8"/>
        <v>0</v>
      </c>
      <c r="P93" s="603"/>
      <c r="Q93" s="606">
        <f t="shared" si="9"/>
        <v>0</v>
      </c>
      <c r="R93" s="724">
        <f t="shared" si="10"/>
        <v>0</v>
      </c>
      <c r="S93" s="603"/>
      <c r="T93" s="810"/>
      <c r="V93" s="716"/>
      <c r="AB93" s="606"/>
      <c r="AL93" s="606"/>
      <c r="AM93" s="606"/>
      <c r="AN93" s="606"/>
      <c r="AO93" s="606"/>
      <c r="AP93" s="606"/>
      <c r="AQ93" s="606"/>
      <c r="AR93" s="606"/>
      <c r="AS93" s="606"/>
      <c r="AT93" s="606"/>
      <c r="AU93" s="606"/>
      <c r="AV93" s="606"/>
      <c r="AW93" s="606"/>
      <c r="AX93" s="606"/>
      <c r="AY93" s="606"/>
    </row>
    <row r="94" spans="1:51" ht="25.5" customHeight="1">
      <c r="A94" s="961"/>
      <c r="B94" s="962"/>
      <c r="C94" s="962"/>
      <c r="D94" s="962"/>
      <c r="E94" s="962"/>
      <c r="F94" s="962"/>
      <c r="G94" s="962"/>
      <c r="H94" s="1207" t="s">
        <v>571</v>
      </c>
      <c r="I94" s="1207"/>
      <c r="J94" s="1207"/>
      <c r="K94" s="1207"/>
      <c r="L94" s="1207"/>
      <c r="M94" s="1208"/>
      <c r="N94" s="963">
        <f>SUM(N23:N93)</f>
        <v>0</v>
      </c>
      <c r="O94" s="964">
        <f>SUM(O23:O93)</f>
        <v>0</v>
      </c>
      <c r="S94" s="923"/>
      <c r="U94" s="965"/>
      <c r="Z94" s="724"/>
      <c r="AA94" s="724"/>
      <c r="AC94" s="724"/>
      <c r="AD94" s="724"/>
      <c r="AF94" s="827"/>
      <c r="AL94" s="606"/>
      <c r="AM94" s="606"/>
      <c r="AN94" s="606"/>
      <c r="AO94" s="606"/>
      <c r="AP94" s="606"/>
      <c r="AQ94" s="606"/>
      <c r="AR94" s="606"/>
      <c r="AS94" s="606"/>
      <c r="AT94" s="606"/>
      <c r="AU94" s="606"/>
      <c r="AV94" s="606"/>
      <c r="AW94" s="606"/>
      <c r="AX94" s="606"/>
      <c r="AY94" s="606"/>
    </row>
    <row r="95" spans="1:51">
      <c r="A95" s="966"/>
      <c r="B95" s="967"/>
      <c r="C95" s="967"/>
      <c r="D95" s="967"/>
      <c r="E95" s="967"/>
      <c r="F95" s="967"/>
      <c r="G95" s="967"/>
      <c r="H95" s="1202" t="s">
        <v>503</v>
      </c>
      <c r="I95" s="1202"/>
      <c r="J95" s="1202"/>
      <c r="K95" s="1202"/>
      <c r="L95" s="1202"/>
      <c r="M95" s="1203"/>
      <c r="N95" s="968">
        <f>'Sch-7'!M20</f>
        <v>0</v>
      </c>
      <c r="O95" s="969"/>
      <c r="Z95" s="827"/>
      <c r="AA95" s="724"/>
      <c r="AC95" s="827"/>
      <c r="AD95" s="724"/>
      <c r="AL95" s="606"/>
      <c r="AM95" s="606"/>
      <c r="AN95" s="606"/>
      <c r="AO95" s="606"/>
      <c r="AP95" s="606"/>
      <c r="AQ95" s="606"/>
      <c r="AR95" s="606"/>
      <c r="AS95" s="606"/>
      <c r="AT95" s="606"/>
      <c r="AU95" s="606"/>
      <c r="AV95" s="606"/>
      <c r="AW95" s="606"/>
      <c r="AX95" s="606"/>
      <c r="AY95" s="606"/>
    </row>
    <row r="96" spans="1:51" ht="17.25" thickBot="1">
      <c r="A96" s="970"/>
      <c r="B96" s="971"/>
      <c r="C96" s="971"/>
      <c r="D96" s="971"/>
      <c r="E96" s="971"/>
      <c r="F96" s="971"/>
      <c r="G96" s="971"/>
      <c r="H96" s="1204" t="s">
        <v>421</v>
      </c>
      <c r="I96" s="1204"/>
      <c r="J96" s="1204"/>
      <c r="K96" s="1204"/>
      <c r="L96" s="1204"/>
      <c r="M96" s="1204"/>
      <c r="N96" s="972">
        <f>N95+N94</f>
        <v>0</v>
      </c>
      <c r="O96" s="973"/>
      <c r="Z96" s="827"/>
      <c r="AA96" s="974"/>
      <c r="AB96" s="852"/>
      <c r="AC96" s="852"/>
      <c r="AD96" s="974"/>
      <c r="AF96" s="975"/>
      <c r="AL96" s="606"/>
      <c r="AM96" s="606"/>
      <c r="AN96" s="606"/>
      <c r="AO96" s="606"/>
      <c r="AP96" s="606"/>
      <c r="AQ96" s="606"/>
      <c r="AR96" s="606"/>
      <c r="AS96" s="606"/>
      <c r="AT96" s="606"/>
      <c r="AU96" s="606"/>
      <c r="AV96" s="606"/>
      <c r="AW96" s="606"/>
      <c r="AX96" s="606"/>
      <c r="AY96" s="606"/>
    </row>
    <row r="97" spans="1:51" ht="17.25" thickBot="1">
      <c r="A97" s="976"/>
      <c r="B97" s="976"/>
      <c r="C97" s="976"/>
      <c r="D97" s="976"/>
      <c r="E97" s="976"/>
      <c r="F97" s="976"/>
      <c r="G97" s="976"/>
      <c r="H97" s="1211" t="s">
        <v>508</v>
      </c>
      <c r="I97" s="1212"/>
      <c r="J97" s="1212"/>
      <c r="K97" s="1212"/>
      <c r="L97" s="1212"/>
      <c r="M97" s="1213"/>
      <c r="N97" s="977">
        <f>O94</f>
        <v>0</v>
      </c>
      <c r="O97" s="973"/>
      <c r="Z97" s="827"/>
      <c r="AA97" s="974"/>
      <c r="AB97" s="852"/>
      <c r="AC97" s="852"/>
      <c r="AD97" s="974"/>
      <c r="AF97" s="975"/>
      <c r="AL97" s="606"/>
      <c r="AM97" s="606"/>
      <c r="AN97" s="606"/>
      <c r="AO97" s="606"/>
      <c r="AP97" s="606"/>
      <c r="AQ97" s="606"/>
      <c r="AR97" s="606"/>
      <c r="AS97" s="606"/>
      <c r="AT97" s="606"/>
      <c r="AU97" s="606"/>
      <c r="AV97" s="606"/>
      <c r="AW97" s="606"/>
      <c r="AX97" s="606"/>
      <c r="AY97" s="606"/>
    </row>
    <row r="98" spans="1:51">
      <c r="A98" s="1209"/>
      <c r="B98" s="1209"/>
      <c r="C98" s="1209"/>
      <c r="D98" s="1209"/>
      <c r="E98" s="1209"/>
      <c r="F98" s="1209"/>
      <c r="G98" s="1209"/>
      <c r="H98" s="1210"/>
      <c r="I98" s="1210"/>
      <c r="J98" s="1210"/>
      <c r="K98" s="1210"/>
      <c r="L98" s="1210"/>
      <c r="M98" s="1210"/>
      <c r="N98" s="1210"/>
      <c r="O98" s="1210"/>
      <c r="Z98" s="975"/>
      <c r="AA98" s="724"/>
      <c r="AC98" s="975"/>
      <c r="AD98" s="724"/>
      <c r="AL98" s="606"/>
      <c r="AM98" s="606"/>
      <c r="AN98" s="606"/>
      <c r="AO98" s="606"/>
      <c r="AP98" s="606"/>
      <c r="AQ98" s="606"/>
      <c r="AR98" s="606"/>
      <c r="AS98" s="606"/>
      <c r="AT98" s="606"/>
      <c r="AU98" s="606"/>
      <c r="AV98" s="606"/>
      <c r="AW98" s="606"/>
      <c r="AX98" s="606"/>
      <c r="AY98" s="606"/>
    </row>
    <row r="99" spans="1:51">
      <c r="A99" s="978" t="s">
        <v>408</v>
      </c>
      <c r="B99" s="1193" t="s">
        <v>484</v>
      </c>
      <c r="C99" s="1193"/>
      <c r="D99" s="1193"/>
      <c r="E99" s="1193"/>
      <c r="F99" s="1193"/>
      <c r="G99" s="1193"/>
      <c r="H99" s="1193"/>
      <c r="I99" s="1193"/>
      <c r="J99" s="1193"/>
      <c r="K99" s="1193"/>
      <c r="L99" s="1193"/>
      <c r="M99" s="1193"/>
      <c r="N99" s="1193"/>
      <c r="O99" s="1193"/>
      <c r="AL99" s="606"/>
      <c r="AM99" s="606"/>
      <c r="AN99" s="606"/>
      <c r="AO99" s="606"/>
      <c r="AP99" s="606"/>
      <c r="AQ99" s="606"/>
      <c r="AR99" s="606"/>
      <c r="AS99" s="606"/>
      <c r="AT99" s="606"/>
      <c r="AU99" s="606"/>
      <c r="AV99" s="606"/>
      <c r="AW99" s="606"/>
      <c r="AX99" s="606"/>
      <c r="AY99" s="606"/>
    </row>
    <row r="100" spans="1:51">
      <c r="A100" s="975" t="s">
        <v>486</v>
      </c>
      <c r="B100" s="1193" t="s">
        <v>485</v>
      </c>
      <c r="C100" s="1193"/>
      <c r="D100" s="1193"/>
      <c r="E100" s="1193"/>
      <c r="F100" s="1193"/>
      <c r="G100" s="1193"/>
      <c r="H100" s="1193"/>
      <c r="I100" s="1193"/>
      <c r="J100" s="1193"/>
      <c r="K100" s="1193"/>
      <c r="L100" s="1193"/>
      <c r="M100" s="1193"/>
      <c r="N100" s="1193"/>
      <c r="O100" s="1193"/>
      <c r="AL100" s="606"/>
      <c r="AM100" s="606"/>
      <c r="AN100" s="606"/>
      <c r="AO100" s="606"/>
      <c r="AP100" s="606"/>
      <c r="AQ100" s="606"/>
      <c r="AR100" s="606"/>
      <c r="AS100" s="606"/>
      <c r="AT100" s="606"/>
      <c r="AU100" s="606"/>
      <c r="AV100" s="606"/>
      <c r="AW100" s="606"/>
      <c r="AX100" s="606"/>
      <c r="AY100" s="606"/>
    </row>
    <row r="101" spans="1:51">
      <c r="A101" s="975"/>
      <c r="B101" s="975"/>
      <c r="C101" s="975"/>
      <c r="D101" s="975"/>
      <c r="E101" s="975"/>
      <c r="F101" s="1193"/>
      <c r="G101" s="1193"/>
      <c r="H101" s="1193"/>
      <c r="I101" s="1193"/>
      <c r="J101" s="1193"/>
      <c r="K101" s="1193"/>
      <c r="L101" s="1193"/>
      <c r="M101" s="1193"/>
      <c r="N101" s="1193"/>
      <c r="O101" s="1193"/>
      <c r="AL101" s="606"/>
      <c r="AM101" s="606"/>
      <c r="AN101" s="606"/>
      <c r="AO101" s="606"/>
      <c r="AP101" s="606"/>
      <c r="AQ101" s="606"/>
      <c r="AR101" s="606"/>
      <c r="AS101" s="606"/>
      <c r="AT101" s="606"/>
      <c r="AU101" s="606"/>
      <c r="AV101" s="606"/>
      <c r="AW101" s="606"/>
      <c r="AX101" s="606"/>
      <c r="AY101" s="606"/>
    </row>
    <row r="102" spans="1:51" ht="33">
      <c r="A102" s="979" t="s">
        <v>404</v>
      </c>
      <c r="B102" s="980" t="str">
        <f>'Names of Bidder'!D31&amp;"-"&amp; 'Names of Bidder'!E31&amp;"-" &amp;'Names of Bidder'!F31</f>
        <v>--</v>
      </c>
      <c r="C102" s="979"/>
      <c r="D102" s="979"/>
      <c r="E102" s="979"/>
      <c r="G102" s="979"/>
      <c r="H102" s="979"/>
      <c r="I102" s="931"/>
      <c r="K102" s="856"/>
      <c r="L102" s="852"/>
      <c r="AL102" s="606"/>
      <c r="AM102" s="606"/>
      <c r="AN102" s="606"/>
      <c r="AO102" s="606"/>
      <c r="AP102" s="606"/>
      <c r="AQ102" s="606"/>
      <c r="AR102" s="606"/>
      <c r="AS102" s="606"/>
      <c r="AT102" s="606"/>
      <c r="AU102" s="606"/>
      <c r="AV102" s="606"/>
      <c r="AW102" s="606"/>
      <c r="AX102" s="606"/>
      <c r="AY102" s="606"/>
    </row>
    <row r="103" spans="1:51" ht="33">
      <c r="A103" s="979" t="s">
        <v>405</v>
      </c>
      <c r="B103" s="980" t="str">
        <f>IF('Names of Bidder'!D32=0, "", 'Names of Bidder'!D32)</f>
        <v/>
      </c>
      <c r="C103" s="979"/>
      <c r="D103" s="979"/>
      <c r="E103" s="979"/>
      <c r="G103" s="979"/>
      <c r="H103" s="979"/>
      <c r="I103" s="931"/>
      <c r="L103" s="852" t="s">
        <v>406</v>
      </c>
      <c r="M103" s="854" t="str">
        <f>IF('Names of Bidder'!D24=0, "", 'Names of Bidder'!D24)</f>
        <v/>
      </c>
      <c r="AL103" s="606"/>
      <c r="AM103" s="606"/>
      <c r="AN103" s="606"/>
      <c r="AO103" s="606"/>
      <c r="AP103" s="606"/>
      <c r="AQ103" s="606"/>
      <c r="AR103" s="606"/>
      <c r="AS103" s="606"/>
      <c r="AT103" s="606"/>
      <c r="AU103" s="606"/>
      <c r="AV103" s="606"/>
      <c r="AW103" s="606"/>
      <c r="AX103" s="606"/>
      <c r="AY103" s="606"/>
    </row>
    <row r="104" spans="1:51">
      <c r="A104" s="605"/>
      <c r="B104" s="605"/>
      <c r="C104" s="605"/>
      <c r="D104" s="605"/>
      <c r="E104" s="605"/>
      <c r="F104" s="605"/>
      <c r="G104" s="605"/>
      <c r="H104" s="605"/>
      <c r="I104" s="829"/>
      <c r="J104" s="603"/>
      <c r="K104" s="605"/>
      <c r="L104" s="852" t="s">
        <v>407</v>
      </c>
      <c r="M104" s="854" t="str">
        <f>IF('Names of Bidder'!D25=0, "", 'Names of Bidder'!D25)</f>
        <v/>
      </c>
      <c r="N104" s="605"/>
      <c r="AL104" s="606"/>
      <c r="AM104" s="606"/>
      <c r="AN104" s="606"/>
      <c r="AO104" s="606"/>
      <c r="AP104" s="606"/>
      <c r="AQ104" s="606"/>
      <c r="AR104" s="606"/>
      <c r="AS104" s="606"/>
      <c r="AT104" s="606"/>
      <c r="AU104" s="606"/>
      <c r="AV104" s="606"/>
      <c r="AW104" s="606"/>
      <c r="AX104" s="606"/>
      <c r="AY104" s="606"/>
    </row>
    <row r="105" spans="1:51">
      <c r="A105" s="686"/>
      <c r="B105" s="686"/>
      <c r="C105" s="686"/>
      <c r="D105" s="686"/>
      <c r="E105" s="686"/>
      <c r="F105" s="686"/>
      <c r="G105" s="686"/>
      <c r="H105" s="686"/>
      <c r="I105" s="673"/>
      <c r="J105" s="716"/>
      <c r="K105" s="686"/>
      <c r="L105" s="852"/>
      <c r="M105" s="981"/>
      <c r="N105" s="686"/>
      <c r="O105" s="671"/>
      <c r="AL105" s="606"/>
      <c r="AM105" s="606"/>
      <c r="AN105" s="606"/>
      <c r="AO105" s="606"/>
      <c r="AP105" s="606"/>
      <c r="AQ105" s="606"/>
      <c r="AR105" s="606"/>
      <c r="AS105" s="606"/>
      <c r="AT105" s="606"/>
      <c r="AU105" s="606"/>
      <c r="AV105" s="606"/>
      <c r="AW105" s="606"/>
      <c r="AX105" s="606"/>
      <c r="AY105" s="606"/>
    </row>
    <row r="106" spans="1:51">
      <c r="A106" s="686"/>
      <c r="B106" s="686"/>
      <c r="C106" s="686"/>
      <c r="D106" s="686"/>
      <c r="E106" s="686"/>
      <c r="F106" s="686"/>
      <c r="G106" s="686"/>
      <c r="H106" s="686"/>
      <c r="I106" s="673"/>
      <c r="J106" s="716"/>
      <c r="K106" s="686"/>
      <c r="L106" s="686"/>
      <c r="M106" s="716"/>
      <c r="N106" s="686"/>
      <c r="O106" s="671"/>
      <c r="AL106" s="606"/>
      <c r="AM106" s="606"/>
      <c r="AN106" s="606"/>
      <c r="AO106" s="606"/>
      <c r="AP106" s="606"/>
      <c r="AQ106" s="606"/>
      <c r="AR106" s="606"/>
      <c r="AS106" s="606"/>
      <c r="AT106" s="606"/>
      <c r="AU106" s="606"/>
      <c r="AV106" s="606"/>
      <c r="AW106" s="606"/>
      <c r="AX106" s="606"/>
      <c r="AY106" s="606"/>
    </row>
    <row r="107" spans="1:51">
      <c r="A107" s="686"/>
      <c r="B107" s="686"/>
      <c r="C107" s="686"/>
      <c r="D107" s="686"/>
      <c r="E107" s="686"/>
      <c r="F107" s="686"/>
      <c r="G107" s="686"/>
      <c r="H107" s="686"/>
      <c r="I107" s="673"/>
      <c r="J107" s="716"/>
      <c r="K107" s="686"/>
      <c r="L107" s="686"/>
      <c r="M107" s="716"/>
      <c r="N107" s="686"/>
      <c r="O107" s="671"/>
      <c r="AL107" s="606"/>
      <c r="AM107" s="606"/>
      <c r="AN107" s="606"/>
      <c r="AO107" s="606"/>
      <c r="AP107" s="606"/>
      <c r="AQ107" s="606"/>
      <c r="AR107" s="606"/>
      <c r="AS107" s="606"/>
      <c r="AT107" s="606"/>
      <c r="AU107" s="606"/>
      <c r="AV107" s="606"/>
      <c r="AW107" s="606"/>
      <c r="AX107" s="606"/>
      <c r="AY107" s="606"/>
    </row>
    <row r="108" spans="1:51">
      <c r="A108" s="686"/>
      <c r="B108" s="686"/>
      <c r="C108" s="686"/>
      <c r="D108" s="686"/>
      <c r="E108" s="686"/>
      <c r="F108" s="686"/>
      <c r="G108" s="686"/>
      <c r="H108" s="686"/>
      <c r="I108" s="673"/>
      <c r="J108" s="716"/>
      <c r="K108" s="686"/>
      <c r="L108" s="686"/>
      <c r="M108" s="716"/>
      <c r="N108" s="686"/>
      <c r="O108" s="671"/>
      <c r="AL108" s="606"/>
      <c r="AM108" s="606"/>
      <c r="AN108" s="606"/>
      <c r="AO108" s="606"/>
      <c r="AP108" s="606"/>
      <c r="AQ108" s="606"/>
      <c r="AR108" s="606"/>
      <c r="AS108" s="606"/>
      <c r="AT108" s="606"/>
      <c r="AU108" s="606"/>
      <c r="AV108" s="606"/>
      <c r="AW108" s="606"/>
      <c r="AX108" s="606"/>
      <c r="AY108" s="606"/>
    </row>
    <row r="109" spans="1:51">
      <c r="A109" s="686"/>
      <c r="B109" s="686"/>
      <c r="C109" s="686"/>
      <c r="D109" s="686"/>
      <c r="E109" s="686"/>
      <c r="F109" s="686"/>
      <c r="G109" s="686"/>
      <c r="H109" s="686"/>
      <c r="I109" s="673"/>
      <c r="J109" s="716"/>
      <c r="K109" s="686"/>
      <c r="L109" s="686"/>
      <c r="M109" s="716"/>
      <c r="N109" s="686"/>
      <c r="O109" s="671"/>
      <c r="AL109" s="606"/>
      <c r="AM109" s="606"/>
      <c r="AN109" s="606"/>
      <c r="AO109" s="606"/>
      <c r="AP109" s="606"/>
      <c r="AQ109" s="606"/>
      <c r="AR109" s="606"/>
      <c r="AS109" s="606"/>
      <c r="AT109" s="606"/>
      <c r="AU109" s="606"/>
      <c r="AV109" s="606"/>
      <c r="AW109" s="606"/>
      <c r="AX109" s="606"/>
      <c r="AY109" s="606"/>
    </row>
    <row r="110" spans="1:51">
      <c r="A110" s="686"/>
      <c r="B110" s="686"/>
      <c r="C110" s="686"/>
      <c r="D110" s="686"/>
      <c r="E110" s="686"/>
      <c r="F110" s="686"/>
      <c r="G110" s="686"/>
      <c r="H110" s="686"/>
      <c r="I110" s="673"/>
      <c r="J110" s="716"/>
      <c r="K110" s="686"/>
      <c r="L110" s="686"/>
      <c r="M110" s="716"/>
      <c r="N110" s="686"/>
      <c r="O110" s="671"/>
      <c r="AL110" s="606"/>
      <c r="AM110" s="606"/>
      <c r="AN110" s="606"/>
      <c r="AO110" s="606"/>
      <c r="AP110" s="606"/>
      <c r="AQ110" s="606"/>
      <c r="AR110" s="606"/>
      <c r="AS110" s="606"/>
      <c r="AT110" s="606"/>
      <c r="AU110" s="606"/>
      <c r="AV110" s="606"/>
      <c r="AW110" s="606"/>
      <c r="AX110" s="606"/>
      <c r="AY110" s="606"/>
    </row>
    <row r="111" spans="1:51">
      <c r="A111" s="686"/>
      <c r="B111" s="686"/>
      <c r="C111" s="686"/>
      <c r="D111" s="686"/>
      <c r="E111" s="686"/>
      <c r="F111" s="686"/>
      <c r="G111" s="686"/>
      <c r="H111" s="686"/>
      <c r="I111" s="673"/>
      <c r="J111" s="716"/>
      <c r="K111" s="686"/>
      <c r="L111" s="686"/>
      <c r="M111" s="716"/>
      <c r="N111" s="686"/>
      <c r="O111" s="671"/>
      <c r="AL111" s="606"/>
      <c r="AM111" s="606"/>
      <c r="AN111" s="606"/>
      <c r="AO111" s="606"/>
      <c r="AP111" s="606"/>
      <c r="AQ111" s="606"/>
      <c r="AR111" s="606"/>
      <c r="AS111" s="606"/>
      <c r="AT111" s="606"/>
      <c r="AU111" s="606"/>
      <c r="AV111" s="606"/>
      <c r="AW111" s="606"/>
      <c r="AX111" s="606"/>
      <c r="AY111" s="606"/>
    </row>
    <row r="112" spans="1:51" ht="15.75">
      <c r="A112" s="686"/>
      <c r="B112" s="686"/>
      <c r="C112" s="686"/>
      <c r="D112" s="686"/>
      <c r="E112" s="686"/>
      <c r="F112" s="686"/>
      <c r="G112" s="686"/>
      <c r="H112" s="686"/>
      <c r="I112" s="673"/>
      <c r="J112" s="716"/>
      <c r="K112" s="686"/>
      <c r="L112" s="686"/>
      <c r="M112" s="716"/>
      <c r="N112" s="686"/>
      <c r="O112" s="671"/>
      <c r="P112" s="606"/>
      <c r="Q112" s="606"/>
      <c r="R112" s="606"/>
      <c r="S112" s="606"/>
      <c r="T112" s="606"/>
      <c r="U112" s="606"/>
      <c r="V112" s="606"/>
      <c r="W112" s="606"/>
      <c r="X112" s="606"/>
      <c r="Y112" s="606"/>
      <c r="AB112" s="606"/>
      <c r="AL112" s="606"/>
      <c r="AM112" s="606"/>
      <c r="AN112" s="606"/>
      <c r="AO112" s="606"/>
      <c r="AP112" s="606"/>
      <c r="AQ112" s="606"/>
      <c r="AR112" s="606"/>
      <c r="AS112" s="606"/>
      <c r="AT112" s="606"/>
      <c r="AU112" s="606"/>
      <c r="AV112" s="606"/>
      <c r="AW112" s="606"/>
      <c r="AX112" s="606"/>
      <c r="AY112" s="606"/>
    </row>
    <row r="113" spans="1:51" ht="15.75">
      <c r="A113" s="686"/>
      <c r="B113" s="686"/>
      <c r="C113" s="686"/>
      <c r="D113" s="686"/>
      <c r="E113" s="686"/>
      <c r="F113" s="686"/>
      <c r="G113" s="686"/>
      <c r="H113" s="686"/>
      <c r="I113" s="673"/>
      <c r="J113" s="716"/>
      <c r="K113" s="686"/>
      <c r="L113" s="686"/>
      <c r="M113" s="716"/>
      <c r="N113" s="686"/>
      <c r="O113" s="671"/>
      <c r="P113" s="606"/>
      <c r="Q113" s="606"/>
      <c r="R113" s="606"/>
      <c r="S113" s="606"/>
      <c r="T113" s="606"/>
      <c r="U113" s="606"/>
      <c r="V113" s="606"/>
      <c r="W113" s="606"/>
      <c r="X113" s="606"/>
      <c r="Y113" s="606"/>
      <c r="AB113" s="606"/>
      <c r="AL113" s="606"/>
      <c r="AM113" s="606"/>
      <c r="AN113" s="606"/>
      <c r="AO113" s="606"/>
      <c r="AP113" s="606"/>
      <c r="AQ113" s="606"/>
      <c r="AR113" s="606"/>
      <c r="AS113" s="606"/>
      <c r="AT113" s="606"/>
      <c r="AU113" s="606"/>
      <c r="AV113" s="606"/>
      <c r="AW113" s="606"/>
      <c r="AX113" s="606"/>
      <c r="AY113" s="606"/>
    </row>
    <row r="114" spans="1:51" ht="15.75">
      <c r="A114" s="686"/>
      <c r="B114" s="686"/>
      <c r="C114" s="686"/>
      <c r="D114" s="686"/>
      <c r="E114" s="686"/>
      <c r="F114" s="686"/>
      <c r="G114" s="686"/>
      <c r="H114" s="686"/>
      <c r="I114" s="673"/>
      <c r="J114" s="716"/>
      <c r="K114" s="686"/>
      <c r="L114" s="686"/>
      <c r="M114" s="716"/>
      <c r="N114" s="686"/>
      <c r="O114" s="671"/>
      <c r="P114" s="606"/>
      <c r="Q114" s="606"/>
      <c r="R114" s="606"/>
      <c r="S114" s="606"/>
      <c r="T114" s="606"/>
      <c r="U114" s="606"/>
      <c r="V114" s="606"/>
      <c r="W114" s="606"/>
      <c r="X114" s="606"/>
      <c r="Y114" s="606"/>
      <c r="AB114" s="606"/>
      <c r="AL114" s="606"/>
      <c r="AM114" s="606"/>
      <c r="AN114" s="606"/>
      <c r="AO114" s="606"/>
      <c r="AP114" s="606"/>
      <c r="AQ114" s="606"/>
      <c r="AR114" s="606"/>
      <c r="AS114" s="606"/>
      <c r="AT114" s="606"/>
      <c r="AU114" s="606"/>
      <c r="AV114" s="606"/>
      <c r="AW114" s="606"/>
      <c r="AX114" s="606"/>
      <c r="AY114" s="606"/>
    </row>
    <row r="115" spans="1:51" ht="15.75">
      <c r="A115" s="686"/>
      <c r="B115" s="686"/>
      <c r="C115" s="686"/>
      <c r="D115" s="686"/>
      <c r="E115" s="686"/>
      <c r="F115" s="686"/>
      <c r="G115" s="686"/>
      <c r="H115" s="686"/>
      <c r="I115" s="673"/>
      <c r="J115" s="716"/>
      <c r="K115" s="686"/>
      <c r="L115" s="686"/>
      <c r="M115" s="716"/>
      <c r="N115" s="686"/>
      <c r="O115" s="671"/>
      <c r="P115" s="606"/>
      <c r="Q115" s="606"/>
      <c r="R115" s="606"/>
      <c r="S115" s="606"/>
      <c r="T115" s="606"/>
      <c r="U115" s="606"/>
      <c r="V115" s="606"/>
      <c r="W115" s="606"/>
      <c r="X115" s="606"/>
      <c r="Y115" s="606"/>
      <c r="AB115" s="606"/>
      <c r="AL115" s="606"/>
      <c r="AM115" s="606"/>
      <c r="AN115" s="606"/>
      <c r="AO115" s="606"/>
      <c r="AP115" s="606"/>
      <c r="AQ115" s="606"/>
      <c r="AR115" s="606"/>
      <c r="AS115" s="606"/>
      <c r="AT115" s="606"/>
      <c r="AU115" s="606"/>
      <c r="AV115" s="606"/>
      <c r="AW115" s="606"/>
      <c r="AX115" s="606"/>
      <c r="AY115" s="606"/>
    </row>
    <row r="116" spans="1:51" ht="15.75">
      <c r="A116" s="686"/>
      <c r="B116" s="686"/>
      <c r="C116" s="686"/>
      <c r="D116" s="686"/>
      <c r="E116" s="686"/>
      <c r="F116" s="686"/>
      <c r="G116" s="686"/>
      <c r="H116" s="686"/>
      <c r="I116" s="673"/>
      <c r="J116" s="716"/>
      <c r="K116" s="686"/>
      <c r="L116" s="686"/>
      <c r="M116" s="716"/>
      <c r="N116" s="686"/>
      <c r="O116" s="671"/>
      <c r="P116" s="606"/>
      <c r="Q116" s="606"/>
      <c r="R116" s="606"/>
      <c r="S116" s="606"/>
      <c r="T116" s="606"/>
      <c r="U116" s="606"/>
      <c r="V116" s="606"/>
      <c r="W116" s="606"/>
      <c r="X116" s="606"/>
      <c r="Y116" s="606"/>
      <c r="AB116" s="606"/>
      <c r="AL116" s="606"/>
      <c r="AM116" s="606"/>
      <c r="AN116" s="606"/>
      <c r="AO116" s="606"/>
      <c r="AP116" s="606"/>
      <c r="AQ116" s="606"/>
      <c r="AR116" s="606"/>
      <c r="AS116" s="606"/>
      <c r="AT116" s="606"/>
      <c r="AU116" s="606"/>
      <c r="AV116" s="606"/>
      <c r="AW116" s="606"/>
      <c r="AX116" s="606"/>
      <c r="AY116" s="606"/>
    </row>
    <row r="117" spans="1:51" ht="15.75">
      <c r="A117" s="686"/>
      <c r="B117" s="686"/>
      <c r="C117" s="686"/>
      <c r="D117" s="686"/>
      <c r="E117" s="686"/>
      <c r="F117" s="686"/>
      <c r="G117" s="686"/>
      <c r="H117" s="686"/>
      <c r="I117" s="673"/>
      <c r="J117" s="716"/>
      <c r="K117" s="686"/>
      <c r="L117" s="686"/>
      <c r="M117" s="716"/>
      <c r="N117" s="686"/>
      <c r="O117" s="671"/>
      <c r="P117" s="606"/>
      <c r="Q117" s="606"/>
      <c r="R117" s="606"/>
      <c r="S117" s="606"/>
      <c r="T117" s="606"/>
      <c r="U117" s="606"/>
      <c r="V117" s="606"/>
      <c r="W117" s="606"/>
      <c r="X117" s="606"/>
      <c r="Y117" s="606"/>
      <c r="AB117" s="606"/>
      <c r="AL117" s="606"/>
      <c r="AM117" s="606"/>
      <c r="AN117" s="606"/>
      <c r="AO117" s="606"/>
      <c r="AP117" s="606"/>
      <c r="AQ117" s="606"/>
      <c r="AR117" s="606"/>
      <c r="AS117" s="606"/>
      <c r="AT117" s="606"/>
      <c r="AU117" s="606"/>
      <c r="AV117" s="606"/>
      <c r="AW117" s="606"/>
      <c r="AX117" s="606"/>
      <c r="AY117" s="606"/>
    </row>
    <row r="118" spans="1:51" ht="15.75">
      <c r="A118" s="686"/>
      <c r="B118" s="686"/>
      <c r="C118" s="686"/>
      <c r="D118" s="686"/>
      <c r="E118" s="686"/>
      <c r="F118" s="686"/>
      <c r="G118" s="686"/>
      <c r="H118" s="686"/>
      <c r="I118" s="673"/>
      <c r="J118" s="716"/>
      <c r="K118" s="686"/>
      <c r="L118" s="686"/>
      <c r="M118" s="716"/>
      <c r="N118" s="686"/>
      <c r="O118" s="671"/>
      <c r="P118" s="606"/>
      <c r="Q118" s="606"/>
      <c r="R118" s="606"/>
      <c r="S118" s="606"/>
      <c r="T118" s="606"/>
      <c r="U118" s="606"/>
      <c r="V118" s="606"/>
      <c r="W118" s="606"/>
      <c r="X118" s="606"/>
      <c r="Y118" s="606"/>
      <c r="AB118" s="606"/>
      <c r="AL118" s="606"/>
      <c r="AM118" s="606"/>
      <c r="AN118" s="606"/>
      <c r="AO118" s="606"/>
      <c r="AP118" s="606"/>
      <c r="AQ118" s="606"/>
      <c r="AR118" s="606"/>
      <c r="AS118" s="606"/>
      <c r="AT118" s="606"/>
      <c r="AU118" s="606"/>
      <c r="AV118" s="606"/>
      <c r="AW118" s="606"/>
      <c r="AX118" s="606"/>
      <c r="AY118" s="606"/>
    </row>
    <row r="119" spans="1:51" ht="15.75">
      <c r="A119" s="686"/>
      <c r="B119" s="686"/>
      <c r="C119" s="686"/>
      <c r="D119" s="686"/>
      <c r="E119" s="686"/>
      <c r="F119" s="686"/>
      <c r="G119" s="686"/>
      <c r="H119" s="686"/>
      <c r="I119" s="673"/>
      <c r="J119" s="716"/>
      <c r="K119" s="686"/>
      <c r="L119" s="686"/>
      <c r="M119" s="716"/>
      <c r="N119" s="686"/>
      <c r="O119" s="671"/>
      <c r="P119" s="606"/>
      <c r="Q119" s="606"/>
      <c r="R119" s="606"/>
      <c r="S119" s="606"/>
      <c r="T119" s="606"/>
      <c r="U119" s="606"/>
      <c r="V119" s="606"/>
      <c r="W119" s="606"/>
      <c r="X119" s="606"/>
      <c r="Y119" s="606"/>
      <c r="AB119" s="606"/>
      <c r="AL119" s="606"/>
      <c r="AM119" s="606"/>
      <c r="AN119" s="606"/>
      <c r="AO119" s="606"/>
      <c r="AP119" s="606"/>
      <c r="AQ119" s="606"/>
      <c r="AR119" s="606"/>
      <c r="AS119" s="606"/>
      <c r="AT119" s="606"/>
      <c r="AU119" s="606"/>
      <c r="AV119" s="606"/>
      <c r="AW119" s="606"/>
      <c r="AX119" s="606"/>
      <c r="AY119" s="606"/>
    </row>
    <row r="120" spans="1:51" ht="15.75">
      <c r="A120" s="686"/>
      <c r="B120" s="686"/>
      <c r="C120" s="686"/>
      <c r="D120" s="686"/>
      <c r="E120" s="686"/>
      <c r="F120" s="686"/>
      <c r="G120" s="686"/>
      <c r="H120" s="686"/>
      <c r="I120" s="673"/>
      <c r="J120" s="716"/>
      <c r="K120" s="686"/>
      <c r="L120" s="686"/>
      <c r="M120" s="716"/>
      <c r="N120" s="686"/>
      <c r="O120" s="671"/>
      <c r="P120" s="606"/>
      <c r="Q120" s="606"/>
      <c r="R120" s="606"/>
      <c r="S120" s="606"/>
      <c r="T120" s="606"/>
      <c r="U120" s="606"/>
      <c r="V120" s="606"/>
      <c r="W120" s="606"/>
      <c r="X120" s="606"/>
      <c r="Y120" s="606"/>
      <c r="AB120" s="606"/>
      <c r="AL120" s="606"/>
      <c r="AM120" s="606"/>
      <c r="AN120" s="606"/>
      <c r="AO120" s="606"/>
      <c r="AP120" s="606"/>
      <c r="AQ120" s="606"/>
      <c r="AR120" s="606"/>
      <c r="AS120" s="606"/>
      <c r="AT120" s="606"/>
      <c r="AU120" s="606"/>
      <c r="AV120" s="606"/>
      <c r="AW120" s="606"/>
      <c r="AX120" s="606"/>
      <c r="AY120" s="606"/>
    </row>
    <row r="121" spans="1:51" ht="15.75">
      <c r="A121" s="686"/>
      <c r="B121" s="686"/>
      <c r="C121" s="686"/>
      <c r="D121" s="686"/>
      <c r="E121" s="686"/>
      <c r="F121" s="686"/>
      <c r="G121" s="686"/>
      <c r="H121" s="686"/>
      <c r="I121" s="673"/>
      <c r="J121" s="716"/>
      <c r="K121" s="686"/>
      <c r="L121" s="686"/>
      <c r="M121" s="716"/>
      <c r="N121" s="686"/>
      <c r="O121" s="671"/>
      <c r="P121" s="606"/>
      <c r="Q121" s="606"/>
      <c r="R121" s="606"/>
      <c r="S121" s="606"/>
      <c r="T121" s="606"/>
      <c r="U121" s="606"/>
      <c r="V121" s="606"/>
      <c r="W121" s="606"/>
      <c r="X121" s="606"/>
      <c r="Y121" s="606"/>
      <c r="AB121" s="606"/>
      <c r="AL121" s="606"/>
      <c r="AM121" s="606"/>
      <c r="AN121" s="606"/>
      <c r="AO121" s="606"/>
      <c r="AP121" s="606"/>
      <c r="AQ121" s="606"/>
      <c r="AR121" s="606"/>
      <c r="AS121" s="606"/>
      <c r="AT121" s="606"/>
      <c r="AU121" s="606"/>
      <c r="AV121" s="606"/>
      <c r="AW121" s="606"/>
      <c r="AX121" s="606"/>
      <c r="AY121" s="606"/>
    </row>
    <row r="122" spans="1:51" ht="15.75">
      <c r="A122" s="686"/>
      <c r="B122" s="686"/>
      <c r="C122" s="686"/>
      <c r="D122" s="686"/>
      <c r="E122" s="686"/>
      <c r="F122" s="686"/>
      <c r="G122" s="686"/>
      <c r="H122" s="686"/>
      <c r="I122" s="673"/>
      <c r="J122" s="716"/>
      <c r="K122" s="686"/>
      <c r="L122" s="686"/>
      <c r="M122" s="716"/>
      <c r="N122" s="686"/>
      <c r="O122" s="671"/>
      <c r="P122" s="606"/>
      <c r="Q122" s="606"/>
      <c r="R122" s="606"/>
      <c r="S122" s="606"/>
      <c r="T122" s="606"/>
      <c r="U122" s="606"/>
      <c r="V122" s="606"/>
      <c r="W122" s="606"/>
      <c r="X122" s="606"/>
      <c r="Y122" s="606"/>
      <c r="AB122" s="606"/>
      <c r="AL122" s="606"/>
      <c r="AM122" s="606"/>
      <c r="AN122" s="606"/>
      <c r="AO122" s="606"/>
      <c r="AP122" s="606"/>
      <c r="AQ122" s="606"/>
      <c r="AR122" s="606"/>
      <c r="AS122" s="606"/>
      <c r="AT122" s="606"/>
      <c r="AU122" s="606"/>
      <c r="AV122" s="606"/>
      <c r="AW122" s="606"/>
      <c r="AX122" s="606"/>
      <c r="AY122" s="606"/>
    </row>
    <row r="123" spans="1:51" ht="15.75">
      <c r="A123" s="686"/>
      <c r="B123" s="686"/>
      <c r="C123" s="686"/>
      <c r="D123" s="686"/>
      <c r="E123" s="686"/>
      <c r="F123" s="686"/>
      <c r="G123" s="686"/>
      <c r="H123" s="686"/>
      <c r="I123" s="673"/>
      <c r="J123" s="716"/>
      <c r="K123" s="686"/>
      <c r="L123" s="686"/>
      <c r="M123" s="716"/>
      <c r="N123" s="686"/>
      <c r="O123" s="671"/>
      <c r="P123" s="606"/>
      <c r="Q123" s="606"/>
      <c r="R123" s="606"/>
      <c r="S123" s="606"/>
      <c r="T123" s="606"/>
      <c r="U123" s="606"/>
      <c r="V123" s="606"/>
      <c r="W123" s="606"/>
      <c r="X123" s="606"/>
      <c r="Y123" s="606"/>
      <c r="AB123" s="606"/>
      <c r="AL123" s="606"/>
      <c r="AM123" s="606"/>
      <c r="AN123" s="606"/>
      <c r="AO123" s="606"/>
      <c r="AP123" s="606"/>
      <c r="AQ123" s="606"/>
      <c r="AR123" s="606"/>
      <c r="AS123" s="606"/>
      <c r="AT123" s="606"/>
      <c r="AU123" s="606"/>
      <c r="AV123" s="606"/>
      <c r="AW123" s="606"/>
      <c r="AX123" s="606"/>
      <c r="AY123" s="606"/>
    </row>
    <row r="124" spans="1:51" ht="15.75">
      <c r="A124" s="686"/>
      <c r="B124" s="686"/>
      <c r="C124" s="686"/>
      <c r="D124" s="686"/>
      <c r="E124" s="686"/>
      <c r="F124" s="686"/>
      <c r="G124" s="686"/>
      <c r="H124" s="686"/>
      <c r="I124" s="673"/>
      <c r="J124" s="716"/>
      <c r="K124" s="686"/>
      <c r="L124" s="686"/>
      <c r="M124" s="716"/>
      <c r="N124" s="686"/>
      <c r="O124" s="671"/>
      <c r="P124" s="606"/>
      <c r="Q124" s="606"/>
      <c r="R124" s="606"/>
      <c r="S124" s="606"/>
      <c r="T124" s="606"/>
      <c r="U124" s="606"/>
      <c r="V124" s="606"/>
      <c r="W124" s="606"/>
      <c r="X124" s="606"/>
      <c r="Y124" s="606"/>
      <c r="AB124" s="606"/>
      <c r="AL124" s="606"/>
      <c r="AM124" s="606"/>
      <c r="AN124" s="606"/>
      <c r="AO124" s="606"/>
      <c r="AP124" s="606"/>
      <c r="AQ124" s="606"/>
      <c r="AR124" s="606"/>
      <c r="AS124" s="606"/>
      <c r="AT124" s="606"/>
      <c r="AU124" s="606"/>
      <c r="AV124" s="606"/>
      <c r="AW124" s="606"/>
      <c r="AX124" s="606"/>
      <c r="AY124" s="606"/>
    </row>
    <row r="125" spans="1:51" ht="15.75">
      <c r="A125" s="686"/>
      <c r="B125" s="686"/>
      <c r="C125" s="686"/>
      <c r="D125" s="686"/>
      <c r="E125" s="686"/>
      <c r="F125" s="686"/>
      <c r="G125" s="686"/>
      <c r="H125" s="686"/>
      <c r="I125" s="673"/>
      <c r="J125" s="716"/>
      <c r="K125" s="686"/>
      <c r="L125" s="686"/>
      <c r="M125" s="716"/>
      <c r="N125" s="686"/>
      <c r="O125" s="671"/>
      <c r="P125" s="606"/>
      <c r="Q125" s="606"/>
      <c r="R125" s="606"/>
      <c r="S125" s="606"/>
      <c r="T125" s="606"/>
      <c r="U125" s="606"/>
      <c r="V125" s="606"/>
      <c r="W125" s="606"/>
      <c r="X125" s="606"/>
      <c r="Y125" s="606"/>
      <c r="AB125" s="606"/>
      <c r="AL125" s="606"/>
      <c r="AM125" s="606"/>
      <c r="AN125" s="606"/>
      <c r="AO125" s="606"/>
      <c r="AP125" s="606"/>
      <c r="AQ125" s="606"/>
      <c r="AR125" s="606"/>
      <c r="AS125" s="606"/>
      <c r="AT125" s="606"/>
      <c r="AU125" s="606"/>
      <c r="AV125" s="606"/>
      <c r="AW125" s="606"/>
      <c r="AX125" s="606"/>
      <c r="AY125" s="606"/>
    </row>
    <row r="126" spans="1:51" ht="15.75">
      <c r="A126" s="686"/>
      <c r="B126" s="686"/>
      <c r="C126" s="686"/>
      <c r="D126" s="686"/>
      <c r="E126" s="686"/>
      <c r="F126" s="686"/>
      <c r="G126" s="686"/>
      <c r="H126" s="686"/>
      <c r="I126" s="673"/>
      <c r="J126" s="716"/>
      <c r="K126" s="686"/>
      <c r="L126" s="686"/>
      <c r="M126" s="716"/>
      <c r="N126" s="686"/>
      <c r="O126" s="671"/>
      <c r="P126" s="606"/>
      <c r="Q126" s="606"/>
      <c r="R126" s="606"/>
      <c r="S126" s="606"/>
      <c r="T126" s="606"/>
      <c r="U126" s="606"/>
      <c r="V126" s="606"/>
      <c r="W126" s="606"/>
      <c r="X126" s="606"/>
      <c r="Y126" s="606"/>
      <c r="AB126" s="606"/>
      <c r="AL126" s="606"/>
      <c r="AM126" s="606"/>
      <c r="AN126" s="606"/>
      <c r="AO126" s="606"/>
      <c r="AP126" s="606"/>
      <c r="AQ126" s="606"/>
      <c r="AR126" s="606"/>
      <c r="AS126" s="606"/>
      <c r="AT126" s="606"/>
      <c r="AU126" s="606"/>
      <c r="AV126" s="606"/>
      <c r="AW126" s="606"/>
      <c r="AX126" s="606"/>
      <c r="AY126" s="606"/>
    </row>
    <row r="127" spans="1:51" ht="15.75">
      <c r="A127" s="686"/>
      <c r="B127" s="686"/>
      <c r="C127" s="686"/>
      <c r="D127" s="686"/>
      <c r="E127" s="686"/>
      <c r="F127" s="686"/>
      <c r="G127" s="686"/>
      <c r="H127" s="686"/>
      <c r="I127" s="673"/>
      <c r="J127" s="716"/>
      <c r="K127" s="686"/>
      <c r="L127" s="686"/>
      <c r="M127" s="716"/>
      <c r="N127" s="686"/>
      <c r="O127" s="671"/>
      <c r="P127" s="606"/>
      <c r="Q127" s="606"/>
      <c r="R127" s="606"/>
      <c r="S127" s="606"/>
      <c r="T127" s="606"/>
      <c r="U127" s="606"/>
      <c r="V127" s="606"/>
      <c r="W127" s="606"/>
      <c r="X127" s="606"/>
      <c r="Y127" s="606"/>
      <c r="AB127" s="606"/>
      <c r="AL127" s="606"/>
      <c r="AM127" s="606"/>
      <c r="AN127" s="606"/>
      <c r="AO127" s="606"/>
      <c r="AP127" s="606"/>
      <c r="AQ127" s="606"/>
      <c r="AR127" s="606"/>
      <c r="AS127" s="606"/>
      <c r="AT127" s="606"/>
      <c r="AU127" s="606"/>
      <c r="AV127" s="606"/>
      <c r="AW127" s="606"/>
      <c r="AX127" s="606"/>
      <c r="AY127" s="606"/>
    </row>
    <row r="128" spans="1:51">
      <c r="A128" s="686"/>
      <c r="B128" s="686"/>
      <c r="C128" s="686"/>
      <c r="D128" s="686"/>
      <c r="E128" s="686"/>
      <c r="F128" s="686"/>
      <c r="G128" s="686"/>
      <c r="H128" s="686"/>
      <c r="I128" s="673"/>
      <c r="J128" s="716"/>
      <c r="K128" s="686"/>
      <c r="L128" s="686"/>
      <c r="M128" s="716"/>
      <c r="N128" s="686"/>
      <c r="O128" s="671"/>
      <c r="AL128" s="606"/>
      <c r="AM128" s="606"/>
      <c r="AN128" s="606"/>
      <c r="AO128" s="606"/>
      <c r="AP128" s="606"/>
      <c r="AQ128" s="606"/>
      <c r="AR128" s="606"/>
      <c r="AS128" s="606"/>
      <c r="AT128" s="606"/>
      <c r="AU128" s="606"/>
      <c r="AV128" s="606"/>
      <c r="AW128" s="606"/>
      <c r="AX128" s="606"/>
      <c r="AY128" s="606"/>
    </row>
    <row r="129" spans="1:51">
      <c r="A129" s="686"/>
      <c r="B129" s="686"/>
      <c r="C129" s="686"/>
      <c r="D129" s="686"/>
      <c r="E129" s="686"/>
      <c r="F129" s="686"/>
      <c r="G129" s="686"/>
      <c r="H129" s="686"/>
      <c r="I129" s="673"/>
      <c r="J129" s="716"/>
      <c r="K129" s="686"/>
      <c r="L129" s="686"/>
      <c r="M129" s="716"/>
      <c r="N129" s="686"/>
      <c r="O129" s="671"/>
      <c r="AL129" s="606"/>
      <c r="AM129" s="606"/>
      <c r="AN129" s="606"/>
      <c r="AO129" s="606"/>
      <c r="AP129" s="606"/>
      <c r="AQ129" s="606"/>
      <c r="AR129" s="606"/>
      <c r="AS129" s="606"/>
      <c r="AT129" s="606"/>
      <c r="AU129" s="606"/>
      <c r="AV129" s="606"/>
      <c r="AW129" s="606"/>
      <c r="AX129" s="606"/>
      <c r="AY129" s="606"/>
    </row>
    <row r="130" spans="1:51">
      <c r="A130" s="982"/>
      <c r="B130" s="982"/>
      <c r="C130" s="982"/>
      <c r="D130" s="982"/>
      <c r="E130" s="982"/>
      <c r="F130" s="604"/>
      <c r="G130" s="982"/>
      <c r="H130" s="982"/>
      <c r="I130" s="983"/>
      <c r="J130" s="716"/>
      <c r="K130" s="604"/>
      <c r="L130" s="604"/>
      <c r="M130" s="681"/>
      <c r="N130" s="604"/>
      <c r="O130" s="671"/>
      <c r="AD130" s="926"/>
      <c r="AL130" s="606"/>
      <c r="AM130" s="606"/>
      <c r="AN130" s="606"/>
      <c r="AO130" s="606"/>
      <c r="AP130" s="606"/>
      <c r="AQ130" s="606"/>
      <c r="AR130" s="606"/>
      <c r="AS130" s="606"/>
      <c r="AT130" s="606"/>
      <c r="AU130" s="606"/>
      <c r="AV130" s="606"/>
      <c r="AW130" s="606"/>
      <c r="AX130" s="606"/>
      <c r="AY130" s="606"/>
    </row>
    <row r="131" spans="1:51">
      <c r="A131" s="672"/>
      <c r="B131" s="672"/>
      <c r="C131" s="672"/>
      <c r="D131" s="672"/>
      <c r="E131" s="672"/>
      <c r="F131" s="686"/>
      <c r="G131" s="672"/>
      <c r="H131" s="672"/>
      <c r="I131" s="673"/>
      <c r="J131" s="716"/>
      <c r="K131" s="686"/>
      <c r="L131" s="686"/>
      <c r="M131" s="716"/>
      <c r="N131" s="686"/>
      <c r="O131" s="671"/>
      <c r="AA131" s="827"/>
      <c r="AD131" s="926"/>
      <c r="AL131" s="606"/>
      <c r="AM131" s="606"/>
      <c r="AN131" s="606"/>
      <c r="AO131" s="606"/>
      <c r="AP131" s="606"/>
      <c r="AQ131" s="606"/>
      <c r="AR131" s="606"/>
      <c r="AS131" s="606"/>
      <c r="AT131" s="606"/>
      <c r="AU131" s="606"/>
      <c r="AV131" s="606"/>
      <c r="AW131" s="606"/>
      <c r="AX131" s="606"/>
      <c r="AY131" s="606"/>
    </row>
    <row r="132" spans="1:51">
      <c r="A132" s="1206"/>
      <c r="B132" s="1206"/>
      <c r="C132" s="1206"/>
      <c r="D132" s="1206"/>
      <c r="E132" s="1206"/>
      <c r="F132" s="1206"/>
      <c r="G132" s="1206"/>
      <c r="H132" s="1206"/>
      <c r="I132" s="1206"/>
      <c r="J132" s="1206"/>
      <c r="K132" s="1206"/>
      <c r="L132" s="1206"/>
      <c r="M132" s="1206"/>
      <c r="N132" s="1206"/>
      <c r="O132" s="1206"/>
      <c r="Y132" s="828"/>
      <c r="Z132" s="927"/>
      <c r="AA132" s="927"/>
      <c r="AB132" s="927"/>
      <c r="AD132" s="926"/>
      <c r="AG132" s="1185"/>
      <c r="AH132" s="1185"/>
      <c r="AL132" s="606"/>
      <c r="AM132" s="606"/>
      <c r="AN132" s="606"/>
      <c r="AO132" s="606"/>
      <c r="AP132" s="606"/>
      <c r="AQ132" s="606"/>
      <c r="AR132" s="606"/>
      <c r="AS132" s="606"/>
      <c r="AT132" s="606"/>
      <c r="AU132" s="606"/>
      <c r="AV132" s="606"/>
      <c r="AW132" s="606"/>
      <c r="AX132" s="606"/>
      <c r="AY132" s="606"/>
    </row>
    <row r="133" spans="1:51">
      <c r="A133" s="1194"/>
      <c r="B133" s="1194"/>
      <c r="C133" s="1194"/>
      <c r="D133" s="1194"/>
      <c r="E133" s="1194"/>
      <c r="F133" s="1194"/>
      <c r="G133" s="1194"/>
      <c r="H133" s="1194"/>
      <c r="I133" s="1194"/>
      <c r="J133" s="1194"/>
      <c r="K133" s="1194"/>
      <c r="L133" s="1194"/>
      <c r="M133" s="1194"/>
      <c r="N133" s="1194"/>
      <c r="O133" s="1194"/>
      <c r="Y133" s="828"/>
      <c r="Z133" s="927"/>
      <c r="AA133" s="927"/>
      <c r="AB133" s="927"/>
      <c r="AD133" s="926"/>
      <c r="AL133" s="606"/>
      <c r="AM133" s="606"/>
      <c r="AN133" s="606"/>
      <c r="AO133" s="606"/>
      <c r="AP133" s="606"/>
      <c r="AQ133" s="606"/>
      <c r="AR133" s="606"/>
      <c r="AS133" s="606"/>
      <c r="AT133" s="606"/>
      <c r="AU133" s="606"/>
      <c r="AV133" s="606"/>
      <c r="AW133" s="606"/>
      <c r="AX133" s="606"/>
      <c r="AY133" s="606"/>
    </row>
    <row r="134" spans="1:51">
      <c r="A134" s="686"/>
      <c r="B134" s="686"/>
      <c r="C134" s="686"/>
      <c r="D134" s="686"/>
      <c r="E134" s="686"/>
      <c r="F134" s="686"/>
      <c r="G134" s="686"/>
      <c r="H134" s="686"/>
      <c r="I134" s="673"/>
      <c r="J134" s="716"/>
      <c r="K134" s="686"/>
      <c r="L134" s="686"/>
      <c r="M134" s="716"/>
      <c r="N134" s="686"/>
      <c r="O134" s="671"/>
      <c r="Y134" s="828"/>
      <c r="Z134" s="927"/>
      <c r="AA134" s="927"/>
      <c r="AB134" s="927"/>
      <c r="AL134" s="606"/>
      <c r="AM134" s="606"/>
      <c r="AN134" s="606"/>
      <c r="AO134" s="606"/>
      <c r="AP134" s="606"/>
      <c r="AQ134" s="606"/>
      <c r="AR134" s="606"/>
      <c r="AS134" s="606"/>
      <c r="AT134" s="606"/>
      <c r="AU134" s="606"/>
      <c r="AV134" s="606"/>
      <c r="AW134" s="606"/>
      <c r="AX134" s="606"/>
      <c r="AY134" s="606"/>
    </row>
    <row r="135" spans="1:51">
      <c r="A135" s="984"/>
      <c r="B135" s="984"/>
      <c r="C135" s="984"/>
      <c r="D135" s="984"/>
      <c r="E135" s="984"/>
      <c r="F135" s="986"/>
      <c r="G135" s="984"/>
      <c r="H135" s="984"/>
      <c r="I135" s="985"/>
      <c r="J135" s="698"/>
      <c r="K135" s="986"/>
      <c r="L135" s="986"/>
      <c r="M135" s="672"/>
      <c r="N135" s="686"/>
      <c r="O135" s="837"/>
      <c r="Y135" s="828"/>
      <c r="Z135" s="927"/>
      <c r="AA135" s="927"/>
      <c r="AB135" s="927"/>
      <c r="AL135" s="606"/>
      <c r="AM135" s="606"/>
      <c r="AN135" s="606"/>
      <c r="AO135" s="606"/>
      <c r="AP135" s="606"/>
      <c r="AQ135" s="606"/>
      <c r="AR135" s="606"/>
      <c r="AS135" s="606"/>
      <c r="AT135" s="606"/>
      <c r="AU135" s="606"/>
      <c r="AV135" s="606"/>
      <c r="AW135" s="606"/>
      <c r="AX135" s="606"/>
      <c r="AY135" s="606"/>
    </row>
    <row r="136" spans="1:51">
      <c r="A136" s="1205"/>
      <c r="B136" s="1205"/>
      <c r="C136" s="1205"/>
      <c r="D136" s="1205"/>
      <c r="E136" s="1205"/>
      <c r="F136" s="1205"/>
      <c r="G136" s="1205"/>
      <c r="H136" s="1205"/>
      <c r="I136" s="1205"/>
      <c r="J136" s="1205"/>
      <c r="K136" s="1205"/>
      <c r="L136" s="1205"/>
      <c r="M136" s="697"/>
      <c r="N136" s="686"/>
      <c r="O136" s="837"/>
      <c r="Y136" s="923"/>
      <c r="Z136" s="931"/>
      <c r="AA136" s="931"/>
      <c r="AB136" s="931"/>
      <c r="AG136" s="1185"/>
      <c r="AH136" s="1185"/>
      <c r="AL136" s="606"/>
      <c r="AM136" s="606"/>
      <c r="AN136" s="606"/>
      <c r="AO136" s="606"/>
      <c r="AP136" s="606"/>
      <c r="AQ136" s="606"/>
      <c r="AR136" s="606"/>
      <c r="AS136" s="606"/>
      <c r="AT136" s="606"/>
      <c r="AU136" s="606"/>
      <c r="AV136" s="606"/>
      <c r="AW136" s="606"/>
      <c r="AX136" s="606"/>
      <c r="AY136" s="606"/>
    </row>
    <row r="137" spans="1:51">
      <c r="A137" s="984"/>
      <c r="B137" s="984"/>
      <c r="C137" s="984"/>
      <c r="D137" s="984"/>
      <c r="E137" s="984"/>
      <c r="F137" s="986"/>
      <c r="G137" s="984"/>
      <c r="H137" s="984"/>
      <c r="I137" s="985"/>
      <c r="J137" s="1196"/>
      <c r="K137" s="1196"/>
      <c r="L137" s="1196"/>
      <c r="M137" s="697"/>
      <c r="N137" s="686"/>
      <c r="O137" s="837"/>
      <c r="Y137" s="828"/>
      <c r="Z137" s="932"/>
      <c r="AA137" s="932"/>
      <c r="AB137" s="932"/>
      <c r="AL137" s="606"/>
      <c r="AM137" s="606"/>
      <c r="AN137" s="606"/>
      <c r="AO137" s="606"/>
      <c r="AP137" s="606"/>
      <c r="AQ137" s="606"/>
      <c r="AR137" s="606"/>
      <c r="AS137" s="606"/>
      <c r="AT137" s="606"/>
      <c r="AU137" s="606"/>
      <c r="AV137" s="606"/>
      <c r="AW137" s="606"/>
      <c r="AX137" s="606"/>
      <c r="AY137" s="606"/>
    </row>
    <row r="138" spans="1:51">
      <c r="A138" s="984"/>
      <c r="B138" s="984"/>
      <c r="C138" s="984"/>
      <c r="D138" s="984"/>
      <c r="E138" s="984"/>
      <c r="F138" s="986"/>
      <c r="G138" s="984"/>
      <c r="H138" s="984"/>
      <c r="I138" s="985"/>
      <c r="J138" s="1196"/>
      <c r="K138" s="1196"/>
      <c r="L138" s="1196"/>
      <c r="M138" s="697"/>
      <c r="N138" s="686"/>
      <c r="O138" s="837"/>
      <c r="Y138" s="828"/>
      <c r="Z138" s="932"/>
      <c r="AA138" s="932"/>
      <c r="AB138" s="932"/>
      <c r="AL138" s="606"/>
      <c r="AM138" s="606"/>
      <c r="AN138" s="606"/>
      <c r="AO138" s="606"/>
      <c r="AP138" s="606"/>
      <c r="AQ138" s="606"/>
      <c r="AR138" s="606"/>
      <c r="AS138" s="606"/>
      <c r="AT138" s="606"/>
      <c r="AU138" s="606"/>
      <c r="AV138" s="606"/>
      <c r="AW138" s="606"/>
      <c r="AX138" s="606"/>
      <c r="AY138" s="606"/>
    </row>
    <row r="139" spans="1:51">
      <c r="A139" s="698"/>
      <c r="B139" s="698"/>
      <c r="C139" s="698"/>
      <c r="D139" s="698"/>
      <c r="E139" s="698"/>
      <c r="F139" s="989"/>
      <c r="G139" s="698"/>
      <c r="H139" s="698"/>
      <c r="I139" s="987"/>
      <c r="J139" s="1196"/>
      <c r="K139" s="1196"/>
      <c r="L139" s="1196"/>
      <c r="M139" s="697"/>
      <c r="N139" s="686"/>
      <c r="O139" s="837"/>
      <c r="Y139" s="923"/>
      <c r="Z139" s="974"/>
      <c r="AA139" s="988"/>
      <c r="AB139" s="935"/>
      <c r="AL139" s="606"/>
      <c r="AM139" s="606"/>
      <c r="AN139" s="606"/>
      <c r="AO139" s="606"/>
      <c r="AP139" s="606"/>
      <c r="AQ139" s="606"/>
      <c r="AR139" s="606"/>
      <c r="AS139" s="606"/>
      <c r="AT139" s="606"/>
      <c r="AU139" s="606"/>
      <c r="AV139" s="606"/>
      <c r="AW139" s="606"/>
      <c r="AX139" s="606"/>
      <c r="AY139" s="606"/>
    </row>
    <row r="140" spans="1:51">
      <c r="A140" s="698"/>
      <c r="B140" s="698"/>
      <c r="C140" s="698"/>
      <c r="D140" s="698"/>
      <c r="E140" s="698"/>
      <c r="F140" s="989"/>
      <c r="G140" s="698"/>
      <c r="H140" s="698"/>
      <c r="I140" s="987"/>
      <c r="J140" s="1196"/>
      <c r="K140" s="1196"/>
      <c r="L140" s="1196"/>
      <c r="M140" s="697"/>
      <c r="N140" s="686"/>
      <c r="O140" s="837"/>
      <c r="AG140" s="1185"/>
      <c r="AH140" s="1185"/>
      <c r="AL140" s="606"/>
      <c r="AM140" s="606"/>
      <c r="AN140" s="606"/>
      <c r="AO140" s="606"/>
      <c r="AP140" s="606"/>
      <c r="AQ140" s="606"/>
      <c r="AR140" s="606"/>
      <c r="AS140" s="606"/>
      <c r="AT140" s="606"/>
      <c r="AU140" s="606"/>
      <c r="AV140" s="606"/>
      <c r="AW140" s="606"/>
      <c r="AX140" s="606"/>
      <c r="AY140" s="606"/>
    </row>
    <row r="141" spans="1:51">
      <c r="A141" s="698"/>
      <c r="B141" s="698"/>
      <c r="C141" s="698"/>
      <c r="D141" s="698"/>
      <c r="E141" s="698"/>
      <c r="F141" s="989"/>
      <c r="G141" s="698"/>
      <c r="H141" s="698"/>
      <c r="I141" s="987"/>
      <c r="J141" s="698"/>
      <c r="K141" s="989"/>
      <c r="L141" s="989"/>
      <c r="M141" s="984"/>
      <c r="N141" s="686"/>
      <c r="O141" s="671"/>
      <c r="AI141" s="936"/>
      <c r="AL141" s="606"/>
      <c r="AM141" s="606"/>
      <c r="AN141" s="606"/>
      <c r="AO141" s="606"/>
      <c r="AP141" s="606"/>
      <c r="AQ141" s="606"/>
      <c r="AR141" s="606"/>
      <c r="AS141" s="606"/>
      <c r="AT141" s="606"/>
      <c r="AU141" s="606"/>
      <c r="AV141" s="606"/>
      <c r="AW141" s="606"/>
      <c r="AX141" s="606"/>
      <c r="AY141" s="606"/>
    </row>
    <row r="142" spans="1:51">
      <c r="A142" s="1198"/>
      <c r="B142" s="1198"/>
      <c r="C142" s="1198"/>
      <c r="D142" s="1198"/>
      <c r="E142" s="1198"/>
      <c r="F142" s="1198"/>
      <c r="G142" s="1198"/>
      <c r="H142" s="1198"/>
      <c r="I142" s="1198"/>
      <c r="J142" s="1198"/>
      <c r="K142" s="1198"/>
      <c r="L142" s="1198"/>
      <c r="M142" s="1198"/>
      <c r="N142" s="1198"/>
      <c r="O142" s="1198"/>
      <c r="P142" s="937"/>
      <c r="Q142" s="937"/>
      <c r="R142" s="937"/>
      <c r="S142" s="938"/>
      <c r="T142" s="939"/>
      <c r="U142" s="939"/>
      <c r="V142" s="939"/>
      <c r="W142" s="939"/>
      <c r="AA142" s="827"/>
      <c r="AI142" s="936"/>
      <c r="AL142" s="606"/>
      <c r="AM142" s="606"/>
      <c r="AN142" s="606"/>
      <c r="AO142" s="606"/>
      <c r="AP142" s="606"/>
      <c r="AQ142" s="606"/>
      <c r="AR142" s="606"/>
      <c r="AS142" s="606"/>
      <c r="AT142" s="606"/>
      <c r="AU142" s="606"/>
      <c r="AV142" s="606"/>
      <c r="AW142" s="606"/>
      <c r="AX142" s="606"/>
      <c r="AY142" s="606"/>
    </row>
    <row r="143" spans="1:51">
      <c r="A143" s="686"/>
      <c r="B143" s="686"/>
      <c r="C143" s="686"/>
      <c r="D143" s="686"/>
      <c r="E143" s="686"/>
      <c r="F143" s="686"/>
      <c r="G143" s="686"/>
      <c r="H143" s="686"/>
      <c r="I143" s="673"/>
      <c r="J143" s="716"/>
      <c r="K143" s="686"/>
      <c r="L143" s="686"/>
      <c r="M143" s="681"/>
      <c r="N143" s="604"/>
      <c r="O143" s="671"/>
      <c r="Z143" s="1214"/>
      <c r="AA143" s="1214"/>
      <c r="AC143" s="1215"/>
      <c r="AD143" s="1215"/>
      <c r="AG143" s="1185"/>
      <c r="AH143" s="1185"/>
      <c r="AL143" s="606"/>
      <c r="AM143" s="606"/>
      <c r="AN143" s="606"/>
      <c r="AO143" s="606"/>
      <c r="AP143" s="606"/>
      <c r="AQ143" s="606"/>
      <c r="AR143" s="606"/>
      <c r="AS143" s="606"/>
      <c r="AT143" s="606"/>
      <c r="AU143" s="606"/>
      <c r="AV143" s="606"/>
      <c r="AW143" s="606"/>
      <c r="AX143" s="606"/>
      <c r="AY143" s="606"/>
    </row>
    <row r="144" spans="1:51">
      <c r="A144" s="715"/>
      <c r="B144" s="715"/>
      <c r="C144" s="715"/>
      <c r="D144" s="715"/>
      <c r="E144" s="715"/>
      <c r="F144" s="715"/>
      <c r="G144" s="715"/>
      <c r="H144" s="715"/>
      <c r="I144" s="991"/>
      <c r="J144" s="992"/>
      <c r="K144" s="604"/>
      <c r="L144" s="604"/>
      <c r="M144" s="715"/>
      <c r="N144" s="715"/>
      <c r="O144" s="993"/>
      <c r="Z144" s="702"/>
      <c r="AA144" s="702"/>
      <c r="AC144" s="702"/>
      <c r="AD144" s="702"/>
      <c r="AL144" s="606"/>
      <c r="AM144" s="606"/>
      <c r="AN144" s="606"/>
      <c r="AO144" s="606"/>
      <c r="AP144" s="606"/>
      <c r="AQ144" s="606"/>
      <c r="AR144" s="606"/>
      <c r="AS144" s="606"/>
      <c r="AT144" s="606"/>
      <c r="AU144" s="606"/>
      <c r="AV144" s="606"/>
      <c r="AW144" s="606"/>
      <c r="AX144" s="606"/>
      <c r="AY144" s="606"/>
    </row>
    <row r="145" spans="1:51">
      <c r="A145" s="604"/>
      <c r="B145" s="604"/>
      <c r="C145" s="604"/>
      <c r="D145" s="604"/>
      <c r="E145" s="604"/>
      <c r="F145" s="604"/>
      <c r="G145" s="604"/>
      <c r="H145" s="604"/>
      <c r="I145" s="983"/>
      <c r="J145" s="681"/>
      <c r="K145" s="604"/>
      <c r="L145" s="604"/>
      <c r="M145" s="604"/>
      <c r="N145" s="604"/>
      <c r="O145" s="671"/>
      <c r="Z145" s="700"/>
      <c r="AA145" s="700"/>
      <c r="AC145" s="700"/>
      <c r="AD145" s="700"/>
      <c r="AL145" s="606"/>
      <c r="AM145" s="606"/>
      <c r="AN145" s="606"/>
      <c r="AO145" s="606"/>
      <c r="AP145" s="606"/>
      <c r="AQ145" s="606"/>
      <c r="AR145" s="606"/>
      <c r="AS145" s="606"/>
      <c r="AT145" s="606"/>
      <c r="AU145" s="606"/>
      <c r="AV145" s="606"/>
      <c r="AW145" s="606"/>
      <c r="AX145" s="606"/>
      <c r="AY145" s="606"/>
    </row>
    <row r="146" spans="1:51">
      <c r="A146" s="994"/>
      <c r="B146" s="994"/>
      <c r="C146" s="994"/>
      <c r="D146" s="994"/>
      <c r="E146" s="994"/>
      <c r="F146" s="994"/>
      <c r="G146" s="994"/>
      <c r="H146" s="994"/>
      <c r="I146" s="995"/>
      <c r="J146" s="996"/>
      <c r="K146" s="997"/>
      <c r="L146" s="997"/>
      <c r="M146" s="998"/>
      <c r="N146" s="999"/>
      <c r="O146" s="671"/>
      <c r="Z146" s="700"/>
      <c r="AA146" s="1000"/>
      <c r="AC146" s="700"/>
      <c r="AD146" s="1000"/>
      <c r="AL146" s="606"/>
      <c r="AM146" s="606"/>
      <c r="AN146" s="606"/>
      <c r="AO146" s="606"/>
      <c r="AP146" s="606"/>
      <c r="AQ146" s="606"/>
      <c r="AR146" s="606"/>
      <c r="AS146" s="606"/>
      <c r="AT146" s="606"/>
      <c r="AU146" s="606"/>
      <c r="AV146" s="606"/>
      <c r="AW146" s="606"/>
      <c r="AX146" s="606"/>
      <c r="AY146" s="606"/>
    </row>
    <row r="147" spans="1:51">
      <c r="A147" s="1001"/>
      <c r="B147" s="1001"/>
      <c r="C147" s="1001"/>
      <c r="D147" s="1001"/>
      <c r="E147" s="1001"/>
      <c r="F147" s="1001"/>
      <c r="G147" s="1001"/>
      <c r="H147" s="1001"/>
      <c r="I147" s="1002"/>
      <c r="J147" s="1003"/>
      <c r="K147" s="997"/>
      <c r="L147" s="997"/>
      <c r="M147" s="1004"/>
      <c r="N147" s="1005"/>
      <c r="O147" s="993"/>
      <c r="Z147" s="1006"/>
      <c r="AA147" s="1007"/>
      <c r="AC147" s="1006"/>
      <c r="AD147" s="1007"/>
      <c r="AG147" s="1185"/>
      <c r="AH147" s="1185"/>
      <c r="AL147" s="606"/>
      <c r="AM147" s="606"/>
      <c r="AN147" s="606"/>
      <c r="AO147" s="606"/>
      <c r="AP147" s="606"/>
      <c r="AQ147" s="606"/>
      <c r="AR147" s="606"/>
      <c r="AS147" s="606"/>
      <c r="AT147" s="606"/>
      <c r="AU147" s="606"/>
      <c r="AV147" s="606"/>
      <c r="AW147" s="606"/>
      <c r="AX147" s="606"/>
      <c r="AY147" s="606"/>
    </row>
    <row r="148" spans="1:51">
      <c r="A148" s="1001"/>
      <c r="B148" s="1001"/>
      <c r="C148" s="1001"/>
      <c r="D148" s="1001"/>
      <c r="E148" s="1001"/>
      <c r="F148" s="1001"/>
      <c r="G148" s="1001"/>
      <c r="H148" s="1001"/>
      <c r="I148" s="1002"/>
      <c r="J148" s="1008"/>
      <c r="K148" s="997"/>
      <c r="L148" s="997"/>
      <c r="M148" s="1009"/>
      <c r="N148" s="999"/>
      <c r="O148" s="671"/>
      <c r="Z148" s="724"/>
      <c r="AA148" s="1010"/>
      <c r="AC148" s="724"/>
      <c r="AD148" s="1010"/>
      <c r="AL148" s="606"/>
      <c r="AM148" s="606"/>
      <c r="AN148" s="606"/>
      <c r="AO148" s="606"/>
      <c r="AP148" s="606"/>
      <c r="AQ148" s="606"/>
      <c r="AR148" s="606"/>
      <c r="AS148" s="606"/>
      <c r="AT148" s="606"/>
      <c r="AU148" s="606"/>
      <c r="AV148" s="606"/>
      <c r="AW148" s="606"/>
      <c r="AX148" s="606"/>
      <c r="AY148" s="606"/>
    </row>
    <row r="149" spans="1:51">
      <c r="A149" s="1011"/>
      <c r="B149" s="1011"/>
      <c r="C149" s="1011"/>
      <c r="D149" s="1011"/>
      <c r="E149" s="1011"/>
      <c r="F149" s="1011"/>
      <c r="G149" s="1011"/>
      <c r="H149" s="1011"/>
      <c r="I149" s="1002"/>
      <c r="J149" s="1003"/>
      <c r="K149" s="997"/>
      <c r="L149" s="997"/>
      <c r="M149" s="998"/>
      <c r="N149" s="999"/>
      <c r="O149" s="671"/>
      <c r="Z149" s="724"/>
      <c r="AA149" s="1010"/>
      <c r="AC149" s="724"/>
      <c r="AD149" s="1010"/>
      <c r="AF149" s="827"/>
      <c r="AL149" s="606"/>
      <c r="AM149" s="606"/>
      <c r="AN149" s="606"/>
      <c r="AO149" s="606"/>
      <c r="AP149" s="606"/>
      <c r="AQ149" s="606"/>
      <c r="AR149" s="606"/>
      <c r="AS149" s="606"/>
      <c r="AT149" s="606"/>
      <c r="AU149" s="606"/>
      <c r="AV149" s="606"/>
      <c r="AW149" s="606"/>
      <c r="AX149" s="606"/>
      <c r="AY149" s="606"/>
    </row>
    <row r="150" spans="1:51">
      <c r="A150" s="1011"/>
      <c r="B150" s="1011"/>
      <c r="C150" s="1011"/>
      <c r="D150" s="1011"/>
      <c r="E150" s="1011"/>
      <c r="F150" s="1011"/>
      <c r="G150" s="1011"/>
      <c r="H150" s="1011"/>
      <c r="I150" s="1002"/>
      <c r="J150" s="1003"/>
      <c r="K150" s="997"/>
      <c r="L150" s="997"/>
      <c r="M150" s="998"/>
      <c r="N150" s="999"/>
      <c r="O150" s="671"/>
      <c r="Z150" s="724"/>
      <c r="AA150" s="1010"/>
      <c r="AC150" s="724"/>
      <c r="AD150" s="1010"/>
      <c r="AF150" s="827"/>
      <c r="AL150" s="606"/>
      <c r="AM150" s="606"/>
      <c r="AN150" s="606"/>
      <c r="AO150" s="606"/>
      <c r="AP150" s="606"/>
      <c r="AQ150" s="606"/>
      <c r="AR150" s="606"/>
      <c r="AS150" s="606"/>
      <c r="AT150" s="606"/>
      <c r="AU150" s="606"/>
      <c r="AV150" s="606"/>
      <c r="AW150" s="606"/>
      <c r="AX150" s="606"/>
      <c r="AY150" s="606"/>
    </row>
    <row r="151" spans="1:51">
      <c r="A151" s="1001"/>
      <c r="B151" s="1001"/>
      <c r="C151" s="1001"/>
      <c r="D151" s="1001"/>
      <c r="E151" s="1001"/>
      <c r="F151" s="1001"/>
      <c r="G151" s="1001"/>
      <c r="H151" s="1001"/>
      <c r="I151" s="1002"/>
      <c r="J151" s="1003"/>
      <c r="K151" s="997"/>
      <c r="L151" s="997"/>
      <c r="M151" s="998"/>
      <c r="N151" s="999"/>
      <c r="O151" s="671"/>
      <c r="Z151" s="724"/>
      <c r="AA151" s="1010"/>
      <c r="AC151" s="724"/>
      <c r="AD151" s="1010"/>
      <c r="AF151" s="827"/>
      <c r="AG151" s="1185"/>
      <c r="AH151" s="1185"/>
      <c r="AL151" s="606"/>
      <c r="AM151" s="606"/>
      <c r="AN151" s="606"/>
      <c r="AO151" s="606"/>
      <c r="AP151" s="606"/>
      <c r="AQ151" s="606"/>
      <c r="AR151" s="606"/>
      <c r="AS151" s="606"/>
      <c r="AT151" s="606"/>
      <c r="AU151" s="606"/>
      <c r="AV151" s="606"/>
      <c r="AW151" s="606"/>
      <c r="AX151" s="606"/>
      <c r="AY151" s="606"/>
    </row>
    <row r="152" spans="1:51">
      <c r="A152" s="1001"/>
      <c r="B152" s="1001"/>
      <c r="C152" s="1001"/>
      <c r="D152" s="1001"/>
      <c r="E152" s="1001"/>
      <c r="F152" s="1001"/>
      <c r="G152" s="1001"/>
      <c r="H152" s="1001"/>
      <c r="I152" s="1002"/>
      <c r="J152" s="1008"/>
      <c r="K152" s="997"/>
      <c r="L152" s="997"/>
      <c r="M152" s="998"/>
      <c r="N152" s="999"/>
      <c r="O152" s="993"/>
      <c r="Z152" s="724"/>
      <c r="AA152" s="1010"/>
      <c r="AC152" s="724"/>
      <c r="AD152" s="1010"/>
      <c r="AF152" s="827"/>
      <c r="AL152" s="606"/>
      <c r="AM152" s="606"/>
      <c r="AN152" s="606"/>
      <c r="AO152" s="606"/>
      <c r="AP152" s="606"/>
      <c r="AQ152" s="606"/>
      <c r="AR152" s="606"/>
      <c r="AS152" s="606"/>
      <c r="AT152" s="606"/>
      <c r="AU152" s="606"/>
      <c r="AV152" s="606"/>
      <c r="AW152" s="606"/>
      <c r="AX152" s="606"/>
      <c r="AY152" s="606"/>
    </row>
    <row r="153" spans="1:51">
      <c r="A153" s="1001"/>
      <c r="B153" s="1001"/>
      <c r="C153" s="1001"/>
      <c r="D153" s="1001"/>
      <c r="E153" s="1001"/>
      <c r="F153" s="1001"/>
      <c r="G153" s="1001"/>
      <c r="H153" s="1001"/>
      <c r="I153" s="1002"/>
      <c r="J153" s="1003"/>
      <c r="K153" s="997"/>
      <c r="L153" s="997"/>
      <c r="M153" s="998"/>
      <c r="N153" s="999"/>
      <c r="O153" s="671"/>
      <c r="Z153" s="724"/>
      <c r="AA153" s="1010"/>
      <c r="AC153" s="724"/>
      <c r="AD153" s="1010"/>
      <c r="AF153" s="827"/>
      <c r="AL153" s="606"/>
      <c r="AM153" s="606"/>
      <c r="AN153" s="606"/>
      <c r="AO153" s="606"/>
      <c r="AP153" s="606"/>
      <c r="AQ153" s="606"/>
      <c r="AR153" s="606"/>
      <c r="AS153" s="606"/>
      <c r="AT153" s="606"/>
      <c r="AU153" s="606"/>
      <c r="AV153" s="606"/>
      <c r="AW153" s="606"/>
      <c r="AX153" s="606"/>
      <c r="AY153" s="606"/>
    </row>
    <row r="154" spans="1:51">
      <c r="A154" s="1001"/>
      <c r="B154" s="1001"/>
      <c r="C154" s="1001"/>
      <c r="D154" s="1001"/>
      <c r="E154" s="1001"/>
      <c r="F154" s="1001"/>
      <c r="G154" s="1001"/>
      <c r="H154" s="1001"/>
      <c r="I154" s="1002"/>
      <c r="J154" s="1003"/>
      <c r="K154" s="997"/>
      <c r="L154" s="997"/>
      <c r="M154" s="998"/>
      <c r="N154" s="999"/>
      <c r="O154" s="671"/>
      <c r="Z154" s="724"/>
      <c r="AA154" s="1010"/>
      <c r="AC154" s="724"/>
      <c r="AD154" s="1010"/>
      <c r="AF154" s="827"/>
      <c r="AL154" s="606"/>
      <c r="AM154" s="606"/>
      <c r="AN154" s="606"/>
      <c r="AO154" s="606"/>
      <c r="AP154" s="606"/>
      <c r="AQ154" s="606"/>
      <c r="AR154" s="606"/>
      <c r="AS154" s="606"/>
      <c r="AT154" s="606"/>
      <c r="AU154" s="606"/>
      <c r="AV154" s="606"/>
      <c r="AW154" s="606"/>
      <c r="AX154" s="606"/>
      <c r="AY154" s="606"/>
    </row>
    <row r="155" spans="1:51">
      <c r="A155" s="1001"/>
      <c r="B155" s="1001"/>
      <c r="C155" s="1001"/>
      <c r="D155" s="1001"/>
      <c r="E155" s="1001"/>
      <c r="F155" s="1001"/>
      <c r="G155" s="1001"/>
      <c r="H155" s="1001"/>
      <c r="I155" s="1002"/>
      <c r="J155" s="1003"/>
      <c r="K155" s="997"/>
      <c r="L155" s="997"/>
      <c r="M155" s="998"/>
      <c r="N155" s="999"/>
      <c r="O155" s="993"/>
      <c r="Z155" s="724"/>
      <c r="AA155" s="1010"/>
      <c r="AC155" s="724"/>
      <c r="AD155" s="1010"/>
      <c r="AF155" s="827"/>
      <c r="AL155" s="606"/>
      <c r="AM155" s="606"/>
      <c r="AN155" s="606"/>
      <c r="AO155" s="606"/>
      <c r="AP155" s="606"/>
      <c r="AQ155" s="606"/>
      <c r="AR155" s="606"/>
      <c r="AS155" s="606"/>
      <c r="AT155" s="606"/>
      <c r="AU155" s="606"/>
      <c r="AV155" s="606"/>
      <c r="AW155" s="606"/>
      <c r="AX155" s="606"/>
      <c r="AY155" s="606"/>
    </row>
    <row r="156" spans="1:51">
      <c r="A156" s="1001"/>
      <c r="B156" s="1001"/>
      <c r="C156" s="1001"/>
      <c r="D156" s="1001"/>
      <c r="E156" s="1001"/>
      <c r="F156" s="1001"/>
      <c r="G156" s="1001"/>
      <c r="H156" s="1001"/>
      <c r="I156" s="1002"/>
      <c r="J156" s="1008"/>
      <c r="K156" s="997"/>
      <c r="L156" s="997"/>
      <c r="M156" s="1012"/>
      <c r="N156" s="999"/>
      <c r="O156" s="1013"/>
      <c r="Z156" s="724"/>
      <c r="AA156" s="1010"/>
      <c r="AC156" s="724"/>
      <c r="AD156" s="1010"/>
      <c r="AF156" s="827"/>
      <c r="AL156" s="606"/>
      <c r="AM156" s="606"/>
      <c r="AN156" s="606"/>
      <c r="AO156" s="606"/>
      <c r="AP156" s="606"/>
      <c r="AQ156" s="606"/>
      <c r="AR156" s="606"/>
      <c r="AS156" s="606"/>
      <c r="AT156" s="606"/>
      <c r="AU156" s="606"/>
      <c r="AV156" s="606"/>
      <c r="AW156" s="606"/>
      <c r="AX156" s="606"/>
      <c r="AY156" s="606"/>
    </row>
    <row r="157" spans="1:51">
      <c r="A157" s="1011"/>
      <c r="B157" s="1011"/>
      <c r="C157" s="1011"/>
      <c r="D157" s="1011"/>
      <c r="E157" s="1011"/>
      <c r="F157" s="1011"/>
      <c r="G157" s="1011"/>
      <c r="H157" s="1011"/>
      <c r="I157" s="1002"/>
      <c r="J157" s="1014"/>
      <c r="K157" s="997"/>
      <c r="L157" s="997"/>
      <c r="M157" s="998"/>
      <c r="N157" s="999"/>
      <c r="O157" s="671"/>
      <c r="X157" s="828"/>
      <c r="Z157" s="724"/>
      <c r="AA157" s="1010"/>
      <c r="AC157" s="724"/>
      <c r="AD157" s="1010"/>
      <c r="AF157" s="827"/>
      <c r="AL157" s="606"/>
      <c r="AM157" s="606"/>
      <c r="AN157" s="606"/>
      <c r="AO157" s="606"/>
      <c r="AP157" s="606"/>
      <c r="AQ157" s="606"/>
      <c r="AR157" s="606"/>
      <c r="AS157" s="606"/>
      <c r="AT157" s="606"/>
      <c r="AU157" s="606"/>
      <c r="AV157" s="606"/>
      <c r="AW157" s="606"/>
      <c r="AX157" s="606"/>
      <c r="AY157" s="606"/>
    </row>
    <row r="158" spans="1:51">
      <c r="A158" s="1011"/>
      <c r="B158" s="1011"/>
      <c r="C158" s="1011"/>
      <c r="D158" s="1011"/>
      <c r="E158" s="1011"/>
      <c r="F158" s="1011"/>
      <c r="G158" s="1011"/>
      <c r="H158" s="1011"/>
      <c r="I158" s="1002"/>
      <c r="J158" s="1015"/>
      <c r="K158" s="997"/>
      <c r="L158" s="997"/>
      <c r="M158" s="1012"/>
      <c r="N158" s="999"/>
      <c r="O158" s="671"/>
      <c r="X158" s="828"/>
      <c r="Z158" s="724"/>
      <c r="AA158" s="1010"/>
      <c r="AC158" s="724"/>
      <c r="AD158" s="1010"/>
      <c r="AF158" s="827"/>
      <c r="AL158" s="606"/>
      <c r="AM158" s="606"/>
      <c r="AN158" s="606"/>
      <c r="AO158" s="606"/>
      <c r="AP158" s="606"/>
      <c r="AQ158" s="606"/>
      <c r="AR158" s="606"/>
      <c r="AS158" s="606"/>
      <c r="AT158" s="606"/>
      <c r="AU158" s="606"/>
      <c r="AV158" s="606"/>
      <c r="AW158" s="606"/>
      <c r="AX158" s="606"/>
      <c r="AY158" s="606"/>
    </row>
    <row r="159" spans="1:51">
      <c r="A159" s="1011"/>
      <c r="B159" s="1011"/>
      <c r="C159" s="1011"/>
      <c r="D159" s="1011"/>
      <c r="E159" s="1011"/>
      <c r="F159" s="1011"/>
      <c r="G159" s="1011"/>
      <c r="H159" s="1011"/>
      <c r="I159" s="1002"/>
      <c r="J159" s="1015"/>
      <c r="K159" s="997"/>
      <c r="L159" s="997"/>
      <c r="M159" s="1012"/>
      <c r="N159" s="999"/>
      <c r="O159" s="671"/>
      <c r="X159" s="828"/>
      <c r="Z159" s="724"/>
      <c r="AA159" s="1010"/>
      <c r="AC159" s="724"/>
      <c r="AD159" s="1010"/>
      <c r="AF159" s="827"/>
      <c r="AL159" s="606"/>
      <c r="AM159" s="606"/>
      <c r="AN159" s="606"/>
      <c r="AO159" s="606"/>
      <c r="AP159" s="606"/>
      <c r="AQ159" s="606"/>
      <c r="AR159" s="606"/>
      <c r="AS159" s="606"/>
      <c r="AT159" s="606"/>
      <c r="AU159" s="606"/>
      <c r="AV159" s="606"/>
      <c r="AW159" s="606"/>
      <c r="AX159" s="606"/>
      <c r="AY159" s="606"/>
    </row>
    <row r="160" spans="1:51">
      <c r="A160" s="994"/>
      <c r="B160" s="994"/>
      <c r="C160" s="994"/>
      <c r="D160" s="994"/>
      <c r="E160" s="994"/>
      <c r="F160" s="994"/>
      <c r="G160" s="994"/>
      <c r="H160" s="994"/>
      <c r="I160" s="995"/>
      <c r="J160" s="1016"/>
      <c r="K160" s="997"/>
      <c r="L160" s="997"/>
      <c r="M160" s="998"/>
      <c r="N160" s="999"/>
      <c r="O160" s="671"/>
      <c r="Z160" s="724"/>
      <c r="AA160" s="1010"/>
      <c r="AC160" s="724"/>
      <c r="AD160" s="1010"/>
      <c r="AF160" s="827"/>
      <c r="AL160" s="606"/>
      <c r="AM160" s="606"/>
      <c r="AN160" s="606"/>
      <c r="AO160" s="606"/>
      <c r="AP160" s="606"/>
      <c r="AQ160" s="606"/>
      <c r="AR160" s="606"/>
      <c r="AS160" s="606"/>
      <c r="AT160" s="606"/>
      <c r="AU160" s="606"/>
      <c r="AV160" s="606"/>
      <c r="AW160" s="606"/>
      <c r="AX160" s="606"/>
      <c r="AY160" s="606"/>
    </row>
    <row r="161" spans="1:51">
      <c r="A161" s="1011"/>
      <c r="B161" s="1011"/>
      <c r="C161" s="1011"/>
      <c r="D161" s="1011"/>
      <c r="E161" s="1011"/>
      <c r="F161" s="1011"/>
      <c r="G161" s="1011"/>
      <c r="H161" s="1011"/>
      <c r="I161" s="1002"/>
      <c r="J161" s="1017"/>
      <c r="K161" s="997"/>
      <c r="L161" s="997"/>
      <c r="M161" s="998"/>
      <c r="N161" s="999"/>
      <c r="O161" s="671"/>
      <c r="Z161" s="724"/>
      <c r="AA161" s="1010"/>
      <c r="AC161" s="724"/>
      <c r="AD161" s="1010"/>
      <c r="AF161" s="827"/>
      <c r="AL161" s="606"/>
      <c r="AM161" s="606"/>
      <c r="AN161" s="606"/>
      <c r="AO161" s="606"/>
      <c r="AP161" s="606"/>
      <c r="AQ161" s="606"/>
      <c r="AR161" s="606"/>
      <c r="AS161" s="606"/>
      <c r="AT161" s="606"/>
      <c r="AU161" s="606"/>
      <c r="AV161" s="606"/>
      <c r="AW161" s="606"/>
      <c r="AX161" s="606"/>
      <c r="AY161" s="606"/>
    </row>
    <row r="162" spans="1:51">
      <c r="A162" s="1001"/>
      <c r="B162" s="1001"/>
      <c r="C162" s="1001"/>
      <c r="D162" s="1001"/>
      <c r="E162" s="1001"/>
      <c r="F162" s="1001"/>
      <c r="G162" s="1001"/>
      <c r="H162" s="1001"/>
      <c r="I162" s="1002"/>
      <c r="J162" s="1003"/>
      <c r="K162" s="997"/>
      <c r="L162" s="997"/>
      <c r="M162" s="998"/>
      <c r="N162" s="999"/>
      <c r="O162" s="671"/>
      <c r="Z162" s="724"/>
      <c r="AA162" s="1010"/>
      <c r="AC162" s="724"/>
      <c r="AD162" s="1010"/>
      <c r="AF162" s="827"/>
      <c r="AL162" s="606"/>
      <c r="AM162" s="606"/>
      <c r="AN162" s="606"/>
      <c r="AO162" s="606"/>
      <c r="AP162" s="606"/>
      <c r="AQ162" s="606"/>
      <c r="AR162" s="606"/>
      <c r="AS162" s="606"/>
      <c r="AT162" s="606"/>
      <c r="AU162" s="606"/>
      <c r="AV162" s="606"/>
      <c r="AW162" s="606"/>
      <c r="AX162" s="606"/>
      <c r="AY162" s="606"/>
    </row>
    <row r="163" spans="1:51">
      <c r="A163" s="1011"/>
      <c r="B163" s="1011"/>
      <c r="C163" s="1011"/>
      <c r="D163" s="1011"/>
      <c r="E163" s="1011"/>
      <c r="F163" s="1011"/>
      <c r="G163" s="1011"/>
      <c r="H163" s="1011"/>
      <c r="I163" s="1002"/>
      <c r="J163" s="1015"/>
      <c r="K163" s="997"/>
      <c r="L163" s="997"/>
      <c r="M163" s="1012"/>
      <c r="N163" s="999"/>
      <c r="O163" s="671"/>
      <c r="Z163" s="724"/>
      <c r="AA163" s="1010"/>
      <c r="AC163" s="724"/>
      <c r="AD163" s="1010"/>
      <c r="AF163" s="827"/>
      <c r="AL163" s="606"/>
      <c r="AM163" s="606"/>
      <c r="AN163" s="606"/>
      <c r="AO163" s="606"/>
      <c r="AP163" s="606"/>
      <c r="AQ163" s="606"/>
      <c r="AR163" s="606"/>
      <c r="AS163" s="606"/>
      <c r="AT163" s="606"/>
      <c r="AU163" s="606"/>
      <c r="AV163" s="606"/>
      <c r="AW163" s="606"/>
      <c r="AX163" s="606"/>
      <c r="AY163" s="606"/>
    </row>
    <row r="164" spans="1:51">
      <c r="A164" s="994"/>
      <c r="B164" s="994"/>
      <c r="C164" s="994"/>
      <c r="D164" s="994"/>
      <c r="E164" s="994"/>
      <c r="F164" s="994"/>
      <c r="G164" s="994"/>
      <c r="H164" s="994"/>
      <c r="I164" s="995"/>
      <c r="J164" s="996"/>
      <c r="K164" s="997"/>
      <c r="L164" s="997"/>
      <c r="M164" s="998"/>
      <c r="N164" s="999"/>
      <c r="O164" s="671"/>
      <c r="Z164" s="724"/>
      <c r="AA164" s="1018"/>
      <c r="AC164" s="724"/>
      <c r="AD164" s="1018"/>
      <c r="AF164" s="827"/>
      <c r="AL164" s="606"/>
      <c r="AM164" s="606"/>
      <c r="AN164" s="606"/>
      <c r="AO164" s="606"/>
      <c r="AP164" s="606"/>
      <c r="AQ164" s="606"/>
      <c r="AR164" s="606"/>
      <c r="AS164" s="606"/>
      <c r="AT164" s="606"/>
      <c r="AU164" s="606"/>
      <c r="AV164" s="606"/>
      <c r="AW164" s="606"/>
      <c r="AX164" s="606"/>
      <c r="AY164" s="606"/>
    </row>
    <row r="165" spans="1:51">
      <c r="A165" s="1001"/>
      <c r="B165" s="1001"/>
      <c r="C165" s="1001"/>
      <c r="D165" s="1001"/>
      <c r="E165" s="1001"/>
      <c r="F165" s="1001"/>
      <c r="G165" s="1001"/>
      <c r="H165" s="1001"/>
      <c r="I165" s="1002"/>
      <c r="J165" s="1003"/>
      <c r="K165" s="997"/>
      <c r="L165" s="997"/>
      <c r="M165" s="1012"/>
      <c r="N165" s="999"/>
      <c r="O165" s="1013"/>
      <c r="Z165" s="724"/>
      <c r="AA165" s="1018"/>
      <c r="AC165" s="724"/>
      <c r="AD165" s="1018"/>
      <c r="AF165" s="827"/>
      <c r="AL165" s="606"/>
      <c r="AM165" s="606"/>
      <c r="AN165" s="606"/>
      <c r="AO165" s="606"/>
      <c r="AP165" s="606"/>
      <c r="AQ165" s="606"/>
      <c r="AR165" s="606"/>
      <c r="AS165" s="606"/>
      <c r="AT165" s="606"/>
      <c r="AU165" s="606"/>
      <c r="AV165" s="606"/>
      <c r="AW165" s="606"/>
      <c r="AX165" s="606"/>
      <c r="AY165" s="606"/>
    </row>
    <row r="166" spans="1:51">
      <c r="A166" s="1001"/>
      <c r="B166" s="1001"/>
      <c r="C166" s="1001"/>
      <c r="D166" s="1001"/>
      <c r="E166" s="1001"/>
      <c r="F166" s="1001"/>
      <c r="G166" s="1001"/>
      <c r="H166" s="1001"/>
      <c r="I166" s="1002"/>
      <c r="J166" s="1003"/>
      <c r="K166" s="1011"/>
      <c r="L166" s="997"/>
      <c r="M166" s="1012"/>
      <c r="N166" s="999"/>
      <c r="O166" s="671"/>
      <c r="Z166" s="724"/>
      <c r="AA166" s="1010"/>
      <c r="AC166" s="724"/>
      <c r="AD166" s="1010"/>
      <c r="AF166" s="827"/>
      <c r="AL166" s="606"/>
      <c r="AM166" s="606"/>
      <c r="AN166" s="606"/>
      <c r="AO166" s="606"/>
      <c r="AP166" s="606"/>
      <c r="AQ166" s="606"/>
      <c r="AR166" s="606"/>
      <c r="AS166" s="606"/>
      <c r="AT166" s="606"/>
      <c r="AU166" s="606"/>
      <c r="AV166" s="606"/>
      <c r="AW166" s="606"/>
      <c r="AX166" s="606"/>
      <c r="AY166" s="606"/>
    </row>
    <row r="167" spans="1:51">
      <c r="A167" s="1011"/>
      <c r="B167" s="1011"/>
      <c r="C167" s="1011"/>
      <c r="D167" s="1011"/>
      <c r="E167" s="1011"/>
      <c r="F167" s="1011"/>
      <c r="G167" s="1011"/>
      <c r="H167" s="1011"/>
      <c r="I167" s="1002"/>
      <c r="J167" s="1003"/>
      <c r="K167" s="1011"/>
      <c r="L167" s="997"/>
      <c r="M167" s="1012"/>
      <c r="N167" s="999"/>
      <c r="O167" s="671"/>
      <c r="Z167" s="724"/>
      <c r="AA167" s="1010"/>
      <c r="AC167" s="724"/>
      <c r="AD167" s="1010"/>
      <c r="AF167" s="827"/>
      <c r="AL167" s="606"/>
      <c r="AM167" s="606"/>
      <c r="AN167" s="606"/>
      <c r="AO167" s="606"/>
      <c r="AP167" s="606"/>
      <c r="AQ167" s="606"/>
      <c r="AR167" s="606"/>
      <c r="AS167" s="606"/>
      <c r="AT167" s="606"/>
      <c r="AU167" s="606"/>
      <c r="AV167" s="606"/>
      <c r="AW167" s="606"/>
      <c r="AX167" s="606"/>
      <c r="AY167" s="606"/>
    </row>
    <row r="168" spans="1:51">
      <c r="A168" s="1011"/>
      <c r="B168" s="1011"/>
      <c r="C168" s="1011"/>
      <c r="D168" s="1011"/>
      <c r="E168" s="1011"/>
      <c r="F168" s="1011"/>
      <c r="G168" s="1011"/>
      <c r="H168" s="1011"/>
      <c r="I168" s="1002"/>
      <c r="J168" s="1003"/>
      <c r="K168" s="1011"/>
      <c r="L168" s="997"/>
      <c r="M168" s="1012"/>
      <c r="N168" s="999"/>
      <c r="O168" s="671"/>
      <c r="Z168" s="724"/>
      <c r="AA168" s="1010"/>
      <c r="AC168" s="724"/>
      <c r="AD168" s="1010"/>
      <c r="AF168" s="827"/>
      <c r="AL168" s="606"/>
      <c r="AM168" s="606"/>
      <c r="AN168" s="606"/>
      <c r="AO168" s="606"/>
      <c r="AP168" s="606"/>
      <c r="AQ168" s="606"/>
      <c r="AR168" s="606"/>
      <c r="AS168" s="606"/>
      <c r="AT168" s="606"/>
      <c r="AU168" s="606"/>
      <c r="AV168" s="606"/>
      <c r="AW168" s="606"/>
      <c r="AX168" s="606"/>
      <c r="AY168" s="606"/>
    </row>
    <row r="169" spans="1:51">
      <c r="A169" s="1011"/>
      <c r="B169" s="1011"/>
      <c r="C169" s="1011"/>
      <c r="D169" s="1011"/>
      <c r="E169" s="1011"/>
      <c r="F169" s="1011"/>
      <c r="G169" s="1011"/>
      <c r="H169" s="1011"/>
      <c r="I169" s="1002"/>
      <c r="J169" s="1003"/>
      <c r="K169" s="1011"/>
      <c r="L169" s="997"/>
      <c r="M169" s="1012"/>
      <c r="N169" s="999"/>
      <c r="O169" s="671"/>
      <c r="Z169" s="724"/>
      <c r="AA169" s="1010"/>
      <c r="AC169" s="724"/>
      <c r="AD169" s="1010"/>
      <c r="AF169" s="827"/>
      <c r="AL169" s="606"/>
      <c r="AM169" s="606"/>
      <c r="AN169" s="606"/>
      <c r="AO169" s="606"/>
      <c r="AP169" s="606"/>
      <c r="AQ169" s="606"/>
      <c r="AR169" s="606"/>
      <c r="AS169" s="606"/>
      <c r="AT169" s="606"/>
      <c r="AU169" s="606"/>
      <c r="AV169" s="606"/>
      <c r="AW169" s="606"/>
      <c r="AX169" s="606"/>
      <c r="AY169" s="606"/>
    </row>
    <row r="170" spans="1:51">
      <c r="A170" s="1011"/>
      <c r="B170" s="1011"/>
      <c r="C170" s="1011"/>
      <c r="D170" s="1011"/>
      <c r="E170" s="1011"/>
      <c r="F170" s="1011"/>
      <c r="G170" s="1011"/>
      <c r="H170" s="1011"/>
      <c r="I170" s="1002"/>
      <c r="J170" s="1003"/>
      <c r="K170" s="1011"/>
      <c r="L170" s="997"/>
      <c r="M170" s="1012"/>
      <c r="N170" s="999"/>
      <c r="O170" s="671"/>
      <c r="Z170" s="724"/>
      <c r="AA170" s="1010"/>
      <c r="AC170" s="724"/>
      <c r="AD170" s="1010"/>
      <c r="AF170" s="827"/>
      <c r="AL170" s="606"/>
      <c r="AM170" s="606"/>
      <c r="AN170" s="606"/>
      <c r="AO170" s="606"/>
      <c r="AP170" s="606"/>
      <c r="AQ170" s="606"/>
      <c r="AR170" s="606"/>
      <c r="AS170" s="606"/>
      <c r="AT170" s="606"/>
      <c r="AU170" s="606"/>
      <c r="AV170" s="606"/>
      <c r="AW170" s="606"/>
      <c r="AX170" s="606"/>
      <c r="AY170" s="606"/>
    </row>
    <row r="171" spans="1:51">
      <c r="A171" s="1011"/>
      <c r="B171" s="1011"/>
      <c r="C171" s="1011"/>
      <c r="D171" s="1011"/>
      <c r="E171" s="1011"/>
      <c r="F171" s="1011"/>
      <c r="G171" s="1011"/>
      <c r="H171" s="1011"/>
      <c r="I171" s="1002"/>
      <c r="J171" s="1003"/>
      <c r="K171" s="1011"/>
      <c r="L171" s="997"/>
      <c r="M171" s="1012"/>
      <c r="N171" s="999"/>
      <c r="O171" s="671"/>
      <c r="Z171" s="724"/>
      <c r="AA171" s="1010"/>
      <c r="AC171" s="724"/>
      <c r="AD171" s="1010"/>
      <c r="AF171" s="827"/>
      <c r="AL171" s="606"/>
      <c r="AM171" s="606"/>
      <c r="AN171" s="606"/>
      <c r="AO171" s="606"/>
      <c r="AP171" s="606"/>
      <c r="AQ171" s="606"/>
      <c r="AR171" s="606"/>
      <c r="AS171" s="606"/>
      <c r="AT171" s="606"/>
      <c r="AU171" s="606"/>
      <c r="AV171" s="606"/>
      <c r="AW171" s="606"/>
      <c r="AX171" s="606"/>
      <c r="AY171" s="606"/>
    </row>
    <row r="172" spans="1:51">
      <c r="A172" s="1011"/>
      <c r="B172" s="1011"/>
      <c r="C172" s="1011"/>
      <c r="D172" s="1011"/>
      <c r="E172" s="1011"/>
      <c r="F172" s="1011"/>
      <c r="G172" s="1011"/>
      <c r="H172" s="1011"/>
      <c r="I172" s="1002"/>
      <c r="J172" s="1003"/>
      <c r="K172" s="1011"/>
      <c r="L172" s="997"/>
      <c r="M172" s="1012"/>
      <c r="N172" s="999"/>
      <c r="O172" s="671"/>
      <c r="Z172" s="724"/>
      <c r="AA172" s="1010"/>
      <c r="AC172" s="724"/>
      <c r="AD172" s="1010"/>
      <c r="AF172" s="827"/>
      <c r="AL172" s="606"/>
      <c r="AM172" s="606"/>
      <c r="AN172" s="606"/>
      <c r="AO172" s="606"/>
      <c r="AP172" s="606"/>
      <c r="AQ172" s="606"/>
      <c r="AR172" s="606"/>
      <c r="AS172" s="606"/>
      <c r="AT172" s="606"/>
      <c r="AU172" s="606"/>
      <c r="AV172" s="606"/>
      <c r="AW172" s="606"/>
      <c r="AX172" s="606"/>
      <c r="AY172" s="606"/>
    </row>
    <row r="173" spans="1:51">
      <c r="A173" s="994"/>
      <c r="B173" s="994"/>
      <c r="C173" s="994"/>
      <c r="D173" s="994"/>
      <c r="E173" s="994"/>
      <c r="F173" s="994"/>
      <c r="G173" s="994"/>
      <c r="H173" s="994"/>
      <c r="I173" s="995"/>
      <c r="J173" s="996"/>
      <c r="K173" s="997"/>
      <c r="L173" s="997"/>
      <c r="M173" s="998"/>
      <c r="N173" s="999"/>
      <c r="O173" s="671"/>
      <c r="Z173" s="724"/>
      <c r="AA173" s="1018"/>
      <c r="AC173" s="724"/>
      <c r="AD173" s="1018"/>
      <c r="AF173" s="827"/>
      <c r="AL173" s="606"/>
      <c r="AM173" s="606"/>
      <c r="AN173" s="606"/>
      <c r="AO173" s="606"/>
      <c r="AP173" s="606"/>
      <c r="AQ173" s="606"/>
      <c r="AR173" s="606"/>
      <c r="AS173" s="606"/>
      <c r="AT173" s="606"/>
      <c r="AU173" s="606"/>
      <c r="AV173" s="606"/>
      <c r="AW173" s="606"/>
      <c r="AX173" s="606"/>
      <c r="AY173" s="606"/>
    </row>
    <row r="174" spans="1:51">
      <c r="A174" s="1001"/>
      <c r="B174" s="1001"/>
      <c r="C174" s="1001"/>
      <c r="D174" s="1001"/>
      <c r="E174" s="1001"/>
      <c r="F174" s="1001"/>
      <c r="G174" s="1001"/>
      <c r="H174" s="1001"/>
      <c r="I174" s="1002"/>
      <c r="J174" s="1019"/>
      <c r="K174" s="997"/>
      <c r="L174" s="997"/>
      <c r="M174" s="1012"/>
      <c r="N174" s="999"/>
      <c r="O174" s="1013"/>
      <c r="Z174" s="724"/>
      <c r="AA174" s="1018"/>
      <c r="AC174" s="724"/>
      <c r="AD174" s="1018"/>
      <c r="AF174" s="827"/>
      <c r="AL174" s="606"/>
      <c r="AM174" s="606"/>
      <c r="AN174" s="606"/>
      <c r="AO174" s="606"/>
      <c r="AP174" s="606"/>
      <c r="AQ174" s="606"/>
      <c r="AR174" s="606"/>
      <c r="AS174" s="606"/>
      <c r="AT174" s="606"/>
      <c r="AU174" s="606"/>
      <c r="AV174" s="606"/>
      <c r="AW174" s="606"/>
      <c r="AX174" s="606"/>
      <c r="AY174" s="606"/>
    </row>
    <row r="175" spans="1:51">
      <c r="A175" s="1001"/>
      <c r="B175" s="1001"/>
      <c r="C175" s="1001"/>
      <c r="D175" s="1001"/>
      <c r="E175" s="1001"/>
      <c r="F175" s="1001"/>
      <c r="G175" s="1001"/>
      <c r="H175" s="1001"/>
      <c r="I175" s="1002"/>
      <c r="J175" s="1003"/>
      <c r="K175" s="1011"/>
      <c r="L175" s="997"/>
      <c r="M175" s="1012"/>
      <c r="N175" s="999"/>
      <c r="O175" s="671"/>
      <c r="Z175" s="724"/>
      <c r="AA175" s="1010"/>
      <c r="AC175" s="724"/>
      <c r="AD175" s="1010"/>
      <c r="AF175" s="827"/>
      <c r="AL175" s="606"/>
      <c r="AM175" s="606"/>
      <c r="AN175" s="606"/>
      <c r="AO175" s="606"/>
      <c r="AP175" s="606"/>
      <c r="AQ175" s="606"/>
      <c r="AR175" s="606"/>
      <c r="AS175" s="606"/>
      <c r="AT175" s="606"/>
      <c r="AU175" s="606"/>
      <c r="AV175" s="606"/>
      <c r="AW175" s="606"/>
      <c r="AX175" s="606"/>
      <c r="AY175" s="606"/>
    </row>
    <row r="176" spans="1:51">
      <c r="A176" s="1001"/>
      <c r="B176" s="1001"/>
      <c r="C176" s="1001"/>
      <c r="D176" s="1001"/>
      <c r="E176" s="1001"/>
      <c r="F176" s="1001"/>
      <c r="G176" s="1001"/>
      <c r="H176" s="1001"/>
      <c r="I176" s="1002"/>
      <c r="J176" s="996"/>
      <c r="K176" s="997"/>
      <c r="L176" s="997"/>
      <c r="M176" s="998"/>
      <c r="N176" s="999"/>
      <c r="O176" s="671"/>
      <c r="Z176" s="724"/>
      <c r="AA176" s="1010"/>
      <c r="AC176" s="724"/>
      <c r="AD176" s="1010"/>
      <c r="AF176" s="827"/>
      <c r="AL176" s="606"/>
      <c r="AM176" s="606"/>
      <c r="AN176" s="606"/>
      <c r="AO176" s="606"/>
      <c r="AP176" s="606"/>
      <c r="AQ176" s="606"/>
      <c r="AR176" s="606"/>
      <c r="AS176" s="606"/>
      <c r="AT176" s="606"/>
      <c r="AU176" s="606"/>
      <c r="AV176" s="606"/>
      <c r="AW176" s="606"/>
      <c r="AX176" s="606"/>
      <c r="AY176" s="606"/>
    </row>
    <row r="177" spans="1:51">
      <c r="A177" s="994"/>
      <c r="B177" s="994"/>
      <c r="C177" s="994"/>
      <c r="D177" s="994"/>
      <c r="E177" s="994"/>
      <c r="F177" s="994"/>
      <c r="G177" s="994"/>
      <c r="H177" s="994"/>
      <c r="I177" s="995"/>
      <c r="J177" s="1020"/>
      <c r="K177" s="1011"/>
      <c r="L177" s="997"/>
      <c r="M177" s="1021"/>
      <c r="N177" s="999"/>
      <c r="O177" s="671"/>
      <c r="Z177" s="724"/>
      <c r="AA177" s="1010"/>
      <c r="AC177" s="724"/>
      <c r="AD177" s="1010"/>
      <c r="AF177" s="827"/>
      <c r="AL177" s="606"/>
      <c r="AM177" s="606"/>
      <c r="AN177" s="606"/>
      <c r="AO177" s="606"/>
      <c r="AP177" s="606"/>
      <c r="AQ177" s="606"/>
      <c r="AR177" s="606"/>
      <c r="AS177" s="606"/>
      <c r="AT177" s="606"/>
      <c r="AU177" s="606"/>
      <c r="AV177" s="606"/>
      <c r="AW177" s="606"/>
      <c r="AX177" s="606"/>
      <c r="AY177" s="606"/>
    </row>
    <row r="178" spans="1:51">
      <c r="A178" s="994"/>
      <c r="B178" s="994"/>
      <c r="C178" s="994"/>
      <c r="D178" s="994"/>
      <c r="E178" s="994"/>
      <c r="F178" s="994"/>
      <c r="G178" s="994"/>
      <c r="H178" s="994"/>
      <c r="I178" s="995"/>
      <c r="J178" s="1020"/>
      <c r="K178" s="1011"/>
      <c r="L178" s="997"/>
      <c r="M178" s="998"/>
      <c r="N178" s="999"/>
      <c r="O178" s="671"/>
      <c r="Z178" s="724"/>
      <c r="AA178" s="1010"/>
      <c r="AC178" s="724"/>
      <c r="AD178" s="1010"/>
      <c r="AF178" s="827"/>
      <c r="AL178" s="606"/>
      <c r="AM178" s="606"/>
      <c r="AN178" s="606"/>
      <c r="AO178" s="606"/>
      <c r="AP178" s="606"/>
      <c r="AQ178" s="606"/>
      <c r="AR178" s="606"/>
      <c r="AS178" s="606"/>
      <c r="AT178" s="606"/>
      <c r="AU178" s="606"/>
      <c r="AV178" s="606"/>
      <c r="AW178" s="606"/>
      <c r="AX178" s="606"/>
      <c r="AY178" s="606"/>
    </row>
    <row r="179" spans="1:51">
      <c r="A179" s="994"/>
      <c r="B179" s="994"/>
      <c r="C179" s="994"/>
      <c r="D179" s="994"/>
      <c r="E179" s="994"/>
      <c r="F179" s="994"/>
      <c r="G179" s="994"/>
      <c r="H179" s="994"/>
      <c r="I179" s="995"/>
      <c r="J179" s="1020"/>
      <c r="K179" s="1011"/>
      <c r="L179" s="997"/>
      <c r="M179" s="1021"/>
      <c r="N179" s="999"/>
      <c r="O179" s="671"/>
      <c r="Z179" s="724"/>
      <c r="AA179" s="1010"/>
      <c r="AC179" s="724"/>
      <c r="AD179" s="1010"/>
      <c r="AF179" s="827"/>
      <c r="AL179" s="606"/>
      <c r="AM179" s="606"/>
      <c r="AN179" s="606"/>
      <c r="AO179" s="606"/>
      <c r="AP179" s="606"/>
      <c r="AQ179" s="606"/>
      <c r="AR179" s="606"/>
      <c r="AS179" s="606"/>
      <c r="AT179" s="606"/>
      <c r="AU179" s="606"/>
      <c r="AV179" s="606"/>
      <c r="AW179" s="606"/>
      <c r="AX179" s="606"/>
      <c r="AY179" s="606"/>
    </row>
    <row r="180" spans="1:51">
      <c r="A180" s="994"/>
      <c r="B180" s="994"/>
      <c r="C180" s="994"/>
      <c r="D180" s="994"/>
      <c r="E180" s="994"/>
      <c r="F180" s="994"/>
      <c r="G180" s="994"/>
      <c r="H180" s="994"/>
      <c r="I180" s="995"/>
      <c r="J180" s="1020"/>
      <c r="K180" s="1011"/>
      <c r="L180" s="997"/>
      <c r="M180" s="1021"/>
      <c r="N180" s="999"/>
      <c r="O180" s="671"/>
      <c r="Z180" s="724"/>
      <c r="AA180" s="1010"/>
      <c r="AC180" s="724"/>
      <c r="AD180" s="1010"/>
      <c r="AF180" s="827"/>
      <c r="AL180" s="606"/>
      <c r="AM180" s="606"/>
      <c r="AN180" s="606"/>
      <c r="AO180" s="606"/>
      <c r="AP180" s="606"/>
      <c r="AQ180" s="606"/>
      <c r="AR180" s="606"/>
      <c r="AS180" s="606"/>
      <c r="AT180" s="606"/>
      <c r="AU180" s="606"/>
      <c r="AV180" s="606"/>
      <c r="AW180" s="606"/>
      <c r="AX180" s="606"/>
      <c r="AY180" s="606"/>
    </row>
    <row r="181" spans="1:51">
      <c r="A181" s="994"/>
      <c r="B181" s="994"/>
      <c r="C181" s="994"/>
      <c r="D181" s="994"/>
      <c r="E181" s="994"/>
      <c r="F181" s="994"/>
      <c r="G181" s="994"/>
      <c r="H181" s="994"/>
      <c r="I181" s="995"/>
      <c r="J181" s="1003"/>
      <c r="K181" s="1011"/>
      <c r="L181" s="997"/>
      <c r="M181" s="1021"/>
      <c r="N181" s="999"/>
      <c r="O181" s="671"/>
      <c r="Z181" s="724"/>
      <c r="AA181" s="1010"/>
      <c r="AC181" s="724"/>
      <c r="AD181" s="1010"/>
      <c r="AF181" s="827"/>
      <c r="AL181" s="606"/>
      <c r="AM181" s="606"/>
      <c r="AN181" s="606"/>
      <c r="AO181" s="606"/>
      <c r="AP181" s="606"/>
      <c r="AQ181" s="606"/>
      <c r="AR181" s="606"/>
      <c r="AS181" s="606"/>
      <c r="AT181" s="606"/>
      <c r="AU181" s="606"/>
      <c r="AV181" s="606"/>
      <c r="AW181" s="606"/>
      <c r="AX181" s="606"/>
      <c r="AY181" s="606"/>
    </row>
    <row r="182" spans="1:51">
      <c r="A182" s="994"/>
      <c r="B182" s="994"/>
      <c r="C182" s="994"/>
      <c r="D182" s="994"/>
      <c r="E182" s="994"/>
      <c r="F182" s="994"/>
      <c r="G182" s="994"/>
      <c r="H182" s="994"/>
      <c r="I182" s="995"/>
      <c r="J182" s="1003"/>
      <c r="K182" s="1011"/>
      <c r="L182" s="997"/>
      <c r="M182" s="1021"/>
      <c r="N182" s="999"/>
      <c r="O182" s="671"/>
      <c r="Z182" s="724"/>
      <c r="AA182" s="1010"/>
      <c r="AC182" s="724"/>
      <c r="AD182" s="1010"/>
      <c r="AF182" s="827"/>
      <c r="AL182" s="606"/>
      <c r="AM182" s="606"/>
      <c r="AN182" s="606"/>
      <c r="AO182" s="606"/>
      <c r="AP182" s="606"/>
      <c r="AQ182" s="606"/>
      <c r="AR182" s="606"/>
      <c r="AS182" s="606"/>
      <c r="AT182" s="606"/>
      <c r="AU182" s="606"/>
      <c r="AV182" s="606"/>
      <c r="AW182" s="606"/>
      <c r="AX182" s="606"/>
      <c r="AY182" s="606"/>
    </row>
    <row r="183" spans="1:51">
      <c r="A183" s="994"/>
      <c r="B183" s="994"/>
      <c r="C183" s="994"/>
      <c r="D183" s="994"/>
      <c r="E183" s="994"/>
      <c r="F183" s="994"/>
      <c r="G183" s="994"/>
      <c r="H183" s="994"/>
      <c r="I183" s="995"/>
      <c r="J183" s="996"/>
      <c r="K183" s="997"/>
      <c r="L183" s="997"/>
      <c r="M183" s="998"/>
      <c r="N183" s="999"/>
      <c r="O183" s="671"/>
      <c r="Z183" s="724"/>
      <c r="AA183" s="1010"/>
      <c r="AC183" s="724"/>
      <c r="AD183" s="1010"/>
      <c r="AF183" s="827"/>
      <c r="AL183" s="606"/>
      <c r="AM183" s="606"/>
      <c r="AN183" s="606"/>
      <c r="AO183" s="606"/>
      <c r="AP183" s="606"/>
      <c r="AQ183" s="606"/>
      <c r="AR183" s="606"/>
      <c r="AS183" s="606"/>
      <c r="AT183" s="606"/>
      <c r="AU183" s="606"/>
      <c r="AV183" s="606"/>
      <c r="AW183" s="606"/>
      <c r="AX183" s="606"/>
      <c r="AY183" s="606"/>
    </row>
    <row r="184" spans="1:51">
      <c r="A184" s="1001"/>
      <c r="B184" s="1001"/>
      <c r="C184" s="1001"/>
      <c r="D184" s="1001"/>
      <c r="E184" s="1001"/>
      <c r="F184" s="1001"/>
      <c r="G184" s="1001"/>
      <c r="H184" s="1001"/>
      <c r="I184" s="1002"/>
      <c r="J184" s="1020"/>
      <c r="K184" s="1011"/>
      <c r="L184" s="1011"/>
      <c r="M184" s="1021"/>
      <c r="N184" s="999"/>
      <c r="O184" s="671"/>
      <c r="Z184" s="724"/>
      <c r="AA184" s="1010"/>
      <c r="AC184" s="724"/>
      <c r="AD184" s="1010"/>
      <c r="AF184" s="827"/>
      <c r="AL184" s="606"/>
      <c r="AM184" s="606"/>
      <c r="AN184" s="606"/>
      <c r="AO184" s="606"/>
      <c r="AP184" s="606"/>
      <c r="AQ184" s="606"/>
      <c r="AR184" s="606"/>
      <c r="AS184" s="606"/>
      <c r="AT184" s="606"/>
      <c r="AU184" s="606"/>
      <c r="AV184" s="606"/>
      <c r="AW184" s="606"/>
      <c r="AX184" s="606"/>
      <c r="AY184" s="606"/>
    </row>
    <row r="185" spans="1:51">
      <c r="A185" s="1001"/>
      <c r="B185" s="1001"/>
      <c r="C185" s="1001"/>
      <c r="D185" s="1001"/>
      <c r="E185" s="1001"/>
      <c r="F185" s="1001"/>
      <c r="G185" s="1001"/>
      <c r="H185" s="1001"/>
      <c r="I185" s="1002"/>
      <c r="J185" s="1020"/>
      <c r="K185" s="1011"/>
      <c r="L185" s="1011"/>
      <c r="M185" s="1021"/>
      <c r="N185" s="999"/>
      <c r="O185" s="671"/>
      <c r="Z185" s="724"/>
      <c r="AA185" s="1010"/>
      <c r="AC185" s="724"/>
      <c r="AD185" s="1010"/>
      <c r="AF185" s="827"/>
      <c r="AL185" s="606"/>
      <c r="AM185" s="606"/>
      <c r="AN185" s="606"/>
      <c r="AO185" s="606"/>
      <c r="AP185" s="606"/>
      <c r="AQ185" s="606"/>
      <c r="AR185" s="606"/>
      <c r="AS185" s="606"/>
      <c r="AT185" s="606"/>
      <c r="AU185" s="606"/>
      <c r="AV185" s="606"/>
      <c r="AW185" s="606"/>
      <c r="AX185" s="606"/>
      <c r="AY185" s="606"/>
    </row>
    <row r="186" spans="1:51">
      <c r="A186" s="1001"/>
      <c r="B186" s="1001"/>
      <c r="C186" s="1001"/>
      <c r="D186" s="1001"/>
      <c r="E186" s="1001"/>
      <c r="F186" s="1001"/>
      <c r="G186" s="1001"/>
      <c r="H186" s="1001"/>
      <c r="I186" s="1002"/>
      <c r="J186" s="1020"/>
      <c r="K186" s="1011"/>
      <c r="L186" s="1011"/>
      <c r="M186" s="1021"/>
      <c r="N186" s="999"/>
      <c r="O186" s="671"/>
      <c r="Z186" s="724"/>
      <c r="AA186" s="1010"/>
      <c r="AC186" s="724"/>
      <c r="AD186" s="1010"/>
      <c r="AF186" s="827"/>
      <c r="AL186" s="606"/>
      <c r="AM186" s="606"/>
      <c r="AN186" s="606"/>
      <c r="AO186" s="606"/>
      <c r="AP186" s="606"/>
      <c r="AQ186" s="606"/>
      <c r="AR186" s="606"/>
      <c r="AS186" s="606"/>
      <c r="AT186" s="606"/>
      <c r="AU186" s="606"/>
      <c r="AV186" s="606"/>
      <c r="AW186" s="606"/>
      <c r="AX186" s="606"/>
      <c r="AY186" s="606"/>
    </row>
    <row r="187" spans="1:51">
      <c r="A187" s="1001"/>
      <c r="B187" s="1001"/>
      <c r="C187" s="1001"/>
      <c r="D187" s="1001"/>
      <c r="E187" s="1001"/>
      <c r="F187" s="1001"/>
      <c r="G187" s="1001"/>
      <c r="H187" s="1001"/>
      <c r="I187" s="1002"/>
      <c r="J187" s="1020"/>
      <c r="K187" s="1011"/>
      <c r="L187" s="1011"/>
      <c r="M187" s="1021"/>
      <c r="N187" s="999"/>
      <c r="O187" s="671"/>
      <c r="Z187" s="724"/>
      <c r="AA187" s="1010"/>
      <c r="AC187" s="724"/>
      <c r="AD187" s="1010"/>
      <c r="AF187" s="827"/>
      <c r="AL187" s="606"/>
      <c r="AM187" s="606"/>
      <c r="AN187" s="606"/>
      <c r="AO187" s="606"/>
      <c r="AP187" s="606"/>
      <c r="AQ187" s="606"/>
      <c r="AR187" s="606"/>
      <c r="AS187" s="606"/>
      <c r="AT187" s="606"/>
      <c r="AU187" s="606"/>
      <c r="AV187" s="606"/>
      <c r="AW187" s="606"/>
      <c r="AX187" s="606"/>
      <c r="AY187" s="606"/>
    </row>
    <row r="188" spans="1:51">
      <c r="A188" s="1022"/>
      <c r="B188" s="1022"/>
      <c r="C188" s="1022"/>
      <c r="D188" s="1022"/>
      <c r="E188" s="1022"/>
      <c r="F188" s="1022"/>
      <c r="G188" s="1022"/>
      <c r="H188" s="1022"/>
      <c r="I188" s="995"/>
      <c r="J188" s="996"/>
      <c r="K188" s="997"/>
      <c r="L188" s="997"/>
      <c r="M188" s="998"/>
      <c r="N188" s="999"/>
      <c r="O188" s="671"/>
      <c r="Z188" s="724"/>
      <c r="AA188" s="1010"/>
      <c r="AC188" s="724"/>
      <c r="AD188" s="1010"/>
      <c r="AF188" s="827"/>
      <c r="AL188" s="606"/>
      <c r="AM188" s="606"/>
      <c r="AN188" s="606"/>
      <c r="AO188" s="606"/>
      <c r="AP188" s="606"/>
      <c r="AQ188" s="606"/>
      <c r="AR188" s="606"/>
      <c r="AS188" s="606"/>
      <c r="AT188" s="606"/>
      <c r="AU188" s="606"/>
      <c r="AV188" s="606"/>
      <c r="AW188" s="606"/>
      <c r="AX188" s="606"/>
      <c r="AY188" s="606"/>
    </row>
    <row r="189" spans="1:51">
      <c r="A189" s="1023"/>
      <c r="B189" s="1023"/>
      <c r="C189" s="1023"/>
      <c r="D189" s="1023"/>
      <c r="E189" s="1023"/>
      <c r="F189" s="1023"/>
      <c r="G189" s="1023"/>
      <c r="H189" s="1023"/>
      <c r="I189" s="1024"/>
      <c r="J189" s="1020"/>
      <c r="K189" s="1023"/>
      <c r="L189" s="1023"/>
      <c r="M189" s="1021"/>
      <c r="N189" s="999"/>
      <c r="O189" s="671"/>
      <c r="Z189" s="724"/>
      <c r="AA189" s="1010"/>
      <c r="AC189" s="724"/>
      <c r="AD189" s="1010"/>
      <c r="AF189" s="827"/>
      <c r="AL189" s="606"/>
      <c r="AM189" s="606"/>
      <c r="AN189" s="606"/>
      <c r="AO189" s="606"/>
      <c r="AP189" s="606"/>
      <c r="AQ189" s="606"/>
      <c r="AR189" s="606"/>
      <c r="AS189" s="606"/>
      <c r="AT189" s="606"/>
      <c r="AU189" s="606"/>
      <c r="AV189" s="606"/>
      <c r="AW189" s="606"/>
      <c r="AX189" s="606"/>
      <c r="AY189" s="606"/>
    </row>
    <row r="190" spans="1:51">
      <c r="A190" s="1023"/>
      <c r="B190" s="1023"/>
      <c r="C190" s="1023"/>
      <c r="D190" s="1023"/>
      <c r="E190" s="1023"/>
      <c r="F190" s="1023"/>
      <c r="G190" s="1023"/>
      <c r="H190" s="1023"/>
      <c r="I190" s="1024"/>
      <c r="J190" s="1020"/>
      <c r="K190" s="1023"/>
      <c r="L190" s="1023"/>
      <c r="M190" s="1021"/>
      <c r="N190" s="999"/>
      <c r="O190" s="671"/>
      <c r="Z190" s="724"/>
      <c r="AA190" s="1010"/>
      <c r="AC190" s="724"/>
      <c r="AD190" s="1010"/>
      <c r="AF190" s="827"/>
      <c r="AL190" s="606"/>
      <c r="AM190" s="606"/>
      <c r="AN190" s="606"/>
      <c r="AO190" s="606"/>
      <c r="AP190" s="606"/>
      <c r="AQ190" s="606"/>
      <c r="AR190" s="606"/>
      <c r="AS190" s="606"/>
      <c r="AT190" s="606"/>
      <c r="AU190" s="606"/>
      <c r="AV190" s="606"/>
      <c r="AW190" s="606"/>
      <c r="AX190" s="606"/>
      <c r="AY190" s="606"/>
    </row>
    <row r="191" spans="1:51">
      <c r="A191" s="1023"/>
      <c r="B191" s="1023"/>
      <c r="C191" s="1023"/>
      <c r="D191" s="1023"/>
      <c r="E191" s="1023"/>
      <c r="F191" s="1023"/>
      <c r="G191" s="1023"/>
      <c r="H191" s="1023"/>
      <c r="I191" s="1024"/>
      <c r="J191" s="1020"/>
      <c r="K191" s="1023"/>
      <c r="L191" s="1023"/>
      <c r="M191" s="1021"/>
      <c r="N191" s="999"/>
      <c r="O191" s="671"/>
      <c r="Z191" s="724"/>
      <c r="AA191" s="1010"/>
      <c r="AC191" s="724"/>
      <c r="AD191" s="1010"/>
      <c r="AF191" s="827"/>
      <c r="AL191" s="606"/>
      <c r="AM191" s="606"/>
      <c r="AN191" s="606"/>
      <c r="AO191" s="606"/>
      <c r="AP191" s="606"/>
      <c r="AQ191" s="606"/>
      <c r="AR191" s="606"/>
      <c r="AS191" s="606"/>
      <c r="AT191" s="606"/>
      <c r="AU191" s="606"/>
      <c r="AV191" s="606"/>
      <c r="AW191" s="606"/>
      <c r="AX191" s="606"/>
      <c r="AY191" s="606"/>
    </row>
    <row r="192" spans="1:51">
      <c r="A192" s="1023"/>
      <c r="B192" s="1023"/>
      <c r="C192" s="1023"/>
      <c r="D192" s="1023"/>
      <c r="E192" s="1023"/>
      <c r="F192" s="1023"/>
      <c r="G192" s="1023"/>
      <c r="H192" s="1023"/>
      <c r="I192" s="1024"/>
      <c r="J192" s="1020"/>
      <c r="K192" s="1023"/>
      <c r="L192" s="1023"/>
      <c r="M192" s="1021"/>
      <c r="N192" s="999"/>
      <c r="O192" s="671"/>
      <c r="Z192" s="724"/>
      <c r="AA192" s="1010"/>
      <c r="AC192" s="724"/>
      <c r="AD192" s="1010"/>
      <c r="AF192" s="827"/>
      <c r="AL192" s="606"/>
      <c r="AM192" s="606"/>
      <c r="AN192" s="606"/>
      <c r="AO192" s="606"/>
      <c r="AP192" s="606"/>
      <c r="AQ192" s="606"/>
      <c r="AR192" s="606"/>
      <c r="AS192" s="606"/>
      <c r="AT192" s="606"/>
      <c r="AU192" s="606"/>
      <c r="AV192" s="606"/>
      <c r="AW192" s="606"/>
      <c r="AX192" s="606"/>
      <c r="AY192" s="606"/>
    </row>
    <row r="193" spans="1:51">
      <c r="A193" s="1023"/>
      <c r="B193" s="1023"/>
      <c r="C193" s="1023"/>
      <c r="D193" s="1023"/>
      <c r="E193" s="1023"/>
      <c r="F193" s="1023"/>
      <c r="G193" s="1023"/>
      <c r="H193" s="1023"/>
      <c r="I193" s="1024"/>
      <c r="J193" s="1020"/>
      <c r="K193" s="1023"/>
      <c r="L193" s="1023"/>
      <c r="M193" s="1021"/>
      <c r="N193" s="999"/>
      <c r="O193" s="671"/>
      <c r="Z193" s="724"/>
      <c r="AA193" s="1010"/>
      <c r="AC193" s="724"/>
      <c r="AD193" s="1010"/>
      <c r="AF193" s="827"/>
      <c r="AL193" s="606"/>
      <c r="AM193" s="606"/>
      <c r="AN193" s="606"/>
      <c r="AO193" s="606"/>
      <c r="AP193" s="606"/>
      <c r="AQ193" s="606"/>
      <c r="AR193" s="606"/>
      <c r="AS193" s="606"/>
      <c r="AT193" s="606"/>
      <c r="AU193" s="606"/>
      <c r="AV193" s="606"/>
      <c r="AW193" s="606"/>
      <c r="AX193" s="606"/>
      <c r="AY193" s="606"/>
    </row>
    <row r="194" spans="1:51">
      <c r="A194" s="1011"/>
      <c r="B194" s="1011"/>
      <c r="C194" s="1011"/>
      <c r="D194" s="1011"/>
      <c r="E194" s="1011"/>
      <c r="F194" s="1011"/>
      <c r="G194" s="1011"/>
      <c r="H194" s="1011"/>
      <c r="I194" s="1002"/>
      <c r="J194" s="1197"/>
      <c r="K194" s="1197"/>
      <c r="L194" s="1197"/>
      <c r="M194" s="1021"/>
      <c r="N194" s="999"/>
      <c r="O194" s="671"/>
      <c r="Z194" s="671"/>
      <c r="AA194" s="1010"/>
      <c r="AC194" s="671"/>
      <c r="AD194" s="1010"/>
      <c r="AF194" s="827"/>
      <c r="AL194" s="606"/>
      <c r="AM194" s="606"/>
      <c r="AN194" s="606"/>
      <c r="AO194" s="606"/>
      <c r="AP194" s="606"/>
      <c r="AQ194" s="606"/>
      <c r="AR194" s="606"/>
      <c r="AS194" s="606"/>
      <c r="AT194" s="606"/>
      <c r="AU194" s="606"/>
      <c r="AV194" s="606"/>
      <c r="AW194" s="606"/>
      <c r="AX194" s="606"/>
      <c r="AY194" s="606"/>
    </row>
    <row r="195" spans="1:51">
      <c r="A195" s="1023"/>
      <c r="B195" s="1023"/>
      <c r="C195" s="1023"/>
      <c r="D195" s="1023"/>
      <c r="E195" s="1023"/>
      <c r="F195" s="1023"/>
      <c r="G195" s="1023"/>
      <c r="H195" s="1023"/>
      <c r="I195" s="1024"/>
      <c r="J195" s="1192"/>
      <c r="K195" s="1192"/>
      <c r="L195" s="1192"/>
      <c r="M195" s="1021"/>
      <c r="N195" s="999"/>
      <c r="O195" s="671"/>
      <c r="Z195" s="671"/>
      <c r="AA195" s="1010"/>
      <c r="AC195" s="671"/>
      <c r="AD195" s="1010"/>
      <c r="AL195" s="606"/>
      <c r="AM195" s="606"/>
      <c r="AN195" s="606"/>
      <c r="AO195" s="606"/>
      <c r="AP195" s="606"/>
      <c r="AQ195" s="606"/>
      <c r="AR195" s="606"/>
      <c r="AS195" s="606"/>
      <c r="AT195" s="606"/>
      <c r="AU195" s="606"/>
      <c r="AV195" s="606"/>
      <c r="AW195" s="606"/>
      <c r="AX195" s="606"/>
      <c r="AY195" s="606"/>
    </row>
    <row r="196" spans="1:51">
      <c r="A196" s="1023"/>
      <c r="B196" s="1023"/>
      <c r="C196" s="1023"/>
      <c r="D196" s="1023"/>
      <c r="E196" s="1023"/>
      <c r="F196" s="1023"/>
      <c r="G196" s="1023"/>
      <c r="H196" s="1023"/>
      <c r="I196" s="1024"/>
      <c r="J196" s="1195"/>
      <c r="K196" s="1195"/>
      <c r="L196" s="1195"/>
      <c r="M196" s="1021"/>
      <c r="N196" s="999"/>
      <c r="O196" s="671"/>
      <c r="Z196" s="671"/>
      <c r="AA196" s="1010"/>
      <c r="AC196" s="671"/>
      <c r="AD196" s="1010"/>
      <c r="AF196" s="975"/>
      <c r="AL196" s="606"/>
      <c r="AM196" s="606"/>
      <c r="AN196" s="606"/>
      <c r="AO196" s="606"/>
      <c r="AP196" s="606"/>
      <c r="AQ196" s="606"/>
      <c r="AR196" s="606"/>
      <c r="AS196" s="606"/>
      <c r="AT196" s="606"/>
      <c r="AU196" s="606"/>
      <c r="AV196" s="606"/>
      <c r="AW196" s="606"/>
      <c r="AX196" s="606"/>
      <c r="AY196" s="606"/>
    </row>
    <row r="197" spans="1:51">
      <c r="A197" s="686"/>
      <c r="B197" s="686"/>
      <c r="C197" s="686"/>
      <c r="D197" s="686"/>
      <c r="E197" s="686"/>
      <c r="F197" s="686"/>
      <c r="G197" s="686"/>
      <c r="H197" s="686"/>
      <c r="I197" s="673"/>
      <c r="J197" s="716"/>
      <c r="K197" s="686"/>
      <c r="L197" s="686"/>
      <c r="M197" s="716"/>
      <c r="N197" s="686"/>
      <c r="O197" s="671"/>
      <c r="AL197" s="606"/>
      <c r="AM197" s="606"/>
      <c r="AN197" s="606"/>
      <c r="AO197" s="606"/>
      <c r="AP197" s="606"/>
      <c r="AQ197" s="606"/>
      <c r="AR197" s="606"/>
      <c r="AS197" s="606"/>
      <c r="AT197" s="606"/>
      <c r="AU197" s="606"/>
      <c r="AV197" s="606"/>
      <c r="AW197" s="606"/>
      <c r="AX197" s="606"/>
      <c r="AY197" s="606"/>
    </row>
    <row r="198" spans="1:51">
      <c r="A198" s="686"/>
      <c r="B198" s="686"/>
      <c r="C198" s="686"/>
      <c r="D198" s="686"/>
      <c r="E198" s="686"/>
      <c r="F198" s="686"/>
      <c r="G198" s="686"/>
      <c r="H198" s="686"/>
      <c r="I198" s="673"/>
      <c r="J198" s="716"/>
      <c r="K198" s="686"/>
      <c r="L198" s="686"/>
      <c r="M198" s="716"/>
      <c r="N198" s="686"/>
      <c r="O198" s="671"/>
      <c r="AL198" s="606"/>
      <c r="AM198" s="606"/>
      <c r="AN198" s="606"/>
      <c r="AO198" s="606"/>
      <c r="AP198" s="606"/>
      <c r="AQ198" s="606"/>
      <c r="AR198" s="606"/>
      <c r="AS198" s="606"/>
      <c r="AT198" s="606"/>
      <c r="AU198" s="606"/>
      <c r="AV198" s="606"/>
      <c r="AW198" s="606"/>
      <c r="AX198" s="606"/>
      <c r="AY198" s="606"/>
    </row>
    <row r="199" spans="1:51">
      <c r="A199" s="686"/>
      <c r="B199" s="686"/>
      <c r="C199" s="686"/>
      <c r="D199" s="686"/>
      <c r="E199" s="686"/>
      <c r="F199" s="686"/>
      <c r="G199" s="686"/>
      <c r="H199" s="686"/>
      <c r="I199" s="673"/>
      <c r="J199" s="716"/>
      <c r="K199" s="686"/>
      <c r="L199" s="686"/>
      <c r="M199" s="716"/>
      <c r="N199" s="686"/>
      <c r="O199" s="671"/>
      <c r="AL199" s="606"/>
      <c r="AM199" s="606"/>
      <c r="AN199" s="606"/>
      <c r="AO199" s="606"/>
      <c r="AP199" s="606"/>
      <c r="AQ199" s="606"/>
      <c r="AR199" s="606"/>
      <c r="AS199" s="606"/>
      <c r="AT199" s="606"/>
      <c r="AU199" s="606"/>
      <c r="AV199" s="606"/>
      <c r="AW199" s="606"/>
      <c r="AX199" s="606"/>
      <c r="AY199" s="606"/>
    </row>
    <row r="200" spans="1:51">
      <c r="A200" s="686"/>
      <c r="B200" s="686"/>
      <c r="C200" s="686"/>
      <c r="D200" s="686"/>
      <c r="E200" s="686"/>
      <c r="F200" s="686"/>
      <c r="G200" s="686"/>
      <c r="H200" s="686"/>
      <c r="I200" s="673"/>
      <c r="J200" s="716"/>
      <c r="K200" s="686"/>
      <c r="L200" s="686"/>
      <c r="M200" s="716"/>
      <c r="N200" s="686"/>
      <c r="O200" s="671"/>
      <c r="AL200" s="606"/>
      <c r="AM200" s="606"/>
      <c r="AN200" s="606"/>
      <c r="AO200" s="606"/>
      <c r="AP200" s="606"/>
      <c r="AQ200" s="606"/>
      <c r="AR200" s="606"/>
      <c r="AS200" s="606"/>
      <c r="AT200" s="606"/>
      <c r="AU200" s="606"/>
      <c r="AV200" s="606"/>
      <c r="AW200" s="606"/>
      <c r="AX200" s="606"/>
      <c r="AY200" s="606"/>
    </row>
    <row r="201" spans="1:51">
      <c r="A201" s="686"/>
      <c r="B201" s="686"/>
      <c r="C201" s="686"/>
      <c r="D201" s="686"/>
      <c r="E201" s="686"/>
      <c r="F201" s="686"/>
      <c r="G201" s="686"/>
      <c r="H201" s="686"/>
      <c r="I201" s="673"/>
      <c r="J201" s="716"/>
      <c r="K201" s="686"/>
      <c r="L201" s="686"/>
      <c r="M201" s="716"/>
      <c r="N201" s="686"/>
      <c r="O201" s="671"/>
      <c r="AL201" s="606"/>
      <c r="AM201" s="606"/>
      <c r="AN201" s="606"/>
      <c r="AO201" s="606"/>
      <c r="AP201" s="606"/>
      <c r="AQ201" s="606"/>
      <c r="AR201" s="606"/>
      <c r="AS201" s="606"/>
      <c r="AT201" s="606"/>
      <c r="AU201" s="606"/>
      <c r="AV201" s="606"/>
      <c r="AW201" s="606"/>
      <c r="AX201" s="606"/>
      <c r="AY201" s="606"/>
    </row>
    <row r="202" spans="1:51">
      <c r="A202" s="686"/>
      <c r="B202" s="686"/>
      <c r="C202" s="686"/>
      <c r="D202" s="686"/>
      <c r="E202" s="686"/>
      <c r="F202" s="686"/>
      <c r="G202" s="686"/>
      <c r="H202" s="686"/>
      <c r="I202" s="673"/>
      <c r="J202" s="716"/>
      <c r="K202" s="686"/>
      <c r="L202" s="686"/>
      <c r="M202" s="716"/>
      <c r="N202" s="686"/>
      <c r="O202" s="671"/>
      <c r="AL202" s="606"/>
      <c r="AM202" s="606"/>
      <c r="AN202" s="606"/>
      <c r="AO202" s="606"/>
      <c r="AP202" s="606"/>
      <c r="AQ202" s="606"/>
      <c r="AR202" s="606"/>
      <c r="AS202" s="606"/>
      <c r="AT202" s="606"/>
      <c r="AU202" s="606"/>
      <c r="AV202" s="606"/>
      <c r="AW202" s="606"/>
      <c r="AX202" s="606"/>
      <c r="AY202" s="606"/>
    </row>
    <row r="203" spans="1:51">
      <c r="A203" s="686"/>
      <c r="B203" s="686"/>
      <c r="C203" s="686"/>
      <c r="D203" s="686"/>
      <c r="E203" s="686"/>
      <c r="F203" s="686"/>
      <c r="G203" s="686"/>
      <c r="H203" s="686"/>
      <c r="I203" s="673"/>
      <c r="J203" s="716"/>
      <c r="K203" s="686"/>
      <c r="L203" s="686"/>
      <c r="M203" s="716"/>
      <c r="N203" s="686"/>
      <c r="O203" s="671"/>
      <c r="AL203" s="606"/>
      <c r="AM203" s="606"/>
      <c r="AN203" s="606"/>
      <c r="AO203" s="606"/>
      <c r="AP203" s="606"/>
      <c r="AQ203" s="606"/>
      <c r="AR203" s="606"/>
      <c r="AS203" s="606"/>
      <c r="AT203" s="606"/>
      <c r="AU203" s="606"/>
      <c r="AV203" s="606"/>
      <c r="AW203" s="606"/>
      <c r="AX203" s="606"/>
      <c r="AY203" s="606"/>
    </row>
    <row r="204" spans="1:51">
      <c r="A204" s="686"/>
      <c r="B204" s="686"/>
      <c r="C204" s="686"/>
      <c r="D204" s="686"/>
      <c r="E204" s="686"/>
      <c r="F204" s="686"/>
      <c r="G204" s="686"/>
      <c r="H204" s="686"/>
      <c r="I204" s="673"/>
      <c r="J204" s="716"/>
      <c r="K204" s="686"/>
      <c r="L204" s="686"/>
      <c r="M204" s="716"/>
      <c r="N204" s="686"/>
      <c r="O204" s="671"/>
      <c r="AL204" s="606"/>
      <c r="AM204" s="606"/>
      <c r="AN204" s="606"/>
      <c r="AO204" s="606"/>
      <c r="AP204" s="606"/>
      <c r="AQ204" s="606"/>
      <c r="AR204" s="606"/>
      <c r="AS204" s="606"/>
      <c r="AT204" s="606"/>
      <c r="AU204" s="606"/>
      <c r="AV204" s="606"/>
      <c r="AW204" s="606"/>
      <c r="AX204" s="606"/>
      <c r="AY204" s="606"/>
    </row>
  </sheetData>
  <sheetProtection algorithmName="SHA-512" hashValue="9u/Q7QFzeT3t8al6t3H5k6R26aVn6qikWVVoLvUVsopdR5SWsvXgCWCyZDDZJEcbzdB7y1LLa+WFwNxg8oIsbQ==" saltValue="8RwtFqiDjgui0wE3gl4ucA==" spinCount="100000" sheet="1" formatColumns="0" formatRows="0" selectLockedCells="1"/>
  <customSheetViews>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40">
    <mergeCell ref="AG147:AH147"/>
    <mergeCell ref="AG11:AH11"/>
    <mergeCell ref="AG15:AH15"/>
    <mergeCell ref="Z15:AA15"/>
    <mergeCell ref="AC15:AD15"/>
    <mergeCell ref="AG151:AH151"/>
    <mergeCell ref="AG132:AH132"/>
    <mergeCell ref="AG136:AH136"/>
    <mergeCell ref="AG140:AH140"/>
    <mergeCell ref="B20:J20"/>
    <mergeCell ref="H95:M95"/>
    <mergeCell ref="H96:M96"/>
    <mergeCell ref="A136:L136"/>
    <mergeCell ref="A132:O132"/>
    <mergeCell ref="H94:M94"/>
    <mergeCell ref="A98:O98"/>
    <mergeCell ref="H97:M97"/>
    <mergeCell ref="F101:O101"/>
    <mergeCell ref="Z143:AA143"/>
    <mergeCell ref="AC143:AD143"/>
    <mergeCell ref="AG143:AH143"/>
    <mergeCell ref="J195:L195"/>
    <mergeCell ref="B99:O99"/>
    <mergeCell ref="B100:O100"/>
    <mergeCell ref="A133:O133"/>
    <mergeCell ref="J196:L196"/>
    <mergeCell ref="J137:L137"/>
    <mergeCell ref="J138:L138"/>
    <mergeCell ref="J139:L139"/>
    <mergeCell ref="J140:L140"/>
    <mergeCell ref="J194:L194"/>
    <mergeCell ref="A142:O142"/>
    <mergeCell ref="AG3:AH3"/>
    <mergeCell ref="AG7:AH7"/>
    <mergeCell ref="C11:E11"/>
    <mergeCell ref="A13:O13"/>
    <mergeCell ref="A3:O3"/>
    <mergeCell ref="A4:O4"/>
    <mergeCell ref="A7:L7"/>
    <mergeCell ref="M9:N9"/>
  </mergeCells>
  <phoneticPr fontId="2" type="noConversion"/>
  <conditionalFormatting sqref="I23:I93 M23:M93 G23:G93">
    <cfRule type="expression" dxfId="52" priority="2525" stopIfTrue="1">
      <formula>F23&gt;0</formula>
    </cfRule>
  </conditionalFormatting>
  <conditionalFormatting sqref="I23:I93 M23:M93">
    <cfRule type="cellIs" dxfId="51" priority="2523" stopIfTrue="1" operator="equal">
      <formula>"a"</formula>
    </cfRule>
  </conditionalFormatting>
  <conditionalFormatting sqref="I23:I93">
    <cfRule type="expression" dxfId="50" priority="4977" stopIfTrue="1">
      <formula>F23&gt;0</formula>
    </cfRule>
  </conditionalFormatting>
  <conditionalFormatting sqref="I35:I37">
    <cfRule type="cellIs" dxfId="49" priority="2526" stopIfTrue="1" operator="equal">
      <formula>"a"</formula>
    </cfRule>
  </conditionalFormatting>
  <conditionalFormatting sqref="I36">
    <cfRule type="expression" dxfId="48" priority="2524" stopIfTrue="1">
      <formula>F36&gt;0</formula>
    </cfRule>
  </conditionalFormatting>
  <conditionalFormatting sqref="I37">
    <cfRule type="expression" dxfId="47" priority="4964" stopIfTrue="1">
      <formula>F37&gt;0</formula>
    </cfRule>
    <cfRule type="expression" dxfId="46" priority="4970" stopIfTrue="1">
      <formula>H37&gt;0</formula>
    </cfRule>
  </conditionalFormatting>
  <conditionalFormatting sqref="M18:M20">
    <cfRule type="expression" dxfId="45" priority="8424" stopIfTrue="1">
      <formula>L18&gt;0</formula>
    </cfRule>
    <cfRule type="cellIs" dxfId="44" priority="8425" stopIfTrue="1" operator="equal">
      <formula>"a"</formula>
    </cfRule>
  </conditionalFormatting>
  <conditionalFormatting sqref="M156 O156 M163 AA164:AA165 AD164:AD165 O165 M165:M172 AA173:AA174 AD173:AD174 O174 M174:M175">
    <cfRule type="cellIs" dxfId="43" priority="8427" stopIfTrue="1" operator="equal">
      <formula>"a"</formula>
    </cfRule>
  </conditionalFormatting>
  <conditionalFormatting sqref="O18:O19 O149:O150 O153:O154 O157:O159 O162:O163 O166:O172 O175 O177:O182 O184:O187 O189:O193">
    <cfRule type="expression" dxfId="42" priority="8426" stopIfTrue="1">
      <formula>M18=""</formula>
    </cfRule>
  </conditionalFormatting>
  <conditionalFormatting sqref="AA18:AA94 AD18:AD94">
    <cfRule type="cellIs" dxfId="41" priority="1" stopIfTrue="1" operator="equal">
      <formula>#REF!</formula>
    </cfRule>
  </conditionalFormatting>
  <conditionalFormatting sqref="AA148:AA159 AD148:AD159 AA162:AA163 AD162:AD163 AA166:AA172 AD166:AD172 AA175 AD175 AA177:AA187 AD177:AD187 AA189:AA193 AD189:AD193">
    <cfRule type="cellIs" dxfId="40" priority="8428" stopIfTrue="1" operator="equal">
      <formula>#REF!</formula>
    </cfRule>
  </conditionalFormatting>
  <dataValidations xWindow="884" yWindow="499" count="4">
    <dataValidation allowBlank="1" showInputMessage="1" showErrorMessage="1" error="Enter Direct or Bought-out only" sqref="O101:O65442 O95:O98 L15 O16:O93 O1:O2 O4:O14" xr:uid="{00000000-0002-0000-0400-000000000000}"/>
    <dataValidation type="decimal" operator="greaterThan" allowBlank="1" showInputMessage="1" showErrorMessage="1" sqref="M23:M93" xr:uid="{00000000-0002-0000-0400-000001000000}">
      <formula1>0</formula1>
    </dataValidation>
    <dataValidation type="whole" operator="greaterThan" allowBlank="1" showInputMessage="1" showErrorMessage="1" sqref="G23:G93" xr:uid="{00000000-0002-0000-0400-000002000000}">
      <formula1>1</formula1>
    </dataValidation>
    <dataValidation type="list" operator="greaterThan" allowBlank="1" showInputMessage="1" showErrorMessage="1" sqref="I23:I93"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No.:NR3/NT/W-AIS/DOM/K00/25/11853 (RFx No. 5002004745)</v>
      </c>
      <c r="B1" s="58"/>
      <c r="C1" s="51"/>
      <c r="D1" s="51"/>
      <c r="E1" s="7"/>
      <c r="F1" s="7"/>
      <c r="G1" s="8" t="s">
        <v>416</v>
      </c>
      <c r="T1" s="374" t="s">
        <v>252</v>
      </c>
      <c r="U1" s="360">
        <f>SUMIF(G17:G70, "Direct",F17:F70)</f>
        <v>0</v>
      </c>
      <c r="Z1" s="360" t="str">
        <f>'Names of Bidder'!D6</f>
        <v>JV (Joint Venture)</v>
      </c>
      <c r="AA1" s="29" t="s">
        <v>253</v>
      </c>
    </row>
    <row r="2" spans="1:27" ht="14.1" customHeight="1">
      <c r="A2" s="321"/>
      <c r="B2" s="321"/>
      <c r="C2" s="321"/>
      <c r="D2" s="321"/>
      <c r="Q2" s="6"/>
      <c r="T2" s="374" t="s">
        <v>254</v>
      </c>
      <c r="U2" s="375" t="e">
        <f>#REF!-U1</f>
        <v>#REF!</v>
      </c>
      <c r="V2" s="342"/>
      <c r="Z2" s="360" t="str">
        <f>'Names of Bidder'!L6</f>
        <v>2 or More</v>
      </c>
    </row>
    <row r="3" spans="1:27" ht="49.5" customHeight="1">
      <c r="A3" s="1219" t="str">
        <f>Cover!$B$2</f>
        <v>Package-A-Construction of 2 Nos. 400 kV line bays at 400 kV Bareilly (POWERGRID) S/S</v>
      </c>
      <c r="B3" s="1219"/>
      <c r="C3" s="1219"/>
      <c r="D3" s="1219"/>
      <c r="E3" s="1219"/>
      <c r="F3" s="1219"/>
      <c r="G3" s="1219"/>
      <c r="O3" s="4"/>
      <c r="P3" s="303"/>
      <c r="Q3" s="303"/>
      <c r="R3" s="303"/>
      <c r="T3" s="4"/>
      <c r="U3" s="1"/>
      <c r="W3" s="1218"/>
      <c r="X3" s="1218"/>
    </row>
    <row r="4" spans="1:27" ht="22.15" customHeight="1">
      <c r="A4" s="1220" t="s">
        <v>418</v>
      </c>
      <c r="B4" s="1220"/>
      <c r="C4" s="1220"/>
      <c r="D4" s="1220"/>
      <c r="E4" s="1220"/>
      <c r="F4" s="1220"/>
      <c r="G4" s="1220"/>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(Lead Partner) :</v>
      </c>
      <c r="B6" s="24"/>
      <c r="C6" s="23"/>
      <c r="D6" s="23"/>
      <c r="E6" s="55" t="s">
        <v>394</v>
      </c>
      <c r="F6" s="1"/>
      <c r="G6" s="24"/>
      <c r="O6" s="4"/>
      <c r="P6" s="303"/>
      <c r="Q6" s="303"/>
      <c r="R6" s="303"/>
      <c r="T6" s="4"/>
      <c r="U6" s="341"/>
    </row>
    <row r="7" spans="1:27" ht="35.25" customHeight="1">
      <c r="A7" s="1221" t="str">
        <f>IF('Names of Bidder'!D9="", "", IF('Names of Bidder'!D6= "JV (Joint Venture)", "JV of " &amp; Z8, ""))</f>
        <v xml:space="preserve">JV of …….. …….. …….. …….. …….. ……..  ,  &amp; …….. …….. …….. …….. …….. …….. </v>
      </c>
      <c r="B7" s="1221"/>
      <c r="C7" s="1221"/>
      <c r="D7" s="1221"/>
      <c r="E7" s="54" t="s">
        <v>396</v>
      </c>
      <c r="F7" s="1"/>
      <c r="G7" s="24"/>
      <c r="O7" s="357"/>
      <c r="P7" s="344"/>
      <c r="Q7" s="344"/>
      <c r="R7" s="344"/>
      <c r="W7" s="1218"/>
      <c r="X7" s="1218"/>
    </row>
    <row r="8" spans="1:27" ht="18" customHeight="1">
      <c r="A8" s="23" t="s">
        <v>395</v>
      </c>
      <c r="B8" s="1222" t="str">
        <f>IF('Names of Bidder'!D9=0, "", 'Names of Bidder'!D9)</f>
        <v xml:space="preserve">…….. …….. …….. …….. …….. …….. </v>
      </c>
      <c r="C8" s="1222"/>
      <c r="D8" s="1222"/>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22" t="str">
        <f>IF('Names of Bidder'!D10=0, "", 'Names of Bidder'!D10)</f>
        <v xml:space="preserve">…….. …….. …….. …….. …….. …….. </v>
      </c>
      <c r="C9" s="1222"/>
      <c r="D9" s="1222"/>
      <c r="E9" s="54" t="s">
        <v>399</v>
      </c>
      <c r="F9" s="1"/>
      <c r="G9" s="24"/>
      <c r="O9" s="4"/>
      <c r="P9" s="345"/>
      <c r="Q9" s="345"/>
      <c r="R9" s="345"/>
    </row>
    <row r="10" spans="1:27" ht="18" customHeight="1">
      <c r="A10" s="324"/>
      <c r="B10" s="1223" t="str">
        <f>IF('Names of Bidder'!D11=0, "", 'Names of Bidder'!D11)</f>
        <v xml:space="preserve">…….. …….. …….. …….. …….. …….. </v>
      </c>
      <c r="C10" s="1223"/>
      <c r="D10" s="1223"/>
      <c r="E10" s="325" t="s">
        <v>278</v>
      </c>
      <c r="G10" s="324"/>
      <c r="O10" s="357"/>
      <c r="P10" s="358"/>
      <c r="Q10" s="303"/>
      <c r="R10" s="346"/>
    </row>
    <row r="11" spans="1:27" ht="18" customHeight="1">
      <c r="A11" s="324"/>
      <c r="B11" s="1223" t="str">
        <f>IF('Names of Bidder'!D12=0, "", 'Names of Bidder'!D12)</f>
        <v xml:space="preserve">…….. …….. …….. …….. …….. …….. </v>
      </c>
      <c r="C11" s="1223"/>
      <c r="D11" s="1223"/>
      <c r="E11" s="325" t="s">
        <v>400</v>
      </c>
      <c r="G11" s="324"/>
      <c r="W11" s="1218"/>
      <c r="X11" s="1218"/>
    </row>
    <row r="12" spans="1:27" ht="14.1" customHeight="1">
      <c r="A12" s="324"/>
      <c r="B12" s="324"/>
      <c r="C12" s="324"/>
      <c r="D12" s="324"/>
      <c r="E12" s="23"/>
      <c r="F12" s="26"/>
      <c r="G12" s="26"/>
      <c r="Y12" s="347"/>
    </row>
    <row r="13" spans="1:27" ht="40.5" customHeight="1">
      <c r="A13" s="1224" t="s">
        <v>374</v>
      </c>
      <c r="B13" s="1224"/>
      <c r="C13" s="1224"/>
      <c r="D13" s="1224"/>
      <c r="E13" s="1224"/>
      <c r="F13" s="1224"/>
      <c r="G13" s="1224"/>
      <c r="H13" s="385"/>
      <c r="I13" s="245"/>
      <c r="J13" s="246"/>
      <c r="K13" s="246"/>
      <c r="L13" s="246"/>
      <c r="M13" s="246"/>
      <c r="Q13" s="6"/>
      <c r="U13" t="s">
        <v>422</v>
      </c>
      <c r="Y13" s="347"/>
    </row>
    <row r="14" spans="1:27" ht="14.1" customHeight="1">
      <c r="E14" s="7"/>
      <c r="F14" s="7"/>
      <c r="G14" s="8" t="s">
        <v>271</v>
      </c>
      <c r="P14" s="1216"/>
      <c r="Q14" s="1216"/>
      <c r="S14" s="1217"/>
      <c r="T14" s="1217"/>
      <c r="U14" t="s">
        <v>68</v>
      </c>
      <c r="W14" s="1218"/>
      <c r="X14" s="1218"/>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26" t="s">
        <v>467</v>
      </c>
      <c r="C74" s="1226"/>
      <c r="D74" s="1226"/>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27" t="s">
        <v>421</v>
      </c>
      <c r="C75" s="1227"/>
      <c r="D75" s="1227"/>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28"/>
      <c r="B76" s="1228"/>
      <c r="C76" s="1228"/>
      <c r="D76" s="1228"/>
      <c r="E76" s="1228"/>
      <c r="F76" s="1228"/>
      <c r="G76" s="1228"/>
      <c r="P76" s="355" t="s">
        <v>257</v>
      </c>
      <c r="Q76" s="352" t="e">
        <f>F75-Q75</f>
        <v>#REF!</v>
      </c>
      <c r="S76" s="355" t="s">
        <v>273</v>
      </c>
      <c r="T76" s="352" t="e">
        <f>Q75-T75</f>
        <v>#REF!</v>
      </c>
    </row>
    <row r="77" spans="1:22" ht="16.5" customHeight="1">
      <c r="B77" s="1229" t="str">
        <f>IF((18-COUNTA(G17:G70))&gt;0,"Do not leave Mode of Transaction Blank for any item. "&amp;(18-COUNTA(G17:G70))&amp;" item(s) is(are) left blank, if you leave it blank, the same shall be deemed to be 'Bought-out'", " ")</f>
        <v xml:space="preserve"> </v>
      </c>
      <c r="C77" s="1229"/>
      <c r="D77" s="1229"/>
      <c r="E77" s="1229"/>
      <c r="F77" s="1229"/>
      <c r="G77" s="1229"/>
      <c r="P77" s="1" t="s">
        <v>283</v>
      </c>
      <c r="Q77" s="1" t="e">
        <f>IF(#REF!&gt;0,#REF! &amp; " item(s) in Sch-1", "")</f>
        <v>#REF!</v>
      </c>
    </row>
    <row r="78" spans="1:22" ht="24" customHeight="1">
      <c r="A78" s="66"/>
      <c r="B78" s="1229"/>
      <c r="C78" s="1229"/>
      <c r="D78" s="1229"/>
      <c r="E78" s="1229"/>
      <c r="F78" s="1229"/>
      <c r="G78" s="1229"/>
    </row>
    <row r="79" spans="1:22" ht="117.75" customHeight="1">
      <c r="A79" s="67" t="s">
        <v>408</v>
      </c>
      <c r="B79" s="1230" t="s">
        <v>66</v>
      </c>
      <c r="C79" s="1230"/>
      <c r="D79" s="1230"/>
      <c r="E79" s="1230"/>
      <c r="F79" s="1230"/>
      <c r="G79" s="1230"/>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31"/>
      <c r="B111" s="1231"/>
      <c r="C111" s="1231"/>
      <c r="D111" s="1231"/>
      <c r="E111" s="1231"/>
      <c r="F111" s="1231"/>
      <c r="G111" s="1231"/>
      <c r="O111" s="4"/>
      <c r="P111" s="303"/>
      <c r="Q111" s="303"/>
      <c r="R111" s="303"/>
      <c r="T111" s="4"/>
      <c r="U111" s="1"/>
      <c r="W111" s="1218"/>
      <c r="X111" s="1218"/>
    </row>
    <row r="112" spans="1:24" ht="22.15" customHeight="1">
      <c r="A112" s="1232"/>
      <c r="B112" s="1232"/>
      <c r="C112" s="1232"/>
      <c r="D112" s="1232"/>
      <c r="E112" s="1232"/>
      <c r="F112" s="1232"/>
      <c r="G112" s="1232"/>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33"/>
      <c r="B115" s="1233"/>
      <c r="C115" s="1233"/>
      <c r="D115" s="1233"/>
      <c r="E115" s="196"/>
      <c r="F115" s="186"/>
      <c r="G115" s="185"/>
      <c r="O115" s="357"/>
      <c r="P115" s="344"/>
      <c r="Q115" s="344"/>
      <c r="R115" s="344"/>
      <c r="W115" s="1218"/>
      <c r="X115" s="1218"/>
    </row>
    <row r="116" spans="1:41" ht="18" customHeight="1">
      <c r="A116" s="198"/>
      <c r="B116" s="1225"/>
      <c r="C116" s="1225"/>
      <c r="D116" s="1225"/>
      <c r="E116" s="196"/>
      <c r="F116" s="186"/>
      <c r="G116" s="185"/>
      <c r="O116" s="4"/>
      <c r="P116" s="345"/>
      <c r="Q116" s="345"/>
      <c r="R116" s="345"/>
    </row>
    <row r="117" spans="1:41" ht="18" customHeight="1">
      <c r="A117" s="198"/>
      <c r="B117" s="1225"/>
      <c r="C117" s="1225"/>
      <c r="D117" s="1225"/>
      <c r="E117" s="196"/>
      <c r="F117" s="186"/>
      <c r="G117" s="185"/>
      <c r="O117" s="4"/>
      <c r="P117" s="345"/>
      <c r="Q117" s="345"/>
      <c r="R117" s="345"/>
    </row>
    <row r="118" spans="1:41" ht="18" customHeight="1">
      <c r="A118" s="185"/>
      <c r="B118" s="1225"/>
      <c r="C118" s="1225"/>
      <c r="D118" s="1225"/>
      <c r="E118" s="196"/>
      <c r="F118" s="186"/>
      <c r="G118" s="185"/>
      <c r="O118" s="357"/>
      <c r="P118" s="359"/>
      <c r="Q118" s="356"/>
      <c r="R118" s="346"/>
    </row>
    <row r="119" spans="1:41" ht="18" customHeight="1">
      <c r="A119" s="185"/>
      <c r="B119" s="1225"/>
      <c r="C119" s="1225"/>
      <c r="D119" s="1225"/>
      <c r="E119" s="196"/>
      <c r="F119" s="186"/>
      <c r="G119" s="185"/>
      <c r="W119" s="1218"/>
      <c r="X119" s="1218"/>
    </row>
    <row r="120" spans="1:41" ht="18" customHeight="1">
      <c r="A120" s="185"/>
      <c r="B120" s="185"/>
      <c r="C120" s="185"/>
      <c r="D120" s="185"/>
      <c r="E120" s="198"/>
      <c r="F120" s="186"/>
      <c r="G120" s="186"/>
      <c r="Y120" s="347"/>
    </row>
    <row r="121" spans="1:41" ht="40.5" customHeight="1">
      <c r="A121" s="1235"/>
      <c r="B121" s="1235"/>
      <c r="C121" s="1235"/>
      <c r="D121" s="1235"/>
      <c r="E121" s="1235"/>
      <c r="F121" s="1235"/>
      <c r="G121" s="1235"/>
      <c r="H121" s="385"/>
      <c r="I121" s="245"/>
      <c r="J121" s="246"/>
      <c r="K121" s="246"/>
      <c r="L121" s="246"/>
      <c r="M121" s="246"/>
      <c r="Q121" s="6"/>
      <c r="Y121" s="347"/>
    </row>
    <row r="122" spans="1:41" ht="18" customHeight="1">
      <c r="A122" s="193"/>
      <c r="B122" s="193"/>
      <c r="C122" s="193"/>
      <c r="D122" s="193"/>
      <c r="E122" s="200"/>
      <c r="F122" s="200"/>
      <c r="G122" s="201"/>
      <c r="P122" s="1216"/>
      <c r="Q122" s="1216"/>
      <c r="S122" s="1217"/>
      <c r="T122" s="1217"/>
      <c r="W122" s="1218"/>
      <c r="X122" s="1218"/>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18"/>
      <c r="X126" s="1218"/>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18"/>
      <c r="X130" s="1218"/>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36"/>
      <c r="C173" s="1236"/>
      <c r="D173" s="1236"/>
      <c r="E173" s="226"/>
      <c r="F173" s="226"/>
      <c r="G173" s="186"/>
      <c r="I173" s="244"/>
      <c r="J173" s="177"/>
      <c r="K173" s="177"/>
      <c r="L173" s="177"/>
      <c r="M173" s="177"/>
      <c r="N173" s="1"/>
      <c r="O173" s="1"/>
      <c r="P173" s="81"/>
      <c r="Q173" s="351"/>
      <c r="R173" s="6"/>
      <c r="S173" s="81"/>
      <c r="T173" s="351"/>
      <c r="U173" s="1"/>
      <c r="V173" s="6"/>
    </row>
    <row r="174" spans="1:22" ht="26.1" customHeight="1">
      <c r="A174" s="241"/>
      <c r="B174" s="1237"/>
      <c r="C174" s="1237"/>
      <c r="D174" s="1237"/>
      <c r="E174" s="226"/>
      <c r="F174" s="226"/>
      <c r="G174" s="186"/>
      <c r="I174" s="244"/>
      <c r="J174" s="177"/>
      <c r="K174" s="177"/>
      <c r="L174" s="177"/>
      <c r="M174" s="177"/>
      <c r="N174" s="1"/>
      <c r="O174" s="1"/>
      <c r="P174" s="81"/>
      <c r="Q174" s="351"/>
      <c r="R174" s="6"/>
      <c r="S174" s="81"/>
      <c r="T174" s="351"/>
      <c r="U174" s="1"/>
      <c r="V174" s="1"/>
    </row>
    <row r="175" spans="1:22" ht="26.1" customHeight="1">
      <c r="A175" s="241"/>
      <c r="B175" s="1234"/>
      <c r="C175" s="1234"/>
      <c r="D175" s="1234"/>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81"/>
  <sheetViews>
    <sheetView view="pageBreakPreview" zoomScaleNormal="100" zoomScaleSheetLayoutView="100" workbookViewId="0">
      <selection activeCell="I23" sqref="I23"/>
    </sheetView>
  </sheetViews>
  <sheetFormatPr defaultColWidth="9" defaultRowHeight="15.75"/>
  <cols>
    <col min="1" max="1" width="5.625" style="831" customWidth="1"/>
    <col min="2" max="2" width="12.625" style="831" hidden="1" customWidth="1"/>
    <col min="3" max="3" width="8.75" style="831" hidden="1" customWidth="1"/>
    <col min="4" max="4" width="29.5" style="831" customWidth="1"/>
    <col min="5" max="5" width="13.875" style="831" hidden="1" customWidth="1"/>
    <col min="6" max="6" width="74.75" style="832" customWidth="1"/>
    <col min="7" max="7" width="6.75" style="831" customWidth="1"/>
    <col min="8" max="8" width="9.25" style="831" customWidth="1"/>
    <col min="9" max="9" width="21.25" style="833" customWidth="1"/>
    <col min="10" max="10" width="25.5" style="831" customWidth="1"/>
    <col min="11" max="11" width="9" style="603" customWidth="1"/>
    <col min="12" max="13" width="9" style="606" customWidth="1"/>
    <col min="14" max="20" width="9" style="603" customWidth="1"/>
    <col min="21" max="32" width="9" style="603"/>
    <col min="33" max="16384" width="9" style="606"/>
  </cols>
  <sheetData>
    <row r="1" spans="1:36" ht="18" customHeight="1">
      <c r="A1" s="824" t="str">
        <f>Cover!B3</f>
        <v>Tender Enquiry No.:NR3/NT/W-AIS/DOM/K00/25/11853 (RFx No. 5002004745)</v>
      </c>
      <c r="B1" s="824"/>
      <c r="C1" s="824"/>
      <c r="D1" s="824"/>
      <c r="E1" s="824"/>
      <c r="F1" s="1027"/>
      <c r="G1" s="825"/>
      <c r="H1" s="825"/>
      <c r="I1" s="826"/>
      <c r="J1" s="825" t="s">
        <v>578</v>
      </c>
    </row>
    <row r="2" spans="1:36" ht="6.75" customHeight="1">
      <c r="A2" s="827"/>
      <c r="B2" s="827"/>
      <c r="C2" s="827"/>
      <c r="D2" s="827"/>
      <c r="E2" s="827"/>
      <c r="F2" s="1028"/>
      <c r="G2" s="827"/>
      <c r="H2" s="827"/>
      <c r="I2" s="606"/>
      <c r="J2" s="827"/>
    </row>
    <row r="3" spans="1:36" ht="69.75" customHeight="1">
      <c r="A3" s="1245" t="str">
        <f>Cover!$B$2</f>
        <v>Package-A-Construction of 2 Nos. 400 kV line bays at 400 kV Bareilly (POWERGRID) S/S</v>
      </c>
      <c r="B3" s="1245"/>
      <c r="C3" s="1245"/>
      <c r="D3" s="1245"/>
      <c r="E3" s="1245"/>
      <c r="F3" s="1245"/>
      <c r="G3" s="1245"/>
      <c r="H3" s="1245"/>
      <c r="I3" s="1245"/>
      <c r="J3" s="1245"/>
      <c r="K3" s="1029"/>
      <c r="L3" s="1030"/>
      <c r="M3" s="605"/>
      <c r="O3" s="828"/>
      <c r="R3" s="1246"/>
      <c r="S3" s="1246"/>
      <c r="AG3" s="603"/>
      <c r="AH3" s="603"/>
      <c r="AI3" s="603"/>
      <c r="AJ3" s="603"/>
    </row>
    <row r="4" spans="1:36" ht="22.15" customHeight="1">
      <c r="A4" s="1214" t="s">
        <v>23</v>
      </c>
      <c r="B4" s="1214"/>
      <c r="C4" s="1214"/>
      <c r="D4" s="1214"/>
      <c r="E4" s="1214"/>
      <c r="F4" s="1214"/>
      <c r="G4" s="1214"/>
      <c r="H4" s="1214"/>
      <c r="I4" s="1214"/>
      <c r="J4" s="1214"/>
      <c r="K4" s="1031"/>
    </row>
    <row r="5" spans="1:36" ht="9.75" customHeight="1">
      <c r="J5" s="827"/>
    </row>
    <row r="6" spans="1:36" ht="18" customHeight="1">
      <c r="A6" s="1244" t="str">
        <f>'Sch-1'!A6</f>
        <v>Bidder’s Name and Address (Lead Partner) :</v>
      </c>
      <c r="B6" s="1244"/>
      <c r="C6" s="1244"/>
      <c r="D6" s="1244"/>
      <c r="E6" s="675"/>
      <c r="F6" s="1032"/>
      <c r="G6" s="837"/>
      <c r="H6" s="837"/>
      <c r="I6" s="670" t="s">
        <v>394</v>
      </c>
      <c r="J6" s="827"/>
      <c r="K6" s="698"/>
    </row>
    <row r="7" spans="1:36" ht="16.5">
      <c r="A7" s="1247" t="str">
        <f>'Sch-1'!A7</f>
        <v xml:space="preserve">JV of …….. …….. …….. …….. …….. ……..  ,  &amp; …….. …….. …….. …….. …….. …….. </v>
      </c>
      <c r="B7" s="1247"/>
      <c r="C7" s="1247"/>
      <c r="D7" s="1247"/>
      <c r="E7" s="1247"/>
      <c r="F7" s="1247"/>
      <c r="G7" s="1247"/>
      <c r="H7" s="1247"/>
      <c r="I7" s="695" t="str">
        <f>'Sch-1'!M7</f>
        <v>Contracts Services, 3rd Floor</v>
      </c>
      <c r="J7" s="827"/>
      <c r="K7" s="698"/>
    </row>
    <row r="8" spans="1:36" ht="18" customHeight="1">
      <c r="A8" s="675" t="s">
        <v>395</v>
      </c>
      <c r="B8" s="675"/>
      <c r="C8" s="1239" t="str">
        <f>IF('Sch-1'!C8=0, "", 'Sch-1'!C8)</f>
        <v xml:space="preserve">…….. …….. …….. …….. …….. …….. </v>
      </c>
      <c r="D8" s="1239"/>
      <c r="E8" s="1239"/>
      <c r="I8" s="695" t="str">
        <f>'Sch-1'!M8</f>
        <v>Power Grid Corporation of India Ltd.,</v>
      </c>
      <c r="J8" s="827"/>
      <c r="K8" s="698"/>
    </row>
    <row r="9" spans="1:36" ht="18" customHeight="1">
      <c r="A9" s="675" t="s">
        <v>397</v>
      </c>
      <c r="B9" s="675"/>
      <c r="C9" s="1239" t="str">
        <f>IF('Sch-1'!C9=0, "", 'Sch-1'!C9)</f>
        <v xml:space="preserve">…….. …….. …….. …….. …….. …….. </v>
      </c>
      <c r="D9" s="1239"/>
      <c r="E9" s="1239"/>
      <c r="I9" s="695" t="str">
        <f>'Sch-1'!M9</f>
        <v>Northern Region-III Headquarter 2nd Floor, Plot No. – 2A/INS 02, Avadh Vihar Yojna</v>
      </c>
      <c r="J9" s="827"/>
      <c r="K9" s="698"/>
    </row>
    <row r="10" spans="1:36" ht="18" customHeight="1">
      <c r="A10" s="837"/>
      <c r="B10" s="837"/>
      <c r="C10" s="1239" t="str">
        <f>IF('Sch-1'!C10=0, "", 'Sch-1'!C10)</f>
        <v xml:space="preserve">…….. …….. …….. …….. …….. …….. </v>
      </c>
      <c r="D10" s="1239"/>
      <c r="E10" s="1239"/>
      <c r="I10" s="695" t="str">
        <f>'Sch-1'!M10</f>
        <v xml:space="preserve">Amar Shaheed Path, Lucknow- 226002 (UP) </v>
      </c>
      <c r="J10" s="827"/>
      <c r="K10" s="698"/>
    </row>
    <row r="11" spans="1:36" ht="18" customHeight="1">
      <c r="A11" s="837"/>
      <c r="B11" s="837"/>
      <c r="C11" s="1239" t="str">
        <f>IF('Sch-1'!C11=0, "", 'Sch-1'!C11)</f>
        <v xml:space="preserve">…….. …….. …….. …….. …….. …….. </v>
      </c>
      <c r="D11" s="1239"/>
      <c r="E11" s="1239"/>
      <c r="I11" s="695"/>
      <c r="J11" s="827"/>
      <c r="K11" s="698"/>
    </row>
    <row r="12" spans="1:36" ht="18" customHeight="1">
      <c r="A12" s="837"/>
      <c r="B12" s="837"/>
      <c r="C12" s="837"/>
      <c r="D12" s="837"/>
      <c r="E12" s="837"/>
      <c r="F12" s="919"/>
      <c r="G12" s="919"/>
      <c r="H12" s="1033"/>
      <c r="I12" s="695"/>
      <c r="J12" s="827"/>
      <c r="K12" s="698"/>
    </row>
    <row r="13" spans="1:36" ht="25.5" customHeight="1">
      <c r="A13" s="1244" t="s">
        <v>564</v>
      </c>
      <c r="B13" s="1244"/>
      <c r="C13" s="1244"/>
      <c r="D13" s="1244"/>
      <c r="E13" s="1244"/>
      <c r="F13" s="1244"/>
      <c r="G13" s="1244"/>
      <c r="H13" s="1244"/>
      <c r="I13" s="1244"/>
      <c r="J13" s="1244"/>
      <c r="K13" s="698"/>
    </row>
    <row r="14" spans="1:36" ht="9.75" customHeight="1">
      <c r="A14" s="695"/>
      <c r="B14" s="695"/>
      <c r="C14" s="695"/>
      <c r="D14" s="695"/>
      <c r="E14" s="695"/>
      <c r="F14" s="695"/>
      <c r="G14" s="695"/>
      <c r="H14" s="837"/>
      <c r="I14" s="695"/>
      <c r="J14" s="837"/>
      <c r="K14" s="698"/>
    </row>
    <row r="15" spans="1:36" ht="16.5">
      <c r="A15" s="837"/>
      <c r="B15" s="837"/>
      <c r="C15" s="837"/>
      <c r="D15" s="837"/>
      <c r="E15" s="837"/>
      <c r="F15" s="1034"/>
      <c r="G15" s="675"/>
      <c r="H15" s="675"/>
      <c r="I15" s="1240" t="s">
        <v>271</v>
      </c>
      <c r="J15" s="1240"/>
      <c r="K15" s="716"/>
    </row>
    <row r="16" spans="1:36" ht="93.75" customHeight="1">
      <c r="A16" s="1035" t="s">
        <v>359</v>
      </c>
      <c r="B16" s="1035" t="s">
        <v>511</v>
      </c>
      <c r="C16" s="1035" t="s">
        <v>512</v>
      </c>
      <c r="D16" s="1035" t="s">
        <v>513</v>
      </c>
      <c r="E16" s="1035" t="s">
        <v>514</v>
      </c>
      <c r="F16" s="1036" t="s">
        <v>366</v>
      </c>
      <c r="G16" s="1037" t="s">
        <v>351</v>
      </c>
      <c r="H16" s="1035" t="s">
        <v>352</v>
      </c>
      <c r="I16" s="1035" t="s">
        <v>516</v>
      </c>
      <c r="J16" s="1035" t="s">
        <v>517</v>
      </c>
    </row>
    <row r="17" spans="1:13" ht="16.5">
      <c r="A17" s="1038">
        <v>1</v>
      </c>
      <c r="B17" s="1038">
        <v>2</v>
      </c>
      <c r="C17" s="1038">
        <v>3</v>
      </c>
      <c r="D17" s="1038">
        <v>4</v>
      </c>
      <c r="E17" s="1038">
        <v>5</v>
      </c>
      <c r="F17" s="1038">
        <v>4</v>
      </c>
      <c r="G17" s="1038">
        <v>5</v>
      </c>
      <c r="H17" s="1038">
        <v>6</v>
      </c>
      <c r="I17" s="1038">
        <v>7</v>
      </c>
      <c r="J17" s="1038" t="s">
        <v>547</v>
      </c>
      <c r="K17" s="918"/>
    </row>
    <row r="18" spans="1:13" ht="16.5" hidden="1">
      <c r="A18" s="1039"/>
      <c r="B18" s="1039"/>
      <c r="C18" s="1039"/>
      <c r="D18" s="1039"/>
      <c r="E18" s="1039"/>
      <c r="F18" s="1038"/>
      <c r="G18" s="1038"/>
      <c r="H18" s="1038"/>
      <c r="I18" s="1038"/>
      <c r="J18" s="1040"/>
      <c r="K18" s="918"/>
    </row>
    <row r="19" spans="1:13" ht="16.5" hidden="1">
      <c r="A19" s="1039"/>
      <c r="B19" s="1039"/>
      <c r="C19" s="1039"/>
      <c r="D19" s="1039"/>
      <c r="E19" s="1039"/>
      <c r="F19" s="1038"/>
      <c r="G19" s="1038"/>
      <c r="H19" s="1038"/>
      <c r="I19" s="1038"/>
      <c r="J19" s="1040"/>
      <c r="K19" s="918"/>
    </row>
    <row r="20" spans="1:13" ht="26.25" hidden="1" customHeight="1">
      <c r="A20" s="1039"/>
      <c r="B20" s="1241" t="s">
        <v>569</v>
      </c>
      <c r="C20" s="1242"/>
      <c r="D20" s="1242"/>
      <c r="E20" s="1242"/>
      <c r="F20" s="1243"/>
      <c r="G20" s="1039"/>
      <c r="H20" s="1039"/>
      <c r="I20" s="1039"/>
      <c r="J20" s="1041"/>
      <c r="K20" s="918"/>
    </row>
    <row r="21" spans="1:13" s="833" customFormat="1" ht="20.25" customHeight="1">
      <c r="A21" s="1038" t="str">
        <f>'Sch-1'!A21</f>
        <v>I</v>
      </c>
      <c r="B21" s="1042" t="str">
        <f>'Sch-1'!B21</f>
        <v xml:space="preserve">SUPPLY  ITEMS   </v>
      </c>
      <c r="C21" s="1043"/>
      <c r="D21" s="1043"/>
      <c r="E21" s="1043"/>
      <c r="F21" s="1044"/>
      <c r="G21" s="1045"/>
      <c r="H21" s="1045"/>
      <c r="I21" s="1045"/>
      <c r="J21" s="1046"/>
      <c r="M21" s="606"/>
    </row>
    <row r="22" spans="1:13" s="833" customFormat="1" ht="20.25" customHeight="1">
      <c r="A22" s="1038"/>
      <c r="C22" s="1043"/>
      <c r="D22" s="1042" t="str">
        <f>Cover!$B$2</f>
        <v>Package-A-Construction of 2 Nos. 400 kV line bays at 400 kV Bareilly (POWERGRID) S/S</v>
      </c>
      <c r="E22" s="1043"/>
      <c r="F22" s="1044"/>
      <c r="G22" s="1045"/>
      <c r="H22" s="1045"/>
      <c r="I22" s="1045"/>
      <c r="J22" s="1046"/>
      <c r="M22" s="606"/>
    </row>
    <row r="23" spans="1:13" s="833" customFormat="1" ht="57" customHeight="1">
      <c r="A23" s="801">
        <v>1</v>
      </c>
      <c r="B23" s="951"/>
      <c r="C23" s="951"/>
      <c r="D23" s="1048" t="s">
        <v>598</v>
      </c>
      <c r="E23" s="1025" t="s">
        <v>595</v>
      </c>
      <c r="F23" s="1025" t="s">
        <v>595</v>
      </c>
      <c r="G23" s="1048" t="s">
        <v>589</v>
      </c>
      <c r="H23" s="628">
        <v>2</v>
      </c>
      <c r="I23" s="959"/>
      <c r="J23" s="1108" t="str">
        <f>IF(I23=0, "Included",IF(ISERROR(H23*I23), I23, H23*I23))</f>
        <v>Included</v>
      </c>
      <c r="K23" s="1047"/>
      <c r="M23" s="606"/>
    </row>
    <row r="24" spans="1:13" s="833" customFormat="1" ht="57" customHeight="1">
      <c r="A24" s="801">
        <v>2</v>
      </c>
      <c r="B24" s="951"/>
      <c r="C24" s="951"/>
      <c r="D24" s="1048" t="s">
        <v>599</v>
      </c>
      <c r="E24" s="1025" t="s">
        <v>596</v>
      </c>
      <c r="F24" s="1025" t="s">
        <v>713</v>
      </c>
      <c r="G24" s="1048" t="s">
        <v>589</v>
      </c>
      <c r="H24" s="628">
        <v>2</v>
      </c>
      <c r="I24" s="959"/>
      <c r="J24" s="1108" t="str">
        <f t="shared" ref="J24" si="0">IF(I24=0, "Included",IF(ISERROR(H24*I24), I24, H24*I24))</f>
        <v>Included</v>
      </c>
      <c r="K24" s="1047"/>
      <c r="M24" s="606"/>
    </row>
    <row r="25" spans="1:13" s="833" customFormat="1" ht="57" customHeight="1">
      <c r="A25" s="801">
        <v>3</v>
      </c>
      <c r="B25" s="951"/>
      <c r="C25" s="951"/>
      <c r="D25" s="1048" t="s">
        <v>600</v>
      </c>
      <c r="E25" s="1025" t="s">
        <v>596</v>
      </c>
      <c r="F25" s="1025" t="s">
        <v>714</v>
      </c>
      <c r="G25" s="1048" t="s">
        <v>589</v>
      </c>
      <c r="H25" s="628">
        <v>10</v>
      </c>
      <c r="I25" s="959"/>
      <c r="J25" s="1108" t="str">
        <f t="shared" ref="J25:J88" si="1">IF(I25=0, "Included",IF(ISERROR(H25*I25), I25, H25*I25))</f>
        <v>Included</v>
      </c>
      <c r="K25" s="1047"/>
      <c r="M25" s="606"/>
    </row>
    <row r="26" spans="1:13" s="833" customFormat="1" ht="57" customHeight="1">
      <c r="A26" s="801">
        <v>4</v>
      </c>
      <c r="B26" s="951"/>
      <c r="C26" s="951"/>
      <c r="D26" s="1048" t="s">
        <v>601</v>
      </c>
      <c r="E26" s="1025" t="s">
        <v>596</v>
      </c>
      <c r="F26" s="1025" t="s">
        <v>596</v>
      </c>
      <c r="G26" s="1048" t="s">
        <v>589</v>
      </c>
      <c r="H26" s="628">
        <v>12</v>
      </c>
      <c r="I26" s="959"/>
      <c r="J26" s="1108" t="str">
        <f t="shared" si="1"/>
        <v>Included</v>
      </c>
      <c r="K26" s="1047"/>
      <c r="M26" s="606"/>
    </row>
    <row r="27" spans="1:13" s="833" customFormat="1" ht="57" customHeight="1">
      <c r="A27" s="801">
        <v>5</v>
      </c>
      <c r="B27" s="951"/>
      <c r="C27" s="951"/>
      <c r="D27" s="1048" t="s">
        <v>602</v>
      </c>
      <c r="E27" s="1025" t="s">
        <v>596</v>
      </c>
      <c r="F27" s="1025" t="s">
        <v>715</v>
      </c>
      <c r="G27" s="1048" t="s">
        <v>589</v>
      </c>
      <c r="H27" s="628">
        <v>6</v>
      </c>
      <c r="I27" s="959"/>
      <c r="J27" s="1108" t="str">
        <f t="shared" si="1"/>
        <v>Included</v>
      </c>
      <c r="K27" s="1047"/>
      <c r="M27" s="606"/>
    </row>
    <row r="28" spans="1:13" s="833" customFormat="1" ht="57" customHeight="1">
      <c r="A28" s="801">
        <v>6</v>
      </c>
      <c r="B28" s="951"/>
      <c r="C28" s="951"/>
      <c r="D28" s="1048" t="s">
        <v>603</v>
      </c>
      <c r="E28" s="1025" t="s">
        <v>596</v>
      </c>
      <c r="F28" s="1025" t="s">
        <v>716</v>
      </c>
      <c r="G28" s="1048" t="s">
        <v>589</v>
      </c>
      <c r="H28" s="628">
        <v>6</v>
      </c>
      <c r="I28" s="959"/>
      <c r="J28" s="1108" t="str">
        <f t="shared" si="1"/>
        <v>Included</v>
      </c>
      <c r="K28" s="1047"/>
      <c r="M28" s="606"/>
    </row>
    <row r="29" spans="1:13" s="833" customFormat="1" ht="57" customHeight="1">
      <c r="A29" s="801">
        <v>7</v>
      </c>
      <c r="B29" s="951"/>
      <c r="C29" s="951"/>
      <c r="D29" s="1048" t="s">
        <v>604</v>
      </c>
      <c r="E29" s="1025" t="s">
        <v>596</v>
      </c>
      <c r="F29" s="1025" t="s">
        <v>717</v>
      </c>
      <c r="G29" s="1048" t="s">
        <v>589</v>
      </c>
      <c r="H29" s="628">
        <v>20</v>
      </c>
      <c r="I29" s="959"/>
      <c r="J29" s="1108" t="str">
        <f t="shared" si="1"/>
        <v>Included</v>
      </c>
      <c r="K29" s="1047"/>
      <c r="M29" s="606"/>
    </row>
    <row r="30" spans="1:13" s="833" customFormat="1" ht="57" customHeight="1">
      <c r="A30" s="801">
        <v>8</v>
      </c>
      <c r="B30" s="951"/>
      <c r="C30" s="951"/>
      <c r="D30" s="1048" t="s">
        <v>605</v>
      </c>
      <c r="E30" s="1025" t="s">
        <v>596</v>
      </c>
      <c r="F30" s="1025" t="s">
        <v>718</v>
      </c>
      <c r="G30" s="1048" t="s">
        <v>589</v>
      </c>
      <c r="H30" s="628">
        <v>12</v>
      </c>
      <c r="I30" s="959"/>
      <c r="J30" s="1108" t="str">
        <f t="shared" si="1"/>
        <v>Included</v>
      </c>
      <c r="K30" s="1047"/>
      <c r="M30" s="606"/>
    </row>
    <row r="31" spans="1:13" s="833" customFormat="1" ht="57" customHeight="1">
      <c r="A31" s="801">
        <v>9</v>
      </c>
      <c r="B31" s="951"/>
      <c r="C31" s="951"/>
      <c r="D31" s="1048" t="s">
        <v>606</v>
      </c>
      <c r="E31" s="1025" t="s">
        <v>596</v>
      </c>
      <c r="F31" s="1025" t="s">
        <v>719</v>
      </c>
      <c r="G31" s="1048" t="s">
        <v>589</v>
      </c>
      <c r="H31" s="628">
        <v>4</v>
      </c>
      <c r="I31" s="959"/>
      <c r="J31" s="1108" t="str">
        <f t="shared" si="1"/>
        <v>Included</v>
      </c>
      <c r="K31" s="1047"/>
      <c r="M31" s="606"/>
    </row>
    <row r="32" spans="1:13" s="833" customFormat="1" ht="57" customHeight="1">
      <c r="A32" s="801">
        <v>10</v>
      </c>
      <c r="B32" s="951"/>
      <c r="C32" s="951"/>
      <c r="D32" s="1048" t="s">
        <v>607</v>
      </c>
      <c r="E32" s="1025" t="s">
        <v>596</v>
      </c>
      <c r="F32" s="1025" t="s">
        <v>720</v>
      </c>
      <c r="G32" s="1048" t="s">
        <v>589</v>
      </c>
      <c r="H32" s="628">
        <v>4</v>
      </c>
      <c r="I32" s="959"/>
      <c r="J32" s="1108" t="str">
        <f t="shared" si="1"/>
        <v>Included</v>
      </c>
      <c r="K32" s="1047"/>
      <c r="M32" s="606"/>
    </row>
    <row r="33" spans="1:13" s="833" customFormat="1" ht="57" customHeight="1">
      <c r="A33" s="801">
        <v>11</v>
      </c>
      <c r="B33" s="951"/>
      <c r="C33" s="951"/>
      <c r="D33" s="1048" t="s">
        <v>608</v>
      </c>
      <c r="E33" s="1025" t="s">
        <v>596</v>
      </c>
      <c r="F33" s="1025" t="s">
        <v>721</v>
      </c>
      <c r="G33" s="1048" t="s">
        <v>589</v>
      </c>
      <c r="H33" s="628">
        <v>2</v>
      </c>
      <c r="I33" s="959"/>
      <c r="J33" s="1108" t="str">
        <f t="shared" si="1"/>
        <v>Included</v>
      </c>
      <c r="K33" s="1047"/>
      <c r="M33" s="606"/>
    </row>
    <row r="34" spans="1:13" s="833" customFormat="1" ht="57" customHeight="1">
      <c r="A34" s="801">
        <v>12</v>
      </c>
      <c r="B34" s="951"/>
      <c r="C34" s="951"/>
      <c r="D34" s="1048" t="s">
        <v>609</v>
      </c>
      <c r="E34" s="1025" t="s">
        <v>596</v>
      </c>
      <c r="F34" s="1025" t="s">
        <v>722</v>
      </c>
      <c r="G34" s="1048" t="s">
        <v>570</v>
      </c>
      <c r="H34" s="628">
        <v>1</v>
      </c>
      <c r="I34" s="959"/>
      <c r="J34" s="1108" t="str">
        <f t="shared" si="1"/>
        <v>Included</v>
      </c>
      <c r="K34" s="1047"/>
      <c r="M34" s="606"/>
    </row>
    <row r="35" spans="1:13" s="833" customFormat="1" ht="57" customHeight="1">
      <c r="A35" s="801">
        <v>13</v>
      </c>
      <c r="B35" s="951"/>
      <c r="C35" s="951"/>
      <c r="D35" s="1048" t="s">
        <v>610</v>
      </c>
      <c r="E35" s="1025" t="s">
        <v>596</v>
      </c>
      <c r="F35" s="1025" t="s">
        <v>723</v>
      </c>
      <c r="G35" s="1048" t="s">
        <v>589</v>
      </c>
      <c r="H35" s="628">
        <v>2</v>
      </c>
      <c r="I35" s="959"/>
      <c r="J35" s="1108" t="str">
        <f t="shared" si="1"/>
        <v>Included</v>
      </c>
      <c r="K35" s="1047"/>
      <c r="M35" s="606"/>
    </row>
    <row r="36" spans="1:13" s="833" customFormat="1" ht="57" customHeight="1">
      <c r="A36" s="801">
        <v>14</v>
      </c>
      <c r="B36" s="951"/>
      <c r="C36" s="951"/>
      <c r="D36" s="1048" t="s">
        <v>611</v>
      </c>
      <c r="E36" s="1025" t="s">
        <v>596</v>
      </c>
      <c r="F36" s="1025" t="s">
        <v>724</v>
      </c>
      <c r="G36" s="1048" t="s">
        <v>589</v>
      </c>
      <c r="H36" s="628">
        <v>2</v>
      </c>
      <c r="I36" s="959"/>
      <c r="J36" s="1108" t="str">
        <f t="shared" si="1"/>
        <v>Included</v>
      </c>
      <c r="K36" s="1047"/>
      <c r="M36" s="606"/>
    </row>
    <row r="37" spans="1:13" s="833" customFormat="1" ht="57" customHeight="1">
      <c r="A37" s="801">
        <v>15</v>
      </c>
      <c r="B37" s="951"/>
      <c r="C37" s="951"/>
      <c r="D37" s="1048" t="s">
        <v>612</v>
      </c>
      <c r="E37" s="1025" t="s">
        <v>596</v>
      </c>
      <c r="F37" s="1025" t="s">
        <v>725</v>
      </c>
      <c r="G37" s="1048" t="s">
        <v>589</v>
      </c>
      <c r="H37" s="628">
        <v>1</v>
      </c>
      <c r="I37" s="959"/>
      <c r="J37" s="1108" t="str">
        <f t="shared" si="1"/>
        <v>Included</v>
      </c>
      <c r="K37" s="1047"/>
      <c r="M37" s="606"/>
    </row>
    <row r="38" spans="1:13" s="833" customFormat="1" ht="57" customHeight="1">
      <c r="A38" s="801">
        <v>16</v>
      </c>
      <c r="B38" s="951"/>
      <c r="C38" s="951"/>
      <c r="D38" s="1048" t="s">
        <v>613</v>
      </c>
      <c r="E38" s="1025" t="s">
        <v>596</v>
      </c>
      <c r="F38" s="1025" t="s">
        <v>726</v>
      </c>
      <c r="G38" s="1048" t="s">
        <v>570</v>
      </c>
      <c r="H38" s="628">
        <v>1</v>
      </c>
      <c r="I38" s="959"/>
      <c r="J38" s="1108" t="str">
        <f t="shared" si="1"/>
        <v>Included</v>
      </c>
      <c r="K38" s="1047"/>
      <c r="M38" s="606"/>
    </row>
    <row r="39" spans="1:13" s="833" customFormat="1" ht="57" customHeight="1">
      <c r="A39" s="801">
        <v>17</v>
      </c>
      <c r="B39" s="951"/>
      <c r="C39" s="951"/>
      <c r="D39" s="1048" t="s">
        <v>614</v>
      </c>
      <c r="E39" s="1025" t="s">
        <v>596</v>
      </c>
      <c r="F39" s="1025" t="s">
        <v>727</v>
      </c>
      <c r="G39" s="1048" t="s">
        <v>589</v>
      </c>
      <c r="H39" s="628">
        <v>1</v>
      </c>
      <c r="I39" s="959"/>
      <c r="J39" s="1108" t="str">
        <f t="shared" si="1"/>
        <v>Included</v>
      </c>
      <c r="K39" s="1047"/>
      <c r="M39" s="606"/>
    </row>
    <row r="40" spans="1:13" s="833" customFormat="1" ht="57" customHeight="1">
      <c r="A40" s="801">
        <v>18</v>
      </c>
      <c r="B40" s="951"/>
      <c r="C40" s="951"/>
      <c r="D40" s="1048" t="s">
        <v>615</v>
      </c>
      <c r="E40" s="1025" t="s">
        <v>596</v>
      </c>
      <c r="F40" s="1025" t="s">
        <v>728</v>
      </c>
      <c r="G40" s="1048" t="s">
        <v>570</v>
      </c>
      <c r="H40" s="628">
        <v>1</v>
      </c>
      <c r="I40" s="959"/>
      <c r="J40" s="1108" t="str">
        <f t="shared" si="1"/>
        <v>Included</v>
      </c>
      <c r="K40" s="1047"/>
      <c r="M40" s="606"/>
    </row>
    <row r="41" spans="1:13" s="833" customFormat="1" ht="57" customHeight="1">
      <c r="A41" s="801">
        <v>19</v>
      </c>
      <c r="B41" s="951"/>
      <c r="C41" s="951"/>
      <c r="D41" s="1048" t="s">
        <v>616</v>
      </c>
      <c r="E41" s="1025" t="s">
        <v>596</v>
      </c>
      <c r="F41" s="1025" t="s">
        <v>729</v>
      </c>
      <c r="G41" s="1048" t="s">
        <v>588</v>
      </c>
      <c r="H41" s="628">
        <v>2</v>
      </c>
      <c r="I41" s="959"/>
      <c r="J41" s="1108" t="str">
        <f t="shared" si="1"/>
        <v>Included</v>
      </c>
      <c r="K41" s="1047"/>
      <c r="M41" s="606"/>
    </row>
    <row r="42" spans="1:13" s="833" customFormat="1" ht="57" customHeight="1">
      <c r="A42" s="801">
        <v>20</v>
      </c>
      <c r="B42" s="951"/>
      <c r="C42" s="951"/>
      <c r="D42" s="1048" t="s">
        <v>617</v>
      </c>
      <c r="E42" s="1025" t="s">
        <v>596</v>
      </c>
      <c r="F42" s="1025" t="s">
        <v>730</v>
      </c>
      <c r="G42" s="1048" t="s">
        <v>588</v>
      </c>
      <c r="H42" s="628">
        <v>0.5</v>
      </c>
      <c r="I42" s="959"/>
      <c r="J42" s="1108" t="str">
        <f t="shared" si="1"/>
        <v>Included</v>
      </c>
      <c r="K42" s="1047"/>
      <c r="M42" s="606"/>
    </row>
    <row r="43" spans="1:13" s="833" customFormat="1" ht="57" customHeight="1">
      <c r="A43" s="801">
        <v>21</v>
      </c>
      <c r="B43" s="951"/>
      <c r="C43" s="951"/>
      <c r="D43" s="1048" t="s">
        <v>618</v>
      </c>
      <c r="E43" s="1025" t="s">
        <v>596</v>
      </c>
      <c r="F43" s="1025" t="s">
        <v>731</v>
      </c>
      <c r="G43" s="1048" t="s">
        <v>588</v>
      </c>
      <c r="H43" s="628">
        <v>3</v>
      </c>
      <c r="I43" s="959"/>
      <c r="J43" s="1108" t="str">
        <f t="shared" si="1"/>
        <v>Included</v>
      </c>
      <c r="K43" s="1047"/>
      <c r="M43" s="606"/>
    </row>
    <row r="44" spans="1:13" s="833" customFormat="1" ht="57" customHeight="1">
      <c r="A44" s="801">
        <v>22</v>
      </c>
      <c r="B44" s="951"/>
      <c r="C44" s="951"/>
      <c r="D44" s="1048" t="s">
        <v>619</v>
      </c>
      <c r="E44" s="1025" t="s">
        <v>596</v>
      </c>
      <c r="F44" s="1025" t="s">
        <v>732</v>
      </c>
      <c r="G44" s="1048" t="s">
        <v>588</v>
      </c>
      <c r="H44" s="628">
        <v>3</v>
      </c>
      <c r="I44" s="959"/>
      <c r="J44" s="1108" t="str">
        <f t="shared" si="1"/>
        <v>Included</v>
      </c>
      <c r="K44" s="1047"/>
      <c r="M44" s="606"/>
    </row>
    <row r="45" spans="1:13" s="833" customFormat="1" ht="57" customHeight="1">
      <c r="A45" s="801">
        <v>23</v>
      </c>
      <c r="B45" s="951"/>
      <c r="C45" s="951"/>
      <c r="D45" s="1048" t="s">
        <v>620</v>
      </c>
      <c r="E45" s="1025" t="s">
        <v>596</v>
      </c>
      <c r="F45" s="1025" t="s">
        <v>733</v>
      </c>
      <c r="G45" s="1048" t="s">
        <v>588</v>
      </c>
      <c r="H45" s="628">
        <v>1</v>
      </c>
      <c r="I45" s="959"/>
      <c r="J45" s="1108" t="str">
        <f t="shared" si="1"/>
        <v>Included</v>
      </c>
      <c r="K45" s="1047"/>
      <c r="M45" s="606"/>
    </row>
    <row r="46" spans="1:13" s="833" customFormat="1" ht="57" customHeight="1">
      <c r="A46" s="801">
        <v>24</v>
      </c>
      <c r="B46" s="951"/>
      <c r="C46" s="951"/>
      <c r="D46" s="1048" t="s">
        <v>621</v>
      </c>
      <c r="E46" s="1025" t="s">
        <v>596</v>
      </c>
      <c r="F46" s="1025" t="s">
        <v>734</v>
      </c>
      <c r="G46" s="1048" t="s">
        <v>588</v>
      </c>
      <c r="H46" s="628">
        <v>1</v>
      </c>
      <c r="I46" s="959"/>
      <c r="J46" s="1108" t="str">
        <f t="shared" si="1"/>
        <v>Included</v>
      </c>
      <c r="K46" s="1047"/>
      <c r="M46" s="606"/>
    </row>
    <row r="47" spans="1:13" s="833" customFormat="1" ht="57" customHeight="1">
      <c r="A47" s="801">
        <v>25</v>
      </c>
      <c r="B47" s="951"/>
      <c r="C47" s="951"/>
      <c r="D47" s="1048" t="s">
        <v>622</v>
      </c>
      <c r="E47" s="1025" t="s">
        <v>596</v>
      </c>
      <c r="F47" s="1025" t="s">
        <v>735</v>
      </c>
      <c r="G47" s="1048" t="s">
        <v>588</v>
      </c>
      <c r="H47" s="628">
        <v>1</v>
      </c>
      <c r="I47" s="959"/>
      <c r="J47" s="1108" t="str">
        <f t="shared" si="1"/>
        <v>Included</v>
      </c>
      <c r="K47" s="1047"/>
      <c r="M47" s="606"/>
    </row>
    <row r="48" spans="1:13" s="833" customFormat="1" ht="57" customHeight="1">
      <c r="A48" s="801">
        <v>26</v>
      </c>
      <c r="B48" s="951"/>
      <c r="C48" s="951"/>
      <c r="D48" s="1048" t="s">
        <v>623</v>
      </c>
      <c r="E48" s="1025" t="s">
        <v>596</v>
      </c>
      <c r="F48" s="1025" t="s">
        <v>736</v>
      </c>
      <c r="G48" s="1048" t="s">
        <v>588</v>
      </c>
      <c r="H48" s="628">
        <v>2</v>
      </c>
      <c r="I48" s="959"/>
      <c r="J48" s="1108" t="str">
        <f t="shared" si="1"/>
        <v>Included</v>
      </c>
      <c r="K48" s="1047"/>
      <c r="M48" s="606"/>
    </row>
    <row r="49" spans="1:13" s="833" customFormat="1" ht="57" customHeight="1">
      <c r="A49" s="801">
        <v>27</v>
      </c>
      <c r="B49" s="951"/>
      <c r="C49" s="951"/>
      <c r="D49" s="1048" t="s">
        <v>624</v>
      </c>
      <c r="E49" s="1025" t="s">
        <v>596</v>
      </c>
      <c r="F49" s="1025" t="s">
        <v>737</v>
      </c>
      <c r="G49" s="1048" t="s">
        <v>588</v>
      </c>
      <c r="H49" s="628">
        <v>5</v>
      </c>
      <c r="I49" s="959"/>
      <c r="J49" s="1108" t="str">
        <f t="shared" si="1"/>
        <v>Included</v>
      </c>
      <c r="K49" s="1047"/>
      <c r="M49" s="606"/>
    </row>
    <row r="50" spans="1:13" s="833" customFormat="1" ht="57" customHeight="1">
      <c r="A50" s="801">
        <v>28</v>
      </c>
      <c r="B50" s="951"/>
      <c r="C50" s="951"/>
      <c r="D50" s="1048" t="s">
        <v>625</v>
      </c>
      <c r="E50" s="1025" t="s">
        <v>596</v>
      </c>
      <c r="F50" s="1025" t="s">
        <v>738</v>
      </c>
      <c r="G50" s="1048" t="s">
        <v>588</v>
      </c>
      <c r="H50" s="628">
        <v>5</v>
      </c>
      <c r="I50" s="959"/>
      <c r="J50" s="1108" t="str">
        <f t="shared" si="1"/>
        <v>Included</v>
      </c>
      <c r="K50" s="1047"/>
      <c r="M50" s="606"/>
    </row>
    <row r="51" spans="1:13" s="833" customFormat="1" ht="57" customHeight="1">
      <c r="A51" s="801">
        <v>29</v>
      </c>
      <c r="B51" s="951"/>
      <c r="C51" s="951"/>
      <c r="D51" s="1048" t="s">
        <v>626</v>
      </c>
      <c r="E51" s="1025" t="s">
        <v>596</v>
      </c>
      <c r="F51" s="1025" t="s">
        <v>739</v>
      </c>
      <c r="G51" s="1048" t="s">
        <v>588</v>
      </c>
      <c r="H51" s="628">
        <v>7</v>
      </c>
      <c r="I51" s="959"/>
      <c r="J51" s="1108" t="str">
        <f t="shared" si="1"/>
        <v>Included</v>
      </c>
      <c r="K51" s="1047"/>
      <c r="M51" s="606"/>
    </row>
    <row r="52" spans="1:13" s="833" customFormat="1" ht="57" customHeight="1">
      <c r="A52" s="801">
        <v>30</v>
      </c>
      <c r="B52" s="951"/>
      <c r="C52" s="951"/>
      <c r="D52" s="1048" t="s">
        <v>627</v>
      </c>
      <c r="E52" s="1025" t="s">
        <v>596</v>
      </c>
      <c r="F52" s="1025" t="s">
        <v>740</v>
      </c>
      <c r="G52" s="1048" t="s">
        <v>588</v>
      </c>
      <c r="H52" s="628">
        <v>3</v>
      </c>
      <c r="I52" s="959"/>
      <c r="J52" s="1108" t="str">
        <f t="shared" si="1"/>
        <v>Included</v>
      </c>
      <c r="K52" s="1047"/>
      <c r="M52" s="606"/>
    </row>
    <row r="53" spans="1:13" s="833" customFormat="1" ht="57" customHeight="1">
      <c r="A53" s="801">
        <v>31</v>
      </c>
      <c r="B53" s="951"/>
      <c r="C53" s="951"/>
      <c r="D53" s="1048" t="s">
        <v>628</v>
      </c>
      <c r="E53" s="1025" t="s">
        <v>596</v>
      </c>
      <c r="F53" s="1025" t="s">
        <v>741</v>
      </c>
      <c r="G53" s="1048" t="s">
        <v>589</v>
      </c>
      <c r="H53" s="628">
        <v>24</v>
      </c>
      <c r="I53" s="959"/>
      <c r="J53" s="1108" t="str">
        <f t="shared" si="1"/>
        <v>Included</v>
      </c>
      <c r="K53" s="1047"/>
      <c r="M53" s="606"/>
    </row>
    <row r="54" spans="1:13" s="833" customFormat="1" ht="57" customHeight="1">
      <c r="A54" s="801">
        <v>32</v>
      </c>
      <c r="B54" s="951"/>
      <c r="C54" s="951"/>
      <c r="D54" s="1048" t="s">
        <v>629</v>
      </c>
      <c r="E54" s="1025" t="s">
        <v>596</v>
      </c>
      <c r="F54" s="1025" t="s">
        <v>742</v>
      </c>
      <c r="G54" s="1048" t="s">
        <v>589</v>
      </c>
      <c r="H54" s="628">
        <v>18</v>
      </c>
      <c r="I54" s="959"/>
      <c r="J54" s="1108" t="str">
        <f t="shared" si="1"/>
        <v>Included</v>
      </c>
      <c r="K54" s="1047"/>
      <c r="M54" s="606"/>
    </row>
    <row r="55" spans="1:13" s="833" customFormat="1" ht="57" customHeight="1">
      <c r="A55" s="801">
        <v>33</v>
      </c>
      <c r="B55" s="951"/>
      <c r="C55" s="951"/>
      <c r="D55" s="1048" t="s">
        <v>630</v>
      </c>
      <c r="E55" s="1025" t="s">
        <v>596</v>
      </c>
      <c r="F55" s="1025" t="s">
        <v>743</v>
      </c>
      <c r="G55" s="1048" t="s">
        <v>589</v>
      </c>
      <c r="H55" s="628">
        <v>18</v>
      </c>
      <c r="I55" s="959"/>
      <c r="J55" s="1108" t="str">
        <f t="shared" si="1"/>
        <v>Included</v>
      </c>
      <c r="K55" s="1047"/>
      <c r="M55" s="606"/>
    </row>
    <row r="56" spans="1:13" s="833" customFormat="1" ht="57" customHeight="1">
      <c r="A56" s="801">
        <v>34</v>
      </c>
      <c r="B56" s="951"/>
      <c r="C56" s="951"/>
      <c r="D56" s="1048" t="s">
        <v>631</v>
      </c>
      <c r="E56" s="1025" t="s">
        <v>596</v>
      </c>
      <c r="F56" s="1025" t="s">
        <v>744</v>
      </c>
      <c r="G56" s="1048" t="s">
        <v>589</v>
      </c>
      <c r="H56" s="628">
        <v>6</v>
      </c>
      <c r="I56" s="959"/>
      <c r="J56" s="1108" t="str">
        <f t="shared" si="1"/>
        <v>Included</v>
      </c>
      <c r="K56" s="1047"/>
      <c r="M56" s="606"/>
    </row>
    <row r="57" spans="1:13" s="833" customFormat="1" ht="57" customHeight="1">
      <c r="A57" s="801">
        <v>35</v>
      </c>
      <c r="B57" s="951"/>
      <c r="C57" s="951"/>
      <c r="D57" s="1048" t="s">
        <v>632</v>
      </c>
      <c r="E57" s="1025" t="s">
        <v>596</v>
      </c>
      <c r="F57" s="1025" t="s">
        <v>745</v>
      </c>
      <c r="G57" s="1048" t="s">
        <v>570</v>
      </c>
      <c r="H57" s="628">
        <v>1</v>
      </c>
      <c r="I57" s="959"/>
      <c r="J57" s="1108" t="str">
        <f t="shared" si="1"/>
        <v>Included</v>
      </c>
      <c r="K57" s="1047"/>
      <c r="M57" s="606"/>
    </row>
    <row r="58" spans="1:13" s="833" customFormat="1" ht="57" customHeight="1">
      <c r="A58" s="801">
        <v>36</v>
      </c>
      <c r="B58" s="951"/>
      <c r="C58" s="951"/>
      <c r="D58" s="1048" t="s">
        <v>633</v>
      </c>
      <c r="E58" s="1025" t="s">
        <v>596</v>
      </c>
      <c r="F58" s="1025" t="s">
        <v>746</v>
      </c>
      <c r="G58" s="1048" t="s">
        <v>570</v>
      </c>
      <c r="H58" s="628">
        <v>2</v>
      </c>
      <c r="I58" s="959"/>
      <c r="J58" s="1108" t="str">
        <f t="shared" si="1"/>
        <v>Included</v>
      </c>
      <c r="K58" s="1047"/>
      <c r="M58" s="606"/>
    </row>
    <row r="59" spans="1:13" s="833" customFormat="1" ht="57" customHeight="1">
      <c r="A59" s="801">
        <v>37</v>
      </c>
      <c r="B59" s="951"/>
      <c r="C59" s="951"/>
      <c r="D59" s="1048" t="s">
        <v>634</v>
      </c>
      <c r="E59" s="1025" t="s">
        <v>596</v>
      </c>
      <c r="F59" s="1025" t="s">
        <v>747</v>
      </c>
      <c r="G59" s="1048" t="s">
        <v>570</v>
      </c>
      <c r="H59" s="628">
        <v>2</v>
      </c>
      <c r="I59" s="959"/>
      <c r="J59" s="1108" t="str">
        <f t="shared" si="1"/>
        <v>Included</v>
      </c>
      <c r="K59" s="1047"/>
      <c r="M59" s="606"/>
    </row>
    <row r="60" spans="1:13" s="833" customFormat="1" ht="57" customHeight="1">
      <c r="A60" s="801">
        <v>38</v>
      </c>
      <c r="B60" s="951"/>
      <c r="C60" s="951"/>
      <c r="D60" s="1048" t="s">
        <v>635</v>
      </c>
      <c r="E60" s="1025" t="s">
        <v>596</v>
      </c>
      <c r="F60" s="1025" t="s">
        <v>748</v>
      </c>
      <c r="G60" s="1048" t="s">
        <v>588</v>
      </c>
      <c r="H60" s="628">
        <v>5</v>
      </c>
      <c r="I60" s="959"/>
      <c r="J60" s="1108" t="str">
        <f t="shared" si="1"/>
        <v>Included</v>
      </c>
      <c r="K60" s="1047"/>
      <c r="M60" s="606"/>
    </row>
    <row r="61" spans="1:13" s="833" customFormat="1" ht="57" customHeight="1">
      <c r="A61" s="801">
        <v>39</v>
      </c>
      <c r="B61" s="951"/>
      <c r="C61" s="951"/>
      <c r="D61" s="1048" t="s">
        <v>636</v>
      </c>
      <c r="E61" s="1025" t="s">
        <v>596</v>
      </c>
      <c r="F61" s="1025" t="s">
        <v>749</v>
      </c>
      <c r="G61" s="1048" t="s">
        <v>589</v>
      </c>
      <c r="H61" s="628">
        <v>2</v>
      </c>
      <c r="I61" s="959"/>
      <c r="J61" s="1108" t="str">
        <f t="shared" si="1"/>
        <v>Included</v>
      </c>
      <c r="K61" s="1047"/>
      <c r="M61" s="606"/>
    </row>
    <row r="62" spans="1:13" s="833" customFormat="1" ht="57" customHeight="1">
      <c r="A62" s="801">
        <v>40</v>
      </c>
      <c r="B62" s="951"/>
      <c r="C62" s="951"/>
      <c r="D62" s="1048" t="s">
        <v>637</v>
      </c>
      <c r="E62" s="1025" t="s">
        <v>596</v>
      </c>
      <c r="F62" s="1025" t="s">
        <v>750</v>
      </c>
      <c r="G62" s="1048" t="s">
        <v>589</v>
      </c>
      <c r="H62" s="628">
        <v>10</v>
      </c>
      <c r="I62" s="959"/>
      <c r="J62" s="1108" t="str">
        <f t="shared" si="1"/>
        <v>Included</v>
      </c>
      <c r="K62" s="1047"/>
      <c r="M62" s="606"/>
    </row>
    <row r="63" spans="1:13" s="833" customFormat="1" ht="57" customHeight="1">
      <c r="A63" s="801">
        <v>41</v>
      </c>
      <c r="B63" s="951"/>
      <c r="C63" s="951"/>
      <c r="D63" s="1048" t="s">
        <v>638</v>
      </c>
      <c r="E63" s="1025" t="s">
        <v>596</v>
      </c>
      <c r="F63" s="1025" t="s">
        <v>751</v>
      </c>
      <c r="G63" s="1048" t="s">
        <v>589</v>
      </c>
      <c r="H63" s="628">
        <v>10</v>
      </c>
      <c r="I63" s="959"/>
      <c r="J63" s="1108" t="str">
        <f t="shared" si="1"/>
        <v>Included</v>
      </c>
      <c r="K63" s="1047"/>
      <c r="M63" s="606"/>
    </row>
    <row r="64" spans="1:13" s="833" customFormat="1" ht="57" customHeight="1">
      <c r="A64" s="801">
        <v>42</v>
      </c>
      <c r="B64" s="951"/>
      <c r="C64" s="951"/>
      <c r="D64" s="1048" t="s">
        <v>639</v>
      </c>
      <c r="E64" s="1025" t="s">
        <v>596</v>
      </c>
      <c r="F64" s="1025" t="s">
        <v>752</v>
      </c>
      <c r="G64" s="1048" t="s">
        <v>590</v>
      </c>
      <c r="H64" s="628">
        <v>1</v>
      </c>
      <c r="I64" s="959"/>
      <c r="J64" s="1108" t="str">
        <f t="shared" si="1"/>
        <v>Included</v>
      </c>
      <c r="K64" s="1047"/>
      <c r="M64" s="606"/>
    </row>
    <row r="65" spans="1:13" s="833" customFormat="1" ht="57" customHeight="1">
      <c r="A65" s="801">
        <v>43</v>
      </c>
      <c r="B65" s="951"/>
      <c r="C65" s="951"/>
      <c r="D65" s="1048" t="s">
        <v>640</v>
      </c>
      <c r="E65" s="1025" t="s">
        <v>596</v>
      </c>
      <c r="F65" s="1025" t="s">
        <v>780</v>
      </c>
      <c r="G65" s="1048" t="s">
        <v>570</v>
      </c>
      <c r="H65" s="628">
        <v>1</v>
      </c>
      <c r="I65" s="959"/>
      <c r="J65" s="1108" t="str">
        <f t="shared" si="1"/>
        <v>Included</v>
      </c>
      <c r="K65" s="1047"/>
      <c r="M65" s="606"/>
    </row>
    <row r="66" spans="1:13" s="833" customFormat="1" ht="57" customHeight="1">
      <c r="A66" s="801">
        <v>44</v>
      </c>
      <c r="B66" s="951"/>
      <c r="C66" s="951"/>
      <c r="D66" s="1048" t="s">
        <v>641</v>
      </c>
      <c r="E66" s="1025" t="s">
        <v>596</v>
      </c>
      <c r="F66" s="1025" t="s">
        <v>754</v>
      </c>
      <c r="G66" s="1048" t="s">
        <v>570</v>
      </c>
      <c r="H66" s="628">
        <v>1</v>
      </c>
      <c r="I66" s="959"/>
      <c r="J66" s="1108" t="str">
        <f t="shared" si="1"/>
        <v>Included</v>
      </c>
      <c r="K66" s="1047"/>
      <c r="M66" s="606"/>
    </row>
    <row r="67" spans="1:13" s="833" customFormat="1" ht="57" customHeight="1">
      <c r="A67" s="801">
        <v>45</v>
      </c>
      <c r="B67" s="951"/>
      <c r="C67" s="951"/>
      <c r="D67" s="1048" t="s">
        <v>642</v>
      </c>
      <c r="E67" s="1025" t="s">
        <v>596</v>
      </c>
      <c r="F67" s="1025" t="s">
        <v>781</v>
      </c>
      <c r="G67" s="1048" t="s">
        <v>589</v>
      </c>
      <c r="H67" s="628">
        <v>1</v>
      </c>
      <c r="I67" s="959"/>
      <c r="J67" s="1108" t="str">
        <f t="shared" si="1"/>
        <v>Included</v>
      </c>
      <c r="K67" s="1047"/>
      <c r="M67" s="606"/>
    </row>
    <row r="68" spans="1:13" s="833" customFormat="1" ht="57" customHeight="1">
      <c r="A68" s="801">
        <v>46</v>
      </c>
      <c r="B68" s="951"/>
      <c r="C68" s="951"/>
      <c r="D68" s="1048" t="s">
        <v>643</v>
      </c>
      <c r="E68" s="1025" t="s">
        <v>596</v>
      </c>
      <c r="F68" s="1025" t="s">
        <v>756</v>
      </c>
      <c r="G68" s="1048" t="s">
        <v>589</v>
      </c>
      <c r="H68" s="628">
        <v>6</v>
      </c>
      <c r="I68" s="959"/>
      <c r="J68" s="1108" t="str">
        <f t="shared" si="1"/>
        <v>Included</v>
      </c>
      <c r="K68" s="1047"/>
      <c r="M68" s="606"/>
    </row>
    <row r="69" spans="1:13" s="833" customFormat="1" ht="57" customHeight="1">
      <c r="A69" s="801">
        <v>47</v>
      </c>
      <c r="B69" s="951"/>
      <c r="C69" s="951"/>
      <c r="D69" s="1048" t="s">
        <v>644</v>
      </c>
      <c r="E69" s="1025" t="s">
        <v>596</v>
      </c>
      <c r="F69" s="1025" t="s">
        <v>757</v>
      </c>
      <c r="G69" s="1048" t="s">
        <v>570</v>
      </c>
      <c r="H69" s="628">
        <v>2</v>
      </c>
      <c r="I69" s="959"/>
      <c r="J69" s="1108" t="str">
        <f t="shared" si="1"/>
        <v>Included</v>
      </c>
      <c r="K69" s="1047"/>
      <c r="M69" s="606"/>
    </row>
    <row r="70" spans="1:13" s="833" customFormat="1" ht="57" customHeight="1">
      <c r="A70" s="801">
        <v>48</v>
      </c>
      <c r="B70" s="951"/>
      <c r="C70" s="951"/>
      <c r="D70" s="1048" t="s">
        <v>645</v>
      </c>
      <c r="E70" s="1025" t="s">
        <v>596</v>
      </c>
      <c r="F70" s="1025" t="s">
        <v>758</v>
      </c>
      <c r="G70" s="1048" t="s">
        <v>589</v>
      </c>
      <c r="H70" s="628">
        <v>2</v>
      </c>
      <c r="I70" s="959"/>
      <c r="J70" s="1108" t="str">
        <f t="shared" si="1"/>
        <v>Included</v>
      </c>
      <c r="K70" s="1047"/>
      <c r="M70" s="606"/>
    </row>
    <row r="71" spans="1:13" s="833" customFormat="1" ht="57" customHeight="1">
      <c r="A71" s="801">
        <v>49</v>
      </c>
      <c r="B71" s="951"/>
      <c r="C71" s="951"/>
      <c r="D71" s="1048" t="s">
        <v>646</v>
      </c>
      <c r="E71" s="1025" t="s">
        <v>596</v>
      </c>
      <c r="F71" s="1025" t="s">
        <v>759</v>
      </c>
      <c r="G71" s="1048" t="s">
        <v>570</v>
      </c>
      <c r="H71" s="628">
        <v>1</v>
      </c>
      <c r="I71" s="959"/>
      <c r="J71" s="1108" t="str">
        <f t="shared" si="1"/>
        <v>Included</v>
      </c>
      <c r="K71" s="1047"/>
      <c r="M71" s="606"/>
    </row>
    <row r="72" spans="1:13" s="833" customFormat="1" ht="57" customHeight="1">
      <c r="A72" s="801">
        <v>50</v>
      </c>
      <c r="B72" s="951"/>
      <c r="C72" s="951"/>
      <c r="D72" s="1048" t="s">
        <v>647</v>
      </c>
      <c r="E72" s="1025" t="s">
        <v>596</v>
      </c>
      <c r="F72" s="1025" t="s">
        <v>760</v>
      </c>
      <c r="G72" s="1048" t="s">
        <v>589</v>
      </c>
      <c r="H72" s="628">
        <v>1</v>
      </c>
      <c r="I72" s="959"/>
      <c r="J72" s="1108" t="str">
        <f t="shared" si="1"/>
        <v>Included</v>
      </c>
      <c r="K72" s="1047"/>
      <c r="M72" s="606"/>
    </row>
    <row r="73" spans="1:13" s="833" customFormat="1" ht="57" customHeight="1">
      <c r="A73" s="801">
        <v>51</v>
      </c>
      <c r="B73" s="951"/>
      <c r="C73" s="951"/>
      <c r="D73" s="1048" t="s">
        <v>648</v>
      </c>
      <c r="E73" s="1025" t="s">
        <v>596</v>
      </c>
      <c r="F73" s="1025" t="s">
        <v>761</v>
      </c>
      <c r="G73" s="1048" t="s">
        <v>589</v>
      </c>
      <c r="H73" s="628">
        <v>2</v>
      </c>
      <c r="I73" s="959"/>
      <c r="J73" s="1108" t="str">
        <f t="shared" si="1"/>
        <v>Included</v>
      </c>
      <c r="K73" s="1047"/>
      <c r="M73" s="606"/>
    </row>
    <row r="74" spans="1:13" s="833" customFormat="1" ht="57" customHeight="1">
      <c r="A74" s="801">
        <v>52</v>
      </c>
      <c r="B74" s="951"/>
      <c r="C74" s="951"/>
      <c r="D74" s="1048" t="s">
        <v>649</v>
      </c>
      <c r="E74" s="1025" t="s">
        <v>596</v>
      </c>
      <c r="F74" s="1025" t="s">
        <v>762</v>
      </c>
      <c r="G74" s="1048" t="s">
        <v>588</v>
      </c>
      <c r="H74" s="628">
        <v>1</v>
      </c>
      <c r="I74" s="959"/>
      <c r="J74" s="1108" t="str">
        <f t="shared" si="1"/>
        <v>Included</v>
      </c>
      <c r="K74" s="1047"/>
      <c r="M74" s="606"/>
    </row>
    <row r="75" spans="1:13" s="833" customFormat="1" ht="57" customHeight="1">
      <c r="A75" s="801">
        <v>53</v>
      </c>
      <c r="B75" s="951"/>
      <c r="C75" s="951"/>
      <c r="D75" s="1048" t="s">
        <v>650</v>
      </c>
      <c r="E75" s="1025" t="s">
        <v>596</v>
      </c>
      <c r="F75" s="1025" t="s">
        <v>763</v>
      </c>
      <c r="G75" s="1048" t="s">
        <v>588</v>
      </c>
      <c r="H75" s="628">
        <v>1</v>
      </c>
      <c r="I75" s="959"/>
      <c r="J75" s="1108" t="str">
        <f t="shared" si="1"/>
        <v>Included</v>
      </c>
      <c r="K75" s="1047"/>
      <c r="M75" s="606"/>
    </row>
    <row r="76" spans="1:13" s="833" customFormat="1" ht="57" customHeight="1">
      <c r="A76" s="801">
        <v>54</v>
      </c>
      <c r="B76" s="951"/>
      <c r="C76" s="951"/>
      <c r="D76" s="1048" t="s">
        <v>651</v>
      </c>
      <c r="E76" s="1025" t="s">
        <v>596</v>
      </c>
      <c r="F76" s="1025" t="s">
        <v>764</v>
      </c>
      <c r="G76" s="1048" t="s">
        <v>589</v>
      </c>
      <c r="H76" s="628">
        <v>100</v>
      </c>
      <c r="I76" s="959"/>
      <c r="J76" s="1108" t="str">
        <f t="shared" si="1"/>
        <v>Included</v>
      </c>
      <c r="K76" s="1047"/>
      <c r="M76" s="606"/>
    </row>
    <row r="77" spans="1:13" s="833" customFormat="1" ht="57" customHeight="1">
      <c r="A77" s="801">
        <v>55</v>
      </c>
      <c r="B77" s="951"/>
      <c r="C77" s="951"/>
      <c r="D77" s="1048" t="s">
        <v>587</v>
      </c>
      <c r="E77" s="1025" t="s">
        <v>596</v>
      </c>
      <c r="F77" s="1025" t="s">
        <v>765</v>
      </c>
      <c r="G77" s="1048" t="s">
        <v>589</v>
      </c>
      <c r="H77" s="628">
        <v>80</v>
      </c>
      <c r="I77" s="959"/>
      <c r="J77" s="1108" t="str">
        <f t="shared" si="1"/>
        <v>Included</v>
      </c>
      <c r="K77" s="1047"/>
      <c r="M77" s="606"/>
    </row>
    <row r="78" spans="1:13" s="833" customFormat="1" ht="57" customHeight="1">
      <c r="A78" s="801">
        <v>56</v>
      </c>
      <c r="B78" s="951"/>
      <c r="C78" s="951"/>
      <c r="D78" s="1048" t="s">
        <v>652</v>
      </c>
      <c r="E78" s="1025" t="s">
        <v>596</v>
      </c>
      <c r="F78" s="1025" t="s">
        <v>766</v>
      </c>
      <c r="G78" s="1048" t="s">
        <v>589</v>
      </c>
      <c r="H78" s="628">
        <v>1</v>
      </c>
      <c r="I78" s="959"/>
      <c r="J78" s="1108" t="str">
        <f t="shared" si="1"/>
        <v>Included</v>
      </c>
      <c r="K78" s="1047"/>
      <c r="M78" s="606"/>
    </row>
    <row r="79" spans="1:13" s="833" customFormat="1" ht="57" customHeight="1">
      <c r="A79" s="801">
        <v>57</v>
      </c>
      <c r="B79" s="951"/>
      <c r="C79" s="951"/>
      <c r="D79" s="1048" t="s">
        <v>653</v>
      </c>
      <c r="E79" s="1025" t="s">
        <v>596</v>
      </c>
      <c r="F79" s="1025" t="s">
        <v>767</v>
      </c>
      <c r="G79" s="1048" t="s">
        <v>589</v>
      </c>
      <c r="H79" s="628">
        <v>2</v>
      </c>
      <c r="I79" s="959"/>
      <c r="J79" s="1108" t="str">
        <f t="shared" si="1"/>
        <v>Included</v>
      </c>
      <c r="K79" s="1047"/>
      <c r="M79" s="606"/>
    </row>
    <row r="80" spans="1:13" s="833" customFormat="1" ht="57" customHeight="1">
      <c r="A80" s="801">
        <v>58</v>
      </c>
      <c r="B80" s="951"/>
      <c r="C80" s="951"/>
      <c r="D80" s="1048" t="s">
        <v>654</v>
      </c>
      <c r="E80" s="1025" t="s">
        <v>596</v>
      </c>
      <c r="F80" s="1025" t="s">
        <v>768</v>
      </c>
      <c r="G80" s="1048" t="s">
        <v>589</v>
      </c>
      <c r="H80" s="628">
        <v>2</v>
      </c>
      <c r="I80" s="959"/>
      <c r="J80" s="1108" t="str">
        <f t="shared" si="1"/>
        <v>Included</v>
      </c>
      <c r="K80" s="1047"/>
      <c r="M80" s="606"/>
    </row>
    <row r="81" spans="1:32" s="833" customFormat="1" ht="57" customHeight="1">
      <c r="A81" s="801">
        <v>59</v>
      </c>
      <c r="B81" s="951"/>
      <c r="C81" s="951"/>
      <c r="D81" s="1048" t="s">
        <v>655</v>
      </c>
      <c r="E81" s="1025" t="s">
        <v>596</v>
      </c>
      <c r="F81" s="1025" t="s">
        <v>769</v>
      </c>
      <c r="G81" s="1048" t="s">
        <v>589</v>
      </c>
      <c r="H81" s="628">
        <v>2</v>
      </c>
      <c r="I81" s="959"/>
      <c r="J81" s="1108" t="str">
        <f t="shared" si="1"/>
        <v>Included</v>
      </c>
      <c r="K81" s="1047"/>
      <c r="M81" s="606"/>
    </row>
    <row r="82" spans="1:32" s="833" customFormat="1" ht="57" customHeight="1">
      <c r="A82" s="801">
        <v>60</v>
      </c>
      <c r="B82" s="951"/>
      <c r="C82" s="951"/>
      <c r="D82" s="1048" t="s">
        <v>656</v>
      </c>
      <c r="E82" s="1025" t="s">
        <v>596</v>
      </c>
      <c r="F82" s="1025" t="s">
        <v>770</v>
      </c>
      <c r="G82" s="1048" t="s">
        <v>589</v>
      </c>
      <c r="H82" s="628">
        <v>1</v>
      </c>
      <c r="I82" s="959"/>
      <c r="J82" s="1108" t="str">
        <f t="shared" si="1"/>
        <v>Included</v>
      </c>
      <c r="K82" s="1047"/>
      <c r="M82" s="606"/>
    </row>
    <row r="83" spans="1:32" s="833" customFormat="1" ht="57" customHeight="1">
      <c r="A83" s="801">
        <v>61</v>
      </c>
      <c r="B83" s="951"/>
      <c r="C83" s="951"/>
      <c r="D83" s="1048" t="s">
        <v>657</v>
      </c>
      <c r="E83" s="1025" t="s">
        <v>596</v>
      </c>
      <c r="F83" s="1025" t="s">
        <v>771</v>
      </c>
      <c r="G83" s="1048" t="s">
        <v>589</v>
      </c>
      <c r="H83" s="628">
        <v>1</v>
      </c>
      <c r="I83" s="959"/>
      <c r="J83" s="1108" t="str">
        <f t="shared" si="1"/>
        <v>Included</v>
      </c>
      <c r="K83" s="1047"/>
      <c r="M83" s="606"/>
    </row>
    <row r="84" spans="1:32" s="833" customFormat="1" ht="57" customHeight="1">
      <c r="A84" s="801">
        <v>62</v>
      </c>
      <c r="B84" s="951"/>
      <c r="C84" s="951"/>
      <c r="D84" s="1048" t="s">
        <v>658</v>
      </c>
      <c r="E84" s="1025" t="s">
        <v>596</v>
      </c>
      <c r="F84" s="1025" t="s">
        <v>772</v>
      </c>
      <c r="G84" s="1048" t="s">
        <v>589</v>
      </c>
      <c r="H84" s="628">
        <v>3</v>
      </c>
      <c r="I84" s="959"/>
      <c r="J84" s="1108" t="str">
        <f t="shared" si="1"/>
        <v>Included</v>
      </c>
      <c r="K84" s="1047"/>
      <c r="M84" s="606"/>
    </row>
    <row r="85" spans="1:32" s="833" customFormat="1" ht="57" customHeight="1">
      <c r="A85" s="801">
        <v>63</v>
      </c>
      <c r="B85" s="951"/>
      <c r="C85" s="951"/>
      <c r="D85" s="1048" t="s">
        <v>659</v>
      </c>
      <c r="E85" s="1025" t="s">
        <v>596</v>
      </c>
      <c r="F85" s="1025" t="s">
        <v>782</v>
      </c>
      <c r="G85" s="1048" t="s">
        <v>591</v>
      </c>
      <c r="H85" s="628">
        <v>103</v>
      </c>
      <c r="I85" s="959"/>
      <c r="J85" s="1108" t="str">
        <f t="shared" si="1"/>
        <v>Included</v>
      </c>
      <c r="K85" s="1047"/>
      <c r="M85" s="606"/>
    </row>
    <row r="86" spans="1:32" s="833" customFormat="1" ht="57" customHeight="1">
      <c r="A86" s="801">
        <v>64</v>
      </c>
      <c r="B86" s="951"/>
      <c r="C86" s="951"/>
      <c r="D86" s="1048" t="s">
        <v>660</v>
      </c>
      <c r="E86" s="1025" t="s">
        <v>596</v>
      </c>
      <c r="F86" s="1025" t="s">
        <v>774</v>
      </c>
      <c r="G86" s="1048" t="s">
        <v>591</v>
      </c>
      <c r="H86" s="628">
        <v>23</v>
      </c>
      <c r="I86" s="959"/>
      <c r="J86" s="1108" t="str">
        <f t="shared" si="1"/>
        <v>Included</v>
      </c>
      <c r="K86" s="1047"/>
      <c r="M86" s="606"/>
    </row>
    <row r="87" spans="1:32" s="833" customFormat="1" ht="57" customHeight="1">
      <c r="A87" s="801">
        <v>65</v>
      </c>
      <c r="B87" s="951"/>
      <c r="C87" s="951"/>
      <c r="D87" s="1048" t="s">
        <v>661</v>
      </c>
      <c r="E87" s="1025" t="s">
        <v>596</v>
      </c>
      <c r="F87" s="1025" t="s">
        <v>783</v>
      </c>
      <c r="G87" s="1048" t="s">
        <v>591</v>
      </c>
      <c r="H87" s="628">
        <v>5</v>
      </c>
      <c r="I87" s="959"/>
      <c r="J87" s="1108" t="str">
        <f t="shared" si="1"/>
        <v>Included</v>
      </c>
      <c r="K87" s="1047"/>
      <c r="M87" s="606"/>
    </row>
    <row r="88" spans="1:32" s="833" customFormat="1" ht="57" customHeight="1">
      <c r="A88" s="801">
        <v>66</v>
      </c>
      <c r="B88" s="951"/>
      <c r="C88" s="951"/>
      <c r="D88" s="1048" t="s">
        <v>662</v>
      </c>
      <c r="E88" s="1025" t="s">
        <v>596</v>
      </c>
      <c r="F88" s="1025" t="s">
        <v>784</v>
      </c>
      <c r="G88" s="1048" t="s">
        <v>591</v>
      </c>
      <c r="H88" s="628">
        <v>7</v>
      </c>
      <c r="I88" s="959"/>
      <c r="J88" s="1108" t="str">
        <f t="shared" si="1"/>
        <v>Included</v>
      </c>
      <c r="K88" s="1047"/>
      <c r="M88" s="606"/>
    </row>
    <row r="89" spans="1:32" s="833" customFormat="1" ht="57" customHeight="1">
      <c r="A89" s="801">
        <v>67</v>
      </c>
      <c r="B89" s="951"/>
      <c r="C89" s="951"/>
      <c r="D89" s="1048" t="s">
        <v>663</v>
      </c>
      <c r="E89" s="1025" t="s">
        <v>596</v>
      </c>
      <c r="F89" s="1025" t="s">
        <v>785</v>
      </c>
      <c r="G89" s="1048" t="s">
        <v>589</v>
      </c>
      <c r="H89" s="628">
        <v>1</v>
      </c>
      <c r="I89" s="959"/>
      <c r="J89" s="1108" t="str">
        <f t="shared" ref="J89:J93" si="2">IF(I89=0, "Included",IF(ISERROR(H89*I89), I89, H89*I89))</f>
        <v>Included</v>
      </c>
      <c r="K89" s="1047"/>
      <c r="M89" s="606"/>
    </row>
    <row r="90" spans="1:32" s="833" customFormat="1" ht="57" customHeight="1">
      <c r="A90" s="801">
        <v>68</v>
      </c>
      <c r="B90" s="951"/>
      <c r="C90" s="951"/>
      <c r="D90" s="1048" t="s">
        <v>664</v>
      </c>
      <c r="E90" s="1025" t="s">
        <v>596</v>
      </c>
      <c r="F90" s="1025" t="s">
        <v>786</v>
      </c>
      <c r="G90" s="1048" t="s">
        <v>589</v>
      </c>
      <c r="H90" s="628">
        <v>1</v>
      </c>
      <c r="I90" s="959"/>
      <c r="J90" s="1108" t="str">
        <f t="shared" si="2"/>
        <v>Included</v>
      </c>
      <c r="K90" s="1047"/>
      <c r="M90" s="606"/>
    </row>
    <row r="91" spans="1:32" s="833" customFormat="1" ht="57" customHeight="1">
      <c r="A91" s="801">
        <v>69</v>
      </c>
      <c r="B91" s="951"/>
      <c r="C91" s="951"/>
      <c r="D91" s="1048" t="s">
        <v>603</v>
      </c>
      <c r="E91" s="1025" t="s">
        <v>596</v>
      </c>
      <c r="F91" s="1025" t="s">
        <v>716</v>
      </c>
      <c r="G91" s="1048" t="s">
        <v>589</v>
      </c>
      <c r="H91" s="628">
        <v>1</v>
      </c>
      <c r="I91" s="959"/>
      <c r="J91" s="1108" t="str">
        <f t="shared" si="2"/>
        <v>Included</v>
      </c>
      <c r="K91" s="1047"/>
      <c r="M91" s="606"/>
    </row>
    <row r="92" spans="1:32" s="833" customFormat="1" ht="57" customHeight="1">
      <c r="A92" s="801">
        <v>70</v>
      </c>
      <c r="B92" s="951"/>
      <c r="C92" s="951"/>
      <c r="D92" s="1048" t="s">
        <v>602</v>
      </c>
      <c r="E92" s="1025" t="s">
        <v>596</v>
      </c>
      <c r="F92" s="1025" t="s">
        <v>715</v>
      </c>
      <c r="G92" s="1048" t="s">
        <v>589</v>
      </c>
      <c r="H92" s="628">
        <v>1</v>
      </c>
      <c r="I92" s="959"/>
      <c r="J92" s="1108" t="str">
        <f t="shared" si="2"/>
        <v>Included</v>
      </c>
      <c r="K92" s="1047"/>
      <c r="M92" s="606"/>
    </row>
    <row r="93" spans="1:32" s="833" customFormat="1" ht="57" customHeight="1">
      <c r="A93" s="801">
        <v>71</v>
      </c>
      <c r="B93" s="951"/>
      <c r="C93" s="951"/>
      <c r="D93" s="1048" t="s">
        <v>665</v>
      </c>
      <c r="E93" s="1025" t="s">
        <v>596</v>
      </c>
      <c r="F93" s="1025" t="s">
        <v>779</v>
      </c>
      <c r="G93" s="1048" t="s">
        <v>570</v>
      </c>
      <c r="H93" s="628">
        <v>1</v>
      </c>
      <c r="I93" s="959"/>
      <c r="J93" s="1108" t="str">
        <f t="shared" si="2"/>
        <v>Included</v>
      </c>
      <c r="K93" s="1047"/>
      <c r="M93" s="606"/>
    </row>
    <row r="94" spans="1:32" s="833" customFormat="1">
      <c r="A94" s="1238"/>
      <c r="B94" s="1238"/>
      <c r="C94" s="1238"/>
      <c r="D94" s="1238"/>
      <c r="E94" s="1238"/>
      <c r="F94" s="1238"/>
      <c r="G94" s="1238"/>
      <c r="H94" s="1238"/>
      <c r="I94" s="1238"/>
      <c r="J94" s="1238"/>
      <c r="K94" s="1047"/>
      <c r="M94" s="606"/>
    </row>
    <row r="95" spans="1:32" ht="30" customHeight="1">
      <c r="A95" s="951"/>
      <c r="B95" s="951"/>
      <c r="C95" s="951"/>
      <c r="D95" s="951"/>
      <c r="E95" s="951"/>
      <c r="F95" s="1049" t="s">
        <v>574</v>
      </c>
      <c r="G95" s="1050"/>
      <c r="H95" s="1050"/>
      <c r="I95" s="1051"/>
      <c r="J95" s="1115">
        <f>SUM(J23:J94)</f>
        <v>0</v>
      </c>
      <c r="N95" s="606"/>
      <c r="O95" s="606"/>
      <c r="P95" s="606"/>
      <c r="Q95" s="606"/>
      <c r="R95" s="606"/>
      <c r="S95" s="606"/>
      <c r="T95" s="606"/>
      <c r="U95" s="606"/>
      <c r="V95" s="606"/>
      <c r="W95" s="606"/>
      <c r="X95" s="606"/>
      <c r="Y95" s="606"/>
      <c r="Z95" s="606"/>
      <c r="AA95" s="606"/>
      <c r="AB95" s="606"/>
      <c r="AC95" s="606"/>
      <c r="AD95" s="606"/>
      <c r="AE95" s="606"/>
      <c r="AF95" s="606"/>
    </row>
    <row r="96" spans="1:32" ht="9" customHeight="1">
      <c r="A96" s="851"/>
      <c r="B96" s="851"/>
      <c r="C96" s="851"/>
      <c r="D96" s="851"/>
      <c r="E96" s="851"/>
      <c r="F96" s="1052"/>
      <c r="G96" s="1053"/>
      <c r="H96" s="1053"/>
      <c r="I96" s="1054"/>
      <c r="J96" s="1116"/>
      <c r="N96" s="606"/>
      <c r="O96" s="606"/>
      <c r="P96" s="606"/>
      <c r="Q96" s="606"/>
      <c r="R96" s="606"/>
      <c r="S96" s="606"/>
      <c r="T96" s="606"/>
      <c r="U96" s="606"/>
      <c r="V96" s="606"/>
      <c r="W96" s="606"/>
      <c r="X96" s="606"/>
      <c r="Y96" s="606"/>
      <c r="Z96" s="606"/>
      <c r="AA96" s="606"/>
      <c r="AB96" s="606"/>
      <c r="AC96" s="606"/>
      <c r="AD96" s="606"/>
      <c r="AE96" s="606"/>
      <c r="AF96" s="606"/>
    </row>
    <row r="97" spans="1:32" ht="6" customHeight="1">
      <c r="A97" s="851"/>
      <c r="B97" s="851"/>
      <c r="C97" s="851"/>
      <c r="D97" s="851"/>
      <c r="E97" s="851"/>
      <c r="F97" s="1052"/>
      <c r="G97" s="1053"/>
      <c r="H97" s="1053"/>
      <c r="I97" s="1054"/>
      <c r="J97" s="1116"/>
      <c r="N97" s="606"/>
      <c r="O97" s="606"/>
      <c r="P97" s="606"/>
      <c r="Q97" s="606"/>
      <c r="R97" s="606"/>
      <c r="S97" s="606"/>
      <c r="T97" s="606"/>
      <c r="U97" s="606"/>
      <c r="V97" s="606"/>
      <c r="W97" s="606"/>
      <c r="X97" s="606"/>
      <c r="Y97" s="606"/>
      <c r="Z97" s="606"/>
      <c r="AA97" s="606"/>
      <c r="AB97" s="606"/>
      <c r="AC97" s="606"/>
      <c r="AD97" s="606"/>
      <c r="AE97" s="606"/>
      <c r="AF97" s="606"/>
    </row>
    <row r="98" spans="1:32" ht="6.75" customHeight="1">
      <c r="A98" s="975" t="s">
        <v>481</v>
      </c>
      <c r="B98" s="975"/>
      <c r="C98" s="975"/>
      <c r="D98" s="975"/>
      <c r="E98" s="975"/>
      <c r="F98" s="606"/>
      <c r="G98" s="1053"/>
      <c r="H98" s="1053"/>
      <c r="I98" s="1054"/>
      <c r="J98" s="1116"/>
      <c r="N98" s="606"/>
      <c r="O98" s="606"/>
      <c r="P98" s="606"/>
      <c r="Q98" s="606"/>
      <c r="R98" s="606"/>
      <c r="S98" s="606"/>
      <c r="T98" s="606"/>
      <c r="U98" s="606"/>
      <c r="V98" s="606"/>
      <c r="W98" s="606"/>
      <c r="X98" s="606"/>
      <c r="Y98" s="606"/>
      <c r="Z98" s="606"/>
      <c r="AA98" s="606"/>
      <c r="AB98" s="606"/>
      <c r="AC98" s="606"/>
      <c r="AD98" s="606"/>
      <c r="AE98" s="606"/>
      <c r="AF98" s="606"/>
    </row>
    <row r="99" spans="1:32" ht="63.75" customHeight="1">
      <c r="A99" s="975"/>
      <c r="B99" s="1193" t="s">
        <v>489</v>
      </c>
      <c r="C99" s="1193"/>
      <c r="D99" s="1193"/>
      <c r="E99" s="1193"/>
      <c r="F99" s="1193"/>
      <c r="G99" s="1193"/>
      <c r="H99" s="1193"/>
      <c r="I99" s="1193"/>
      <c r="J99" s="1193"/>
      <c r="N99" s="606"/>
      <c r="O99" s="606"/>
      <c r="P99" s="606"/>
      <c r="Q99" s="606"/>
      <c r="R99" s="606"/>
      <c r="S99" s="606"/>
      <c r="T99" s="606"/>
      <c r="U99" s="606"/>
      <c r="V99" s="606"/>
      <c r="W99" s="606"/>
      <c r="X99" s="606"/>
      <c r="Y99" s="606"/>
      <c r="Z99" s="606"/>
      <c r="AA99" s="606"/>
      <c r="AB99" s="606"/>
      <c r="AC99" s="606"/>
      <c r="AD99" s="606"/>
      <c r="AE99" s="606"/>
      <c r="AF99" s="606"/>
    </row>
    <row r="100" spans="1:32" ht="16.5">
      <c r="A100" s="852" t="s">
        <v>479</v>
      </c>
      <c r="B100" s="1055" t="str">
        <f>'Sch-1'!B102</f>
        <v>--</v>
      </c>
      <c r="C100" s="852"/>
      <c r="D100" s="852"/>
      <c r="E100" s="852"/>
      <c r="F100" s="606"/>
      <c r="G100" s="856"/>
      <c r="H100" s="852"/>
      <c r="I100" s="606"/>
      <c r="J100" s="827"/>
      <c r="N100" s="606"/>
      <c r="O100" s="606"/>
      <c r="P100" s="606"/>
      <c r="Q100" s="606"/>
      <c r="R100" s="606"/>
      <c r="S100" s="606"/>
      <c r="T100" s="606"/>
      <c r="U100" s="606"/>
      <c r="V100" s="606"/>
      <c r="W100" s="606"/>
      <c r="X100" s="606"/>
      <c r="Y100" s="606"/>
      <c r="Z100" s="606"/>
      <c r="AA100" s="606"/>
      <c r="AB100" s="606"/>
      <c r="AC100" s="606"/>
      <c r="AD100" s="606"/>
      <c r="AE100" s="606"/>
      <c r="AF100" s="606"/>
    </row>
    <row r="101" spans="1:32" ht="27.75" customHeight="1">
      <c r="A101" s="852" t="s">
        <v>480</v>
      </c>
      <c r="B101" s="1055" t="str">
        <f>'Sch-1'!B103</f>
        <v/>
      </c>
      <c r="C101" s="852"/>
      <c r="D101" s="852"/>
      <c r="E101" s="852"/>
      <c r="F101" s="606"/>
      <c r="G101" s="827"/>
      <c r="H101" s="1215" t="s">
        <v>406</v>
      </c>
      <c r="I101" s="1215"/>
      <c r="J101" s="852" t="str">
        <f>'Sch-1'!M103</f>
        <v/>
      </c>
      <c r="N101" s="606"/>
      <c r="O101" s="606"/>
      <c r="P101" s="606"/>
      <c r="Q101" s="606"/>
      <c r="R101" s="606"/>
      <c r="S101" s="606"/>
      <c r="T101" s="606"/>
      <c r="U101" s="606"/>
      <c r="V101" s="606"/>
      <c r="W101" s="606"/>
      <c r="X101" s="606"/>
      <c r="Y101" s="606"/>
      <c r="Z101" s="606"/>
      <c r="AA101" s="606"/>
      <c r="AB101" s="606"/>
      <c r="AC101" s="606"/>
      <c r="AD101" s="606"/>
      <c r="AE101" s="606"/>
      <c r="AF101" s="606"/>
    </row>
    <row r="102" spans="1:32" ht="14.25" customHeight="1">
      <c r="A102" s="605"/>
      <c r="B102" s="605"/>
      <c r="C102" s="605"/>
      <c r="D102" s="605"/>
      <c r="E102" s="605"/>
      <c r="F102" s="1056"/>
      <c r="G102" s="605"/>
      <c r="H102" s="1215" t="s">
        <v>407</v>
      </c>
      <c r="I102" s="1215"/>
      <c r="J102" s="852" t="str">
        <f>'Sch-1'!M104</f>
        <v/>
      </c>
      <c r="N102" s="606"/>
      <c r="O102" s="606"/>
      <c r="P102" s="606"/>
      <c r="Q102" s="606"/>
      <c r="R102" s="606"/>
      <c r="S102" s="606"/>
      <c r="T102" s="606"/>
      <c r="U102" s="606"/>
      <c r="V102" s="606"/>
      <c r="W102" s="606"/>
      <c r="X102" s="606"/>
      <c r="Y102" s="606"/>
      <c r="Z102" s="606"/>
      <c r="AA102" s="606"/>
      <c r="AB102" s="606"/>
      <c r="AC102" s="606"/>
      <c r="AD102" s="606"/>
      <c r="AE102" s="606"/>
      <c r="AF102" s="606"/>
    </row>
    <row r="103" spans="1:32" ht="10.5" customHeight="1">
      <c r="A103" s="975"/>
      <c r="B103" s="975"/>
      <c r="C103" s="975"/>
      <c r="D103" s="975"/>
      <c r="E103" s="975"/>
      <c r="F103" s="940"/>
      <c r="G103" s="856"/>
      <c r="H103" s="852"/>
      <c r="I103" s="606"/>
      <c r="J103" s="827"/>
      <c r="N103" s="606"/>
      <c r="O103" s="606"/>
      <c r="P103" s="606"/>
      <c r="Q103" s="606"/>
      <c r="R103" s="606"/>
      <c r="S103" s="606"/>
      <c r="T103" s="606"/>
      <c r="U103" s="606"/>
      <c r="V103" s="606"/>
      <c r="W103" s="606"/>
      <c r="X103" s="606"/>
      <c r="Y103" s="606"/>
      <c r="Z103" s="606"/>
      <c r="AA103" s="606"/>
      <c r="AB103" s="606"/>
      <c r="AC103" s="606"/>
      <c r="AD103" s="606"/>
      <c r="AE103" s="606"/>
      <c r="AF103" s="606"/>
    </row>
    <row r="141" spans="1:32">
      <c r="A141" s="872"/>
      <c r="B141" s="872"/>
      <c r="C141" s="872"/>
      <c r="D141" s="872"/>
      <c r="E141" s="872"/>
      <c r="F141" s="1026"/>
      <c r="G141" s="872"/>
      <c r="H141" s="872"/>
      <c r="I141" s="872"/>
      <c r="J141" s="872"/>
      <c r="K141" s="606"/>
      <c r="N141" s="606"/>
      <c r="O141" s="606"/>
      <c r="P141" s="606"/>
      <c r="Q141" s="606"/>
      <c r="R141" s="606"/>
      <c r="S141" s="606"/>
      <c r="T141" s="606"/>
      <c r="U141" s="606"/>
      <c r="V141" s="606"/>
      <c r="W141" s="606"/>
      <c r="X141" s="606"/>
      <c r="Y141" s="606"/>
      <c r="Z141" s="606"/>
      <c r="AA141" s="606"/>
      <c r="AB141" s="606"/>
      <c r="AC141" s="606"/>
      <c r="AD141" s="606"/>
      <c r="AE141" s="606"/>
      <c r="AF141" s="606"/>
    </row>
    <row r="142" spans="1:32">
      <c r="A142" s="872"/>
      <c r="B142" s="872"/>
      <c r="C142" s="872"/>
      <c r="D142" s="872"/>
      <c r="E142" s="872"/>
      <c r="F142" s="1026"/>
      <c r="G142" s="872"/>
      <c r="H142" s="872"/>
      <c r="I142" s="872"/>
      <c r="J142" s="872"/>
      <c r="K142" s="606"/>
      <c r="N142" s="606"/>
      <c r="O142" s="606"/>
      <c r="P142" s="606"/>
      <c r="Q142" s="606"/>
      <c r="R142" s="606"/>
      <c r="S142" s="606"/>
      <c r="T142" s="606"/>
      <c r="U142" s="606"/>
      <c r="V142" s="606"/>
      <c r="W142" s="606"/>
      <c r="X142" s="606"/>
      <c r="Y142" s="606"/>
      <c r="Z142" s="606"/>
      <c r="AA142" s="606"/>
      <c r="AB142" s="606"/>
      <c r="AC142" s="606"/>
      <c r="AD142" s="606"/>
      <c r="AE142" s="606"/>
      <c r="AF142" s="606"/>
    </row>
    <row r="143" spans="1:32">
      <c r="A143" s="872"/>
      <c r="B143" s="872"/>
      <c r="C143" s="872"/>
      <c r="D143" s="872"/>
      <c r="E143" s="872"/>
      <c r="F143" s="1026"/>
      <c r="G143" s="872"/>
      <c r="H143" s="872"/>
      <c r="I143" s="872"/>
      <c r="J143" s="872"/>
      <c r="K143" s="606"/>
      <c r="N143" s="606"/>
      <c r="O143" s="606"/>
      <c r="P143" s="606"/>
      <c r="Q143" s="606"/>
      <c r="R143" s="606"/>
      <c r="S143" s="606"/>
      <c r="T143" s="606"/>
      <c r="U143" s="606"/>
      <c r="V143" s="606"/>
      <c r="W143" s="606"/>
      <c r="X143" s="606"/>
      <c r="Y143" s="606"/>
      <c r="Z143" s="606"/>
      <c r="AA143" s="606"/>
      <c r="AB143" s="606"/>
      <c r="AC143" s="606"/>
      <c r="AD143" s="606"/>
      <c r="AE143" s="606"/>
      <c r="AF143" s="606"/>
    </row>
    <row r="144" spans="1:32">
      <c r="A144" s="872"/>
      <c r="B144" s="872"/>
      <c r="C144" s="872"/>
      <c r="D144" s="872"/>
      <c r="E144" s="872"/>
      <c r="F144" s="1026"/>
      <c r="G144" s="872"/>
      <c r="H144" s="872"/>
      <c r="I144" s="872"/>
      <c r="J144" s="872"/>
      <c r="K144" s="606"/>
      <c r="N144" s="606"/>
      <c r="O144" s="606"/>
      <c r="P144" s="606"/>
      <c r="Q144" s="606"/>
      <c r="R144" s="606"/>
      <c r="S144" s="606"/>
      <c r="T144" s="606"/>
      <c r="U144" s="606"/>
      <c r="V144" s="606"/>
      <c r="W144" s="606"/>
      <c r="X144" s="606"/>
      <c r="Y144" s="606"/>
      <c r="Z144" s="606"/>
      <c r="AA144" s="606"/>
      <c r="AB144" s="606"/>
      <c r="AC144" s="606"/>
      <c r="AD144" s="606"/>
      <c r="AE144" s="606"/>
      <c r="AF144" s="606"/>
    </row>
    <row r="145" spans="1:32">
      <c r="A145" s="872"/>
      <c r="B145" s="872"/>
      <c r="C145" s="872"/>
      <c r="D145" s="872"/>
      <c r="E145" s="872"/>
      <c r="F145" s="1026"/>
      <c r="G145" s="872"/>
      <c r="H145" s="872"/>
      <c r="I145" s="872"/>
      <c r="J145" s="872"/>
      <c r="K145" s="606"/>
      <c r="N145" s="606"/>
      <c r="O145" s="606"/>
      <c r="P145" s="606"/>
      <c r="Q145" s="606"/>
      <c r="R145" s="606"/>
      <c r="S145" s="606"/>
      <c r="T145" s="606"/>
      <c r="U145" s="606"/>
      <c r="V145" s="606"/>
      <c r="W145" s="606"/>
      <c r="X145" s="606"/>
      <c r="Y145" s="606"/>
      <c r="Z145" s="606"/>
      <c r="AA145" s="606"/>
      <c r="AB145" s="606"/>
      <c r="AC145" s="606"/>
      <c r="AD145" s="606"/>
      <c r="AE145" s="606"/>
      <c r="AF145" s="606"/>
    </row>
    <row r="146" spans="1:32">
      <c r="A146" s="872"/>
      <c r="B146" s="872"/>
      <c r="C146" s="872"/>
      <c r="D146" s="872"/>
      <c r="E146" s="872"/>
      <c r="F146" s="1026"/>
      <c r="G146" s="872"/>
      <c r="H146" s="872"/>
      <c r="I146" s="872"/>
      <c r="J146" s="872"/>
      <c r="K146" s="606"/>
      <c r="N146" s="606"/>
      <c r="O146" s="606"/>
      <c r="P146" s="606"/>
      <c r="Q146" s="606"/>
      <c r="R146" s="606"/>
      <c r="S146" s="606"/>
      <c r="T146" s="606"/>
      <c r="U146" s="606"/>
      <c r="V146" s="606"/>
      <c r="W146" s="606"/>
      <c r="X146" s="606"/>
      <c r="Y146" s="606"/>
      <c r="Z146" s="606"/>
      <c r="AA146" s="606"/>
      <c r="AB146" s="606"/>
      <c r="AC146" s="606"/>
      <c r="AD146" s="606"/>
      <c r="AE146" s="606"/>
      <c r="AF146" s="606"/>
    </row>
    <row r="147" spans="1:32">
      <c r="A147" s="872"/>
      <c r="B147" s="872"/>
      <c r="C147" s="872"/>
      <c r="D147" s="872"/>
      <c r="E147" s="872"/>
      <c r="F147" s="1026"/>
      <c r="G147" s="872"/>
      <c r="H147" s="872"/>
      <c r="I147" s="872"/>
      <c r="J147" s="872"/>
      <c r="K147" s="606"/>
      <c r="N147" s="606"/>
      <c r="O147" s="606"/>
      <c r="P147" s="606"/>
      <c r="Q147" s="606"/>
      <c r="R147" s="606"/>
      <c r="S147" s="606"/>
      <c r="T147" s="606"/>
      <c r="U147" s="606"/>
      <c r="V147" s="606"/>
      <c r="W147" s="606"/>
      <c r="X147" s="606"/>
      <c r="Y147" s="606"/>
      <c r="Z147" s="606"/>
      <c r="AA147" s="606"/>
      <c r="AB147" s="606"/>
      <c r="AC147" s="606"/>
      <c r="AD147" s="606"/>
      <c r="AE147" s="606"/>
      <c r="AF147" s="606"/>
    </row>
    <row r="148" spans="1:32">
      <c r="A148" s="872"/>
      <c r="B148" s="872"/>
      <c r="C148" s="872"/>
      <c r="D148" s="872"/>
      <c r="E148" s="872"/>
      <c r="F148" s="1026"/>
      <c r="G148" s="872"/>
      <c r="H148" s="872"/>
      <c r="I148" s="872"/>
      <c r="J148" s="872"/>
      <c r="K148" s="606"/>
      <c r="N148" s="606"/>
      <c r="O148" s="606"/>
      <c r="P148" s="606"/>
      <c r="Q148" s="606"/>
      <c r="R148" s="606"/>
      <c r="S148" s="606"/>
      <c r="T148" s="606"/>
      <c r="U148" s="606"/>
      <c r="V148" s="606"/>
      <c r="W148" s="606"/>
      <c r="X148" s="606"/>
      <c r="Y148" s="606"/>
      <c r="Z148" s="606"/>
      <c r="AA148" s="606"/>
      <c r="AB148" s="606"/>
      <c r="AC148" s="606"/>
      <c r="AD148" s="606"/>
      <c r="AE148" s="606"/>
      <c r="AF148" s="606"/>
    </row>
    <row r="149" spans="1:32">
      <c r="A149" s="872"/>
      <c r="B149" s="872"/>
      <c r="C149" s="872"/>
      <c r="D149" s="872"/>
      <c r="E149" s="872"/>
      <c r="F149" s="1026"/>
      <c r="G149" s="872"/>
      <c r="H149" s="872"/>
      <c r="I149" s="872"/>
      <c r="J149" s="872"/>
      <c r="K149" s="606"/>
      <c r="N149" s="606"/>
      <c r="O149" s="606"/>
      <c r="P149" s="606"/>
      <c r="Q149" s="606"/>
      <c r="R149" s="606"/>
      <c r="S149" s="606"/>
      <c r="T149" s="606"/>
      <c r="U149" s="606"/>
      <c r="V149" s="606"/>
      <c r="W149" s="606"/>
      <c r="X149" s="606"/>
      <c r="Y149" s="606"/>
      <c r="Z149" s="606"/>
      <c r="AA149" s="606"/>
      <c r="AB149" s="606"/>
      <c r="AC149" s="606"/>
      <c r="AD149" s="606"/>
      <c r="AE149" s="606"/>
      <c r="AF149" s="606"/>
    </row>
    <row r="150" spans="1:32">
      <c r="A150" s="872"/>
      <c r="B150" s="872"/>
      <c r="C150" s="872"/>
      <c r="D150" s="872"/>
      <c r="E150" s="872"/>
      <c r="F150" s="1026"/>
      <c r="G150" s="872"/>
      <c r="H150" s="872"/>
      <c r="I150" s="872"/>
      <c r="J150" s="872"/>
      <c r="K150" s="606"/>
      <c r="N150" s="606"/>
      <c r="O150" s="606"/>
      <c r="P150" s="606"/>
      <c r="Q150" s="606"/>
      <c r="R150" s="606"/>
      <c r="S150" s="606"/>
      <c r="T150" s="606"/>
      <c r="U150" s="606"/>
      <c r="V150" s="606"/>
      <c r="W150" s="606"/>
      <c r="X150" s="606"/>
      <c r="Y150" s="606"/>
      <c r="Z150" s="606"/>
      <c r="AA150" s="606"/>
      <c r="AB150" s="606"/>
      <c r="AC150" s="606"/>
      <c r="AD150" s="606"/>
      <c r="AE150" s="606"/>
      <c r="AF150" s="606"/>
    </row>
    <row r="151" spans="1:32">
      <c r="A151" s="872"/>
      <c r="B151" s="872"/>
      <c r="C151" s="872"/>
      <c r="D151" s="872"/>
      <c r="E151" s="872"/>
      <c r="F151" s="1026"/>
      <c r="G151" s="872"/>
      <c r="H151" s="872"/>
      <c r="I151" s="872"/>
      <c r="J151" s="872"/>
      <c r="K151" s="606"/>
      <c r="N151" s="606"/>
      <c r="O151" s="606"/>
      <c r="P151" s="606"/>
      <c r="Q151" s="606"/>
      <c r="R151" s="606"/>
      <c r="S151" s="606"/>
      <c r="T151" s="606"/>
      <c r="U151" s="606"/>
      <c r="V151" s="606"/>
      <c r="W151" s="606"/>
      <c r="X151" s="606"/>
      <c r="Y151" s="606"/>
      <c r="Z151" s="606"/>
      <c r="AA151" s="606"/>
      <c r="AB151" s="606"/>
      <c r="AC151" s="606"/>
      <c r="AD151" s="606"/>
      <c r="AE151" s="606"/>
      <c r="AF151" s="606"/>
    </row>
    <row r="152" spans="1:32">
      <c r="A152" s="872"/>
      <c r="B152" s="872"/>
      <c r="C152" s="872"/>
      <c r="D152" s="872"/>
      <c r="E152" s="872"/>
      <c r="F152" s="1026"/>
      <c r="G152" s="872"/>
      <c r="H152" s="872"/>
      <c r="I152" s="872"/>
      <c r="J152" s="872"/>
      <c r="K152" s="606"/>
      <c r="N152" s="606"/>
      <c r="O152" s="606"/>
      <c r="P152" s="606"/>
      <c r="Q152" s="606"/>
      <c r="R152" s="606"/>
      <c r="S152" s="606"/>
      <c r="T152" s="606"/>
      <c r="U152" s="606"/>
      <c r="V152" s="606"/>
      <c r="W152" s="606"/>
      <c r="X152" s="606"/>
      <c r="Y152" s="606"/>
      <c r="Z152" s="606"/>
      <c r="AA152" s="606"/>
      <c r="AB152" s="606"/>
      <c r="AC152" s="606"/>
      <c r="AD152" s="606"/>
      <c r="AE152" s="606"/>
      <c r="AF152" s="606"/>
    </row>
    <row r="153" spans="1:32">
      <c r="A153" s="872"/>
      <c r="B153" s="872"/>
      <c r="C153" s="872"/>
      <c r="D153" s="872"/>
      <c r="E153" s="872"/>
      <c r="F153" s="1026"/>
      <c r="G153" s="872"/>
      <c r="H153" s="872"/>
      <c r="I153" s="872"/>
      <c r="J153" s="872"/>
      <c r="K153" s="606"/>
      <c r="N153" s="606"/>
      <c r="O153" s="606"/>
      <c r="P153" s="606"/>
      <c r="Q153" s="606"/>
      <c r="R153" s="606"/>
      <c r="S153" s="606"/>
      <c r="T153" s="606"/>
      <c r="U153" s="606"/>
      <c r="V153" s="606"/>
      <c r="W153" s="606"/>
      <c r="X153" s="606"/>
      <c r="Y153" s="606"/>
      <c r="Z153" s="606"/>
      <c r="AA153" s="606"/>
      <c r="AB153" s="606"/>
      <c r="AC153" s="606"/>
      <c r="AD153" s="606"/>
      <c r="AE153" s="606"/>
      <c r="AF153" s="606"/>
    </row>
    <row r="154" spans="1:32">
      <c r="A154" s="872"/>
      <c r="B154" s="872"/>
      <c r="C154" s="872"/>
      <c r="D154" s="872"/>
      <c r="E154" s="872"/>
      <c r="F154" s="1026"/>
      <c r="G154" s="872"/>
      <c r="H154" s="872"/>
      <c r="I154" s="872"/>
      <c r="J154" s="872"/>
      <c r="K154" s="606"/>
      <c r="N154" s="606"/>
      <c r="O154" s="606"/>
      <c r="P154" s="606"/>
      <c r="Q154" s="606"/>
      <c r="R154" s="606"/>
      <c r="S154" s="606"/>
      <c r="T154" s="606"/>
      <c r="U154" s="606"/>
      <c r="V154" s="606"/>
      <c r="W154" s="606"/>
      <c r="X154" s="606"/>
      <c r="Y154" s="606"/>
      <c r="Z154" s="606"/>
      <c r="AA154" s="606"/>
      <c r="AB154" s="606"/>
      <c r="AC154" s="606"/>
      <c r="AD154" s="606"/>
      <c r="AE154" s="606"/>
      <c r="AF154" s="606"/>
    </row>
    <row r="155" spans="1:32">
      <c r="A155" s="872"/>
      <c r="B155" s="872"/>
      <c r="C155" s="872"/>
      <c r="D155" s="872"/>
      <c r="E155" s="872"/>
      <c r="F155" s="1026"/>
      <c r="G155" s="872"/>
      <c r="H155" s="872"/>
      <c r="I155" s="872"/>
      <c r="J155" s="872"/>
      <c r="K155" s="606"/>
      <c r="N155" s="606"/>
      <c r="O155" s="606"/>
      <c r="P155" s="606"/>
      <c r="Q155" s="606"/>
      <c r="R155" s="606"/>
      <c r="S155" s="606"/>
      <c r="T155" s="606"/>
      <c r="U155" s="606"/>
      <c r="V155" s="606"/>
      <c r="W155" s="606"/>
      <c r="X155" s="606"/>
      <c r="Y155" s="606"/>
      <c r="Z155" s="606"/>
      <c r="AA155" s="606"/>
      <c r="AB155" s="606"/>
      <c r="AC155" s="606"/>
      <c r="AD155" s="606"/>
      <c r="AE155" s="606"/>
      <c r="AF155" s="606"/>
    </row>
    <row r="156" spans="1:32">
      <c r="A156" s="872"/>
      <c r="B156" s="872"/>
      <c r="C156" s="872"/>
      <c r="D156" s="872"/>
      <c r="E156" s="872"/>
      <c r="F156" s="1026"/>
      <c r="G156" s="872"/>
      <c r="H156" s="872"/>
      <c r="I156" s="872"/>
      <c r="J156" s="872"/>
      <c r="K156" s="606"/>
      <c r="N156" s="606"/>
      <c r="O156" s="606"/>
      <c r="P156" s="606"/>
      <c r="Q156" s="606"/>
      <c r="R156" s="606"/>
      <c r="S156" s="606"/>
      <c r="T156" s="606"/>
      <c r="U156" s="606"/>
      <c r="V156" s="606"/>
      <c r="W156" s="606"/>
      <c r="X156" s="606"/>
      <c r="Y156" s="606"/>
      <c r="Z156" s="606"/>
      <c r="AA156" s="606"/>
      <c r="AB156" s="606"/>
      <c r="AC156" s="606"/>
      <c r="AD156" s="606"/>
      <c r="AE156" s="606"/>
      <c r="AF156" s="606"/>
    </row>
    <row r="157" spans="1:32">
      <c r="A157" s="872"/>
      <c r="B157" s="872"/>
      <c r="C157" s="872"/>
      <c r="D157" s="872"/>
      <c r="E157" s="872"/>
      <c r="F157" s="1026"/>
      <c r="G157" s="872"/>
      <c r="H157" s="872"/>
      <c r="I157" s="872"/>
      <c r="J157" s="872"/>
      <c r="K157" s="606"/>
      <c r="N157" s="606"/>
      <c r="O157" s="606"/>
      <c r="P157" s="606"/>
      <c r="Q157" s="606"/>
      <c r="R157" s="606"/>
      <c r="S157" s="606"/>
      <c r="T157" s="606"/>
      <c r="U157" s="606"/>
      <c r="V157" s="606"/>
      <c r="W157" s="606"/>
      <c r="X157" s="606"/>
      <c r="Y157" s="606"/>
      <c r="Z157" s="606"/>
      <c r="AA157" s="606"/>
      <c r="AB157" s="606"/>
      <c r="AC157" s="606"/>
      <c r="AD157" s="606"/>
      <c r="AE157" s="606"/>
      <c r="AF157" s="606"/>
    </row>
    <row r="158" spans="1:32">
      <c r="A158" s="872"/>
      <c r="B158" s="872"/>
      <c r="C158" s="872"/>
      <c r="D158" s="872"/>
      <c r="E158" s="872"/>
      <c r="F158" s="1026"/>
      <c r="G158" s="872"/>
      <c r="H158" s="872"/>
      <c r="I158" s="872"/>
      <c r="J158" s="872"/>
      <c r="K158" s="606"/>
      <c r="N158" s="606"/>
      <c r="O158" s="606"/>
      <c r="P158" s="606"/>
      <c r="Q158" s="606"/>
      <c r="R158" s="606"/>
      <c r="S158" s="606"/>
      <c r="T158" s="606"/>
      <c r="U158" s="606"/>
      <c r="V158" s="606"/>
      <c r="W158" s="606"/>
      <c r="X158" s="606"/>
      <c r="Y158" s="606"/>
      <c r="Z158" s="606"/>
      <c r="AA158" s="606"/>
      <c r="AB158" s="606"/>
      <c r="AC158" s="606"/>
      <c r="AD158" s="606"/>
      <c r="AE158" s="606"/>
      <c r="AF158" s="606"/>
    </row>
    <row r="159" spans="1:32">
      <c r="A159" s="872"/>
      <c r="B159" s="872"/>
      <c r="C159" s="872"/>
      <c r="D159" s="872"/>
      <c r="E159" s="872"/>
      <c r="F159" s="1026"/>
      <c r="G159" s="872"/>
      <c r="H159" s="872"/>
      <c r="I159" s="872"/>
      <c r="J159" s="872"/>
      <c r="K159" s="606"/>
      <c r="N159" s="606"/>
      <c r="O159" s="606"/>
      <c r="P159" s="606"/>
      <c r="Q159" s="606"/>
      <c r="R159" s="606"/>
      <c r="S159" s="606"/>
      <c r="T159" s="606"/>
      <c r="U159" s="606"/>
      <c r="V159" s="606"/>
      <c r="W159" s="606"/>
      <c r="X159" s="606"/>
      <c r="Y159" s="606"/>
      <c r="Z159" s="606"/>
      <c r="AA159" s="606"/>
      <c r="AB159" s="606"/>
      <c r="AC159" s="606"/>
      <c r="AD159" s="606"/>
      <c r="AE159" s="606"/>
      <c r="AF159" s="606"/>
    </row>
    <row r="160" spans="1:32">
      <c r="A160" s="872"/>
      <c r="B160" s="872"/>
      <c r="C160" s="872"/>
      <c r="D160" s="872"/>
      <c r="E160" s="872"/>
      <c r="F160" s="1026"/>
      <c r="G160" s="872"/>
      <c r="H160" s="872"/>
      <c r="I160" s="872"/>
      <c r="J160" s="872"/>
      <c r="K160" s="606"/>
      <c r="N160" s="606"/>
      <c r="O160" s="606"/>
      <c r="P160" s="606"/>
      <c r="Q160" s="606"/>
      <c r="R160" s="606"/>
      <c r="S160" s="606"/>
      <c r="T160" s="606"/>
      <c r="U160" s="606"/>
      <c r="V160" s="606"/>
      <c r="W160" s="606"/>
      <c r="X160" s="606"/>
      <c r="Y160" s="606"/>
      <c r="Z160" s="606"/>
      <c r="AA160" s="606"/>
      <c r="AB160" s="606"/>
      <c r="AC160" s="606"/>
      <c r="AD160" s="606"/>
      <c r="AE160" s="606"/>
      <c r="AF160" s="606"/>
    </row>
    <row r="161" spans="1:32">
      <c r="A161" s="872"/>
      <c r="B161" s="872"/>
      <c r="C161" s="872"/>
      <c r="D161" s="872"/>
      <c r="E161" s="872"/>
      <c r="F161" s="1026"/>
      <c r="G161" s="872"/>
      <c r="H161" s="872"/>
      <c r="I161" s="872"/>
      <c r="J161" s="872"/>
      <c r="K161" s="606"/>
      <c r="N161" s="606"/>
      <c r="O161" s="606"/>
      <c r="P161" s="606"/>
      <c r="Q161" s="606"/>
      <c r="R161" s="606"/>
      <c r="S161" s="606"/>
      <c r="T161" s="606"/>
      <c r="U161" s="606"/>
      <c r="V161" s="606"/>
      <c r="W161" s="606"/>
      <c r="X161" s="606"/>
      <c r="Y161" s="606"/>
      <c r="Z161" s="606"/>
      <c r="AA161" s="606"/>
      <c r="AB161" s="606"/>
      <c r="AC161" s="606"/>
      <c r="AD161" s="606"/>
      <c r="AE161" s="606"/>
      <c r="AF161" s="606"/>
    </row>
    <row r="162" spans="1:32">
      <c r="A162" s="872"/>
      <c r="B162" s="872"/>
      <c r="C162" s="872"/>
      <c r="D162" s="872"/>
      <c r="E162" s="872"/>
      <c r="F162" s="1026"/>
      <c r="G162" s="872"/>
      <c r="H162" s="872"/>
      <c r="I162" s="872"/>
      <c r="J162" s="872"/>
      <c r="K162" s="606"/>
      <c r="N162" s="606"/>
      <c r="O162" s="606"/>
      <c r="P162" s="606"/>
      <c r="Q162" s="606"/>
      <c r="R162" s="606"/>
      <c r="S162" s="606"/>
      <c r="T162" s="606"/>
      <c r="U162" s="606"/>
      <c r="V162" s="606"/>
      <c r="W162" s="606"/>
      <c r="X162" s="606"/>
      <c r="Y162" s="606"/>
      <c r="Z162" s="606"/>
      <c r="AA162" s="606"/>
      <c r="AB162" s="606"/>
      <c r="AC162" s="606"/>
      <c r="AD162" s="606"/>
      <c r="AE162" s="606"/>
      <c r="AF162" s="606"/>
    </row>
    <row r="163" spans="1:32">
      <c r="A163" s="872"/>
      <c r="B163" s="872"/>
      <c r="C163" s="872"/>
      <c r="D163" s="872"/>
      <c r="E163" s="872"/>
      <c r="F163" s="1026"/>
      <c r="G163" s="872"/>
      <c r="H163" s="872"/>
      <c r="I163" s="872"/>
      <c r="J163" s="872"/>
      <c r="K163" s="606"/>
      <c r="N163" s="606"/>
      <c r="O163" s="606"/>
      <c r="P163" s="606"/>
      <c r="Q163" s="606"/>
      <c r="R163" s="606"/>
      <c r="S163" s="606"/>
      <c r="T163" s="606"/>
      <c r="U163" s="606"/>
      <c r="V163" s="606"/>
      <c r="W163" s="606"/>
      <c r="X163" s="606"/>
      <c r="Y163" s="606"/>
      <c r="Z163" s="606"/>
      <c r="AA163" s="606"/>
      <c r="AB163" s="606"/>
      <c r="AC163" s="606"/>
      <c r="AD163" s="606"/>
      <c r="AE163" s="606"/>
      <c r="AF163" s="606"/>
    </row>
    <row r="164" spans="1:32">
      <c r="A164" s="872"/>
      <c r="B164" s="872"/>
      <c r="C164" s="872"/>
      <c r="D164" s="872"/>
      <c r="E164" s="872"/>
      <c r="F164" s="873"/>
      <c r="G164" s="872"/>
      <c r="H164" s="872"/>
      <c r="I164" s="679"/>
      <c r="J164" s="872"/>
      <c r="K164" s="606"/>
      <c r="N164" s="606"/>
      <c r="O164" s="606"/>
      <c r="P164" s="606"/>
      <c r="Q164" s="606"/>
      <c r="R164" s="606"/>
      <c r="S164" s="606"/>
      <c r="T164" s="606"/>
      <c r="U164" s="606"/>
      <c r="V164" s="606"/>
      <c r="W164" s="606"/>
      <c r="X164" s="606"/>
      <c r="Y164" s="606"/>
      <c r="Z164" s="606"/>
      <c r="AA164" s="606"/>
      <c r="AB164" s="606"/>
      <c r="AC164" s="606"/>
      <c r="AD164" s="606"/>
      <c r="AE164" s="606"/>
      <c r="AF164" s="606"/>
    </row>
    <row r="165" spans="1:32">
      <c r="A165" s="872"/>
      <c r="B165" s="872"/>
      <c r="C165" s="872"/>
      <c r="D165" s="872"/>
      <c r="E165" s="872"/>
      <c r="F165" s="873"/>
      <c r="G165" s="872"/>
      <c r="H165" s="872"/>
      <c r="I165" s="679"/>
      <c r="J165" s="872"/>
      <c r="K165" s="606"/>
      <c r="N165" s="606"/>
      <c r="O165" s="606"/>
      <c r="P165" s="606"/>
      <c r="Q165" s="606"/>
      <c r="R165" s="606"/>
      <c r="S165" s="606"/>
      <c r="T165" s="606"/>
      <c r="U165" s="606"/>
      <c r="V165" s="606"/>
      <c r="W165" s="606"/>
      <c r="X165" s="606"/>
      <c r="Y165" s="606"/>
      <c r="Z165" s="606"/>
      <c r="AA165" s="606"/>
      <c r="AB165" s="606"/>
      <c r="AC165" s="606"/>
      <c r="AD165" s="606"/>
      <c r="AE165" s="606"/>
      <c r="AF165" s="606"/>
    </row>
    <row r="166" spans="1:32">
      <c r="A166" s="872"/>
      <c r="B166" s="872"/>
      <c r="C166" s="872"/>
      <c r="D166" s="872"/>
      <c r="E166" s="872"/>
      <c r="F166" s="873"/>
      <c r="G166" s="872"/>
      <c r="H166" s="872"/>
      <c r="I166" s="679"/>
      <c r="J166" s="872"/>
      <c r="K166" s="606"/>
      <c r="N166" s="606"/>
      <c r="O166" s="606"/>
      <c r="P166" s="606"/>
      <c r="Q166" s="606"/>
      <c r="R166" s="606"/>
      <c r="S166" s="606"/>
      <c r="T166" s="606"/>
      <c r="U166" s="606"/>
      <c r="V166" s="606"/>
      <c r="W166" s="606"/>
      <c r="X166" s="606"/>
      <c r="Y166" s="606"/>
      <c r="Z166" s="606"/>
      <c r="AA166" s="606"/>
      <c r="AB166" s="606"/>
      <c r="AC166" s="606"/>
      <c r="AD166" s="606"/>
      <c r="AE166" s="606"/>
      <c r="AF166" s="606"/>
    </row>
    <row r="167" spans="1:32">
      <c r="A167" s="872"/>
      <c r="B167" s="872"/>
      <c r="C167" s="872"/>
      <c r="D167" s="872"/>
      <c r="E167" s="872"/>
      <c r="F167" s="873"/>
      <c r="G167" s="872"/>
      <c r="H167" s="872"/>
      <c r="I167" s="679"/>
      <c r="J167" s="872"/>
      <c r="K167" s="606"/>
      <c r="N167" s="606"/>
      <c r="O167" s="606"/>
      <c r="P167" s="606"/>
      <c r="Q167" s="606"/>
      <c r="R167" s="606"/>
      <c r="S167" s="606"/>
      <c r="T167" s="606"/>
      <c r="U167" s="606"/>
      <c r="V167" s="606"/>
      <c r="W167" s="606"/>
      <c r="X167" s="606"/>
      <c r="Y167" s="606"/>
      <c r="Z167" s="606"/>
      <c r="AA167" s="606"/>
      <c r="AB167" s="606"/>
      <c r="AC167" s="606"/>
      <c r="AD167" s="606"/>
      <c r="AE167" s="606"/>
      <c r="AF167" s="606"/>
    </row>
    <row r="168" spans="1:32">
      <c r="A168" s="872"/>
      <c r="B168" s="872"/>
      <c r="C168" s="872"/>
      <c r="D168" s="872"/>
      <c r="E168" s="872"/>
      <c r="F168" s="873"/>
      <c r="G168" s="872"/>
      <c r="H168" s="872"/>
      <c r="I168" s="679"/>
      <c r="J168" s="872"/>
      <c r="K168" s="606"/>
      <c r="N168" s="606"/>
      <c r="O168" s="606"/>
      <c r="P168" s="606"/>
      <c r="Q168" s="606"/>
      <c r="R168" s="606"/>
      <c r="S168" s="606"/>
      <c r="T168" s="606"/>
      <c r="U168" s="606"/>
      <c r="V168" s="606"/>
      <c r="W168" s="606"/>
      <c r="X168" s="606"/>
      <c r="Y168" s="606"/>
      <c r="Z168" s="606"/>
      <c r="AA168" s="606"/>
      <c r="AB168" s="606"/>
      <c r="AC168" s="606"/>
      <c r="AD168" s="606"/>
      <c r="AE168" s="606"/>
      <c r="AF168" s="606"/>
    </row>
    <row r="169" spans="1:32">
      <c r="A169" s="872"/>
      <c r="B169" s="872"/>
      <c r="C169" s="872"/>
      <c r="D169" s="872"/>
      <c r="E169" s="872"/>
      <c r="F169" s="873"/>
      <c r="G169" s="872"/>
      <c r="H169" s="872"/>
      <c r="I169" s="679"/>
      <c r="J169" s="872"/>
      <c r="K169" s="606"/>
      <c r="N169" s="606"/>
      <c r="O169" s="606"/>
      <c r="P169" s="606"/>
      <c r="Q169" s="606"/>
      <c r="R169" s="606"/>
      <c r="S169" s="606"/>
      <c r="T169" s="606"/>
      <c r="U169" s="606"/>
      <c r="V169" s="606"/>
      <c r="W169" s="606"/>
      <c r="X169" s="606"/>
      <c r="Y169" s="606"/>
      <c r="Z169" s="606"/>
      <c r="AA169" s="606"/>
      <c r="AB169" s="606"/>
      <c r="AC169" s="606"/>
      <c r="AD169" s="606"/>
      <c r="AE169" s="606"/>
      <c r="AF169" s="606"/>
    </row>
    <row r="170" spans="1:32">
      <c r="A170" s="872"/>
      <c r="B170" s="872"/>
      <c r="C170" s="872"/>
      <c r="D170" s="872"/>
      <c r="E170" s="872"/>
      <c r="F170" s="873"/>
      <c r="G170" s="872"/>
      <c r="H170" s="872"/>
      <c r="I170" s="679"/>
      <c r="J170" s="872"/>
      <c r="K170" s="606"/>
      <c r="N170" s="606"/>
      <c r="O170" s="606"/>
      <c r="P170" s="606"/>
      <c r="Q170" s="606"/>
      <c r="R170" s="606"/>
      <c r="S170" s="606"/>
      <c r="T170" s="606"/>
      <c r="U170" s="606"/>
      <c r="V170" s="606"/>
      <c r="W170" s="606"/>
      <c r="X170" s="606"/>
      <c r="Y170" s="606"/>
      <c r="Z170" s="606"/>
      <c r="AA170" s="606"/>
      <c r="AB170" s="606"/>
      <c r="AC170" s="606"/>
      <c r="AD170" s="606"/>
      <c r="AE170" s="606"/>
      <c r="AF170" s="606"/>
    </row>
    <row r="171" spans="1:32">
      <c r="A171" s="872"/>
      <c r="B171" s="872"/>
      <c r="C171" s="872"/>
      <c r="D171" s="872"/>
      <c r="E171" s="872"/>
      <c r="F171" s="873"/>
      <c r="G171" s="872"/>
      <c r="H171" s="872"/>
      <c r="I171" s="679"/>
      <c r="J171" s="872"/>
      <c r="K171" s="606"/>
      <c r="N171" s="606"/>
      <c r="O171" s="606"/>
      <c r="P171" s="606"/>
      <c r="Q171" s="606"/>
      <c r="R171" s="606"/>
      <c r="S171" s="606"/>
      <c r="T171" s="606"/>
      <c r="U171" s="606"/>
      <c r="V171" s="606"/>
      <c r="W171" s="606"/>
      <c r="X171" s="606"/>
      <c r="Y171" s="606"/>
      <c r="Z171" s="606"/>
      <c r="AA171" s="606"/>
      <c r="AB171" s="606"/>
      <c r="AC171" s="606"/>
      <c r="AD171" s="606"/>
      <c r="AE171" s="606"/>
      <c r="AF171" s="606"/>
    </row>
    <row r="172" spans="1:32">
      <c r="A172" s="872"/>
      <c r="B172" s="872"/>
      <c r="C172" s="872"/>
      <c r="D172" s="872"/>
      <c r="E172" s="872"/>
      <c r="F172" s="873"/>
      <c r="G172" s="872"/>
      <c r="H172" s="872"/>
      <c r="I172" s="679"/>
      <c r="J172" s="872"/>
      <c r="K172" s="606"/>
      <c r="N172" s="606"/>
      <c r="O172" s="606"/>
      <c r="P172" s="606"/>
      <c r="Q172" s="606"/>
      <c r="R172" s="606"/>
      <c r="S172" s="606"/>
      <c r="T172" s="606"/>
      <c r="U172" s="606"/>
      <c r="V172" s="606"/>
      <c r="W172" s="606"/>
      <c r="X172" s="606"/>
      <c r="Y172" s="606"/>
      <c r="Z172" s="606"/>
      <c r="AA172" s="606"/>
      <c r="AB172" s="606"/>
      <c r="AC172" s="606"/>
      <c r="AD172" s="606"/>
      <c r="AE172" s="606"/>
      <c r="AF172" s="606"/>
    </row>
    <row r="173" spans="1:32">
      <c r="A173" s="872"/>
      <c r="B173" s="872"/>
      <c r="C173" s="872"/>
      <c r="D173" s="872"/>
      <c r="E173" s="872"/>
      <c r="F173" s="873"/>
      <c r="G173" s="872"/>
      <c r="H173" s="872"/>
      <c r="I173" s="679"/>
      <c r="J173" s="872"/>
      <c r="K173" s="606"/>
      <c r="N173" s="606"/>
      <c r="O173" s="606"/>
      <c r="P173" s="606"/>
      <c r="Q173" s="606"/>
      <c r="R173" s="606"/>
      <c r="S173" s="606"/>
      <c r="T173" s="606"/>
      <c r="U173" s="606"/>
      <c r="V173" s="606"/>
      <c r="W173" s="606"/>
      <c r="X173" s="606"/>
      <c r="Y173" s="606"/>
      <c r="Z173" s="606"/>
      <c r="AA173" s="606"/>
      <c r="AB173" s="606"/>
      <c r="AC173" s="606"/>
      <c r="AD173" s="606"/>
      <c r="AE173" s="606"/>
      <c r="AF173" s="606"/>
    </row>
    <row r="174" spans="1:32">
      <c r="A174" s="872"/>
      <c r="B174" s="872"/>
      <c r="C174" s="872"/>
      <c r="D174" s="872"/>
      <c r="E174" s="872"/>
      <c r="F174" s="873"/>
      <c r="G174" s="872"/>
      <c r="H174" s="872"/>
      <c r="I174" s="679"/>
      <c r="J174" s="872"/>
      <c r="K174" s="606"/>
      <c r="N174" s="606"/>
      <c r="O174" s="606"/>
      <c r="P174" s="606"/>
      <c r="Q174" s="606"/>
      <c r="R174" s="606"/>
      <c r="S174" s="606"/>
      <c r="T174" s="606"/>
      <c r="U174" s="606"/>
      <c r="V174" s="606"/>
      <c r="W174" s="606"/>
      <c r="X174" s="606"/>
      <c r="Y174" s="606"/>
      <c r="Z174" s="606"/>
      <c r="AA174" s="606"/>
      <c r="AB174" s="606"/>
      <c r="AC174" s="606"/>
      <c r="AD174" s="606"/>
      <c r="AE174" s="606"/>
      <c r="AF174" s="606"/>
    </row>
    <row r="175" spans="1:32">
      <c r="A175" s="872"/>
      <c r="B175" s="872"/>
      <c r="C175" s="872"/>
      <c r="D175" s="872"/>
      <c r="E175" s="872"/>
      <c r="F175" s="873"/>
      <c r="G175" s="872"/>
      <c r="H175" s="872"/>
      <c r="I175" s="679"/>
      <c r="J175" s="872"/>
      <c r="K175" s="606"/>
      <c r="N175" s="606"/>
      <c r="O175" s="606"/>
      <c r="P175" s="606"/>
      <c r="Q175" s="606"/>
      <c r="R175" s="606"/>
      <c r="S175" s="606"/>
      <c r="T175" s="606"/>
      <c r="U175" s="606"/>
      <c r="V175" s="606"/>
      <c r="W175" s="606"/>
      <c r="X175" s="606"/>
      <c r="Y175" s="606"/>
      <c r="Z175" s="606"/>
      <c r="AA175" s="606"/>
      <c r="AB175" s="606"/>
      <c r="AC175" s="606"/>
      <c r="AD175" s="606"/>
      <c r="AE175" s="606"/>
      <c r="AF175" s="606"/>
    </row>
    <row r="176" spans="1:32">
      <c r="A176" s="872"/>
      <c r="B176" s="872"/>
      <c r="C176" s="872"/>
      <c r="D176" s="872"/>
      <c r="E176" s="872"/>
      <c r="F176" s="873"/>
      <c r="G176" s="872"/>
      <c r="H176" s="872"/>
      <c r="I176" s="679"/>
      <c r="J176" s="872"/>
      <c r="K176" s="606"/>
      <c r="N176" s="606"/>
      <c r="O176" s="606"/>
      <c r="P176" s="606"/>
      <c r="Q176" s="606"/>
      <c r="R176" s="606"/>
      <c r="S176" s="606"/>
      <c r="T176" s="606"/>
      <c r="U176" s="606"/>
      <c r="V176" s="606"/>
      <c r="W176" s="606"/>
      <c r="X176" s="606"/>
      <c r="Y176" s="606"/>
      <c r="Z176" s="606"/>
      <c r="AA176" s="606"/>
      <c r="AB176" s="606"/>
      <c r="AC176" s="606"/>
      <c r="AD176" s="606"/>
      <c r="AE176" s="606"/>
      <c r="AF176" s="606"/>
    </row>
    <row r="177" spans="1:32">
      <c r="A177" s="872"/>
      <c r="B177" s="872"/>
      <c r="C177" s="872"/>
      <c r="D177" s="872"/>
      <c r="E177" s="872"/>
      <c r="F177" s="873"/>
      <c r="G177" s="872"/>
      <c r="H177" s="872"/>
      <c r="I177" s="679"/>
      <c r="J177" s="872"/>
      <c r="K177" s="606"/>
      <c r="N177" s="606"/>
      <c r="O177" s="606"/>
      <c r="P177" s="606"/>
      <c r="Q177" s="606"/>
      <c r="R177" s="606"/>
      <c r="S177" s="606"/>
      <c r="T177" s="606"/>
      <c r="U177" s="606"/>
      <c r="V177" s="606"/>
      <c r="W177" s="606"/>
      <c r="X177" s="606"/>
      <c r="Y177" s="606"/>
      <c r="Z177" s="606"/>
      <c r="AA177" s="606"/>
      <c r="AB177" s="606"/>
      <c r="AC177" s="606"/>
      <c r="AD177" s="606"/>
      <c r="AE177" s="606"/>
      <c r="AF177" s="606"/>
    </row>
    <row r="178" spans="1:32">
      <c r="A178" s="872"/>
      <c r="B178" s="872"/>
      <c r="C178" s="872"/>
      <c r="D178" s="872"/>
      <c r="E178" s="872"/>
      <c r="F178" s="873"/>
      <c r="G178" s="872"/>
      <c r="H178" s="872"/>
      <c r="I178" s="679"/>
      <c r="J178" s="872"/>
      <c r="K178" s="606"/>
      <c r="N178" s="606"/>
      <c r="O178" s="606"/>
      <c r="P178" s="606"/>
      <c r="Q178" s="606"/>
      <c r="R178" s="606"/>
      <c r="S178" s="606"/>
      <c r="T178" s="606"/>
      <c r="U178" s="606"/>
      <c r="V178" s="606"/>
      <c r="W178" s="606"/>
      <c r="X178" s="606"/>
      <c r="Y178" s="606"/>
      <c r="Z178" s="606"/>
      <c r="AA178" s="606"/>
      <c r="AB178" s="606"/>
      <c r="AC178" s="606"/>
      <c r="AD178" s="606"/>
      <c r="AE178" s="606"/>
      <c r="AF178" s="606"/>
    </row>
    <row r="179" spans="1:32">
      <c r="A179" s="872"/>
      <c r="B179" s="872"/>
      <c r="C179" s="872"/>
      <c r="D179" s="872"/>
      <c r="E179" s="872"/>
      <c r="F179" s="873"/>
      <c r="G179" s="872"/>
      <c r="H179" s="872"/>
      <c r="I179" s="679"/>
      <c r="J179" s="872"/>
      <c r="K179" s="606"/>
      <c r="N179" s="606"/>
      <c r="O179" s="606"/>
      <c r="P179" s="606"/>
      <c r="Q179" s="606"/>
      <c r="R179" s="606"/>
      <c r="S179" s="606"/>
      <c r="T179" s="606"/>
      <c r="U179" s="606"/>
      <c r="V179" s="606"/>
      <c r="W179" s="606"/>
      <c r="X179" s="606"/>
      <c r="Y179" s="606"/>
      <c r="Z179" s="606"/>
      <c r="AA179" s="606"/>
      <c r="AB179" s="606"/>
      <c r="AC179" s="606"/>
      <c r="AD179" s="606"/>
      <c r="AE179" s="606"/>
      <c r="AF179" s="606"/>
    </row>
    <row r="180" spans="1:32">
      <c r="A180" s="872"/>
      <c r="B180" s="872"/>
      <c r="C180" s="872"/>
      <c r="D180" s="872"/>
      <c r="E180" s="872"/>
      <c r="F180" s="873"/>
      <c r="G180" s="872"/>
      <c r="H180" s="872"/>
      <c r="I180" s="679"/>
      <c r="J180" s="872"/>
      <c r="K180" s="606"/>
      <c r="N180" s="606"/>
      <c r="O180" s="606"/>
      <c r="P180" s="606"/>
      <c r="Q180" s="606"/>
      <c r="R180" s="606"/>
      <c r="S180" s="606"/>
      <c r="T180" s="606"/>
      <c r="U180" s="606"/>
      <c r="V180" s="606"/>
      <c r="W180" s="606"/>
      <c r="X180" s="606"/>
      <c r="Y180" s="606"/>
      <c r="Z180" s="606"/>
      <c r="AA180" s="606"/>
      <c r="AB180" s="606"/>
      <c r="AC180" s="606"/>
      <c r="AD180" s="606"/>
      <c r="AE180" s="606"/>
      <c r="AF180" s="606"/>
    </row>
    <row r="181" spans="1:32">
      <c r="A181" s="872"/>
      <c r="B181" s="872"/>
      <c r="C181" s="872"/>
      <c r="D181" s="872"/>
      <c r="E181" s="872"/>
      <c r="F181" s="873"/>
      <c r="G181" s="872"/>
      <c r="H181" s="872"/>
      <c r="I181" s="679"/>
      <c r="J181" s="872"/>
      <c r="K181" s="606"/>
      <c r="N181" s="606"/>
      <c r="O181" s="606"/>
      <c r="P181" s="606"/>
      <c r="Q181" s="606"/>
      <c r="R181" s="606"/>
      <c r="S181" s="606"/>
      <c r="T181" s="606"/>
      <c r="U181" s="606"/>
      <c r="V181" s="606"/>
      <c r="W181" s="606"/>
      <c r="X181" s="606"/>
      <c r="Y181" s="606"/>
      <c r="Z181" s="606"/>
      <c r="AA181" s="606"/>
      <c r="AB181" s="606"/>
      <c r="AC181" s="606"/>
      <c r="AD181" s="606"/>
      <c r="AE181" s="606"/>
      <c r="AF181" s="606"/>
    </row>
  </sheetData>
  <sheetProtection algorithmName="SHA-512" hashValue="DT5fkti9RgDFby4bI7mhQ2nq6PLO9FOSRTPUQf0E4C8Ppb1oymLozHO2rLtnoug4QCZR+mqJiuDDn8hB5PdoFA==" saltValue="kfWeDve7oZRtLWcrF9ubyA==" spinCount="100000" sheet="1" formatColumns="0" formatRows="0" selectLockedCells="1"/>
  <customSheetViews>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A6:D6"/>
    <mergeCell ref="B99:J99"/>
    <mergeCell ref="H101:I101"/>
    <mergeCell ref="A3:J3"/>
    <mergeCell ref="R3:S3"/>
    <mergeCell ref="A4:J4"/>
    <mergeCell ref="A7:H7"/>
    <mergeCell ref="C8:E8"/>
    <mergeCell ref="H102:I102"/>
    <mergeCell ref="A94:J94"/>
    <mergeCell ref="C11:E11"/>
    <mergeCell ref="C9:E9"/>
    <mergeCell ref="I15:J15"/>
    <mergeCell ref="B20:F20"/>
    <mergeCell ref="A13:J13"/>
    <mergeCell ref="C10:E10"/>
  </mergeCells>
  <phoneticPr fontId="2" type="noConversion"/>
  <conditionalFormatting sqref="I23:I93">
    <cfRule type="expression" dxfId="34" priority="3410" stopIfTrue="1">
      <formula>H23&gt;0</formula>
    </cfRule>
    <cfRule type="cellIs" dxfId="33" priority="3411" stopIfTrue="1" operator="equal">
      <formula>"a"</formula>
    </cfRule>
    <cfRule type="expression" dxfId="32" priority="3412" stopIfTrue="1">
      <formula>F23&gt;0</formula>
    </cfRule>
  </conditionalFormatting>
  <dataValidations count="1">
    <dataValidation type="decimal" operator="greaterThan" allowBlank="1" showInputMessage="1" showErrorMessage="1" sqref="I23:I93" xr:uid="{00000000-0002-0000-0600-000000000000}">
      <formula1>0</formula1>
    </dataValidation>
  </dataValidations>
  <printOptions horizontalCentered="1"/>
  <pageMargins left="0.25" right="0.25" top="0.25" bottom="0.25" header="0.05" footer="0.05"/>
  <pageSetup paperSize="9" scale="8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No.:NR3/NT/W-AIS/DOM/K00/25/11853 (RFx No. 5002004745)</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19" t="str">
        <f>Cover!$B$2</f>
        <v>Package-A-Construction of 2 Nos. 400 kV line bays at 400 kV Bareilly (POWERGRID) S/S</v>
      </c>
      <c r="B3" s="1219"/>
      <c r="C3" s="1219"/>
      <c r="D3" s="1219"/>
      <c r="E3" s="1219"/>
      <c r="F3" s="1219"/>
      <c r="G3" s="361"/>
      <c r="H3" s="392"/>
      <c r="I3" s="244"/>
      <c r="J3" s="177"/>
      <c r="K3" s="177" t="s">
        <v>340</v>
      </c>
      <c r="L3" s="177"/>
      <c r="M3" s="177">
        <f>IF(ISERROR(#REF!/('Sch-6'!D14+'Sch-6'!D16+'Sch-6'!D18)),0,#REF!/( 'Sch-6'!D14+'Sch-6'!D16+'Sch-6'!D18))</f>
        <v>0</v>
      </c>
      <c r="N3" s="177"/>
      <c r="O3" s="182"/>
      <c r="P3" s="183"/>
      <c r="Q3" s="183"/>
      <c r="R3" s="183"/>
      <c r="S3" s="177"/>
      <c r="T3" s="182"/>
      <c r="U3" s="177"/>
      <c r="V3" s="177"/>
      <c r="W3" s="1248"/>
      <c r="X3" s="1248"/>
      <c r="Y3" s="177"/>
      <c r="Z3" s="177"/>
      <c r="AA3" s="177"/>
      <c r="AB3" s="177"/>
      <c r="AC3" s="177"/>
      <c r="AD3" s="177"/>
      <c r="AE3" s="177"/>
      <c r="AF3" s="177"/>
      <c r="AG3" s="177"/>
      <c r="AH3" s="177"/>
      <c r="AI3" s="177"/>
      <c r="AJ3" s="177"/>
      <c r="AK3" s="177"/>
      <c r="AL3" s="177"/>
      <c r="AM3" s="177"/>
      <c r="AN3" s="177"/>
      <c r="AO3" s="177"/>
    </row>
    <row r="4" spans="1:41" s="322" customFormat="1" ht="22.15" customHeight="1">
      <c r="A4" s="1220" t="s">
        <v>419</v>
      </c>
      <c r="B4" s="1220"/>
      <c r="C4" s="1220"/>
      <c r="D4" s="1220"/>
      <c r="E4" s="1220"/>
      <c r="F4" s="1220"/>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(Lead Partner)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49" t="str">
        <f>'Sch-1'!A7</f>
        <v xml:space="preserve">JV of …….. …….. …….. …….. …….. ……..  ,  &amp; …….. …….. …….. …….. …….. …….. </v>
      </c>
      <c r="B7" s="1249"/>
      <c r="C7" s="1249"/>
      <c r="D7" s="1249"/>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50" t="str">
        <f>IF('Sch-1'!C8=0, "", 'Sch-1'!C8)</f>
        <v xml:space="preserve">…….. …….. …….. …….. …….. …….. </v>
      </c>
      <c r="C8" s="1250"/>
      <c r="D8" s="1250"/>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50" t="str">
        <f>IF('Sch-1'!C9=0, "", 'Sch-1'!C9)</f>
        <v xml:space="preserve">…….. …….. …….. …….. …….. …….. </v>
      </c>
      <c r="C9" s="1250"/>
      <c r="D9" s="1250"/>
      <c r="E9" s="301" t="str">
        <f>'Sch-1'!M9</f>
        <v>Northern Region-III Headquarter 2nd Floor, Plot No. – 2A/INS 02, Avadh Vihar Yojna</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51" t="str">
        <f>IF('Sch-1'!C10=0, "", 'Sch-1'!C10)</f>
        <v xml:space="preserve">…….. …….. …….. …….. …….. …….. </v>
      </c>
      <c r="C10" s="1251"/>
      <c r="D10" s="1251"/>
      <c r="E10" s="371" t="str">
        <f>'Sch-1'!M10</f>
        <v xml:space="preserve">Amar Shaheed Path, Lucknow- 226002 (UP) </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51" t="str">
        <f>IF('Sch-1'!C11=0, "", 'Sch-1'!C11)</f>
        <v xml:space="preserve">…….. …….. …….. …….. …….. …….. </v>
      </c>
      <c r="C11" s="1251"/>
      <c r="D11" s="1251"/>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17" t="s">
        <v>279</v>
      </c>
      <c r="M13" s="1217"/>
      <c r="N13" s="6" t="s">
        <v>283</v>
      </c>
      <c r="O13" s="1217" t="s">
        <v>280</v>
      </c>
      <c r="P13" s="1217"/>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'Sch-1'!B102</f>
        <v>--</v>
      </c>
      <c r="C59" s="12"/>
      <c r="D59" s="28"/>
      <c r="E59" s="1"/>
      <c r="F59" s="1"/>
    </row>
    <row r="60" spans="1:7" ht="28.15" customHeight="1">
      <c r="A60" s="27" t="s">
        <v>405</v>
      </c>
      <c r="B60" s="105" t="str">
        <f>'Sch-1'!B103</f>
        <v/>
      </c>
      <c r="C60" s="1"/>
      <c r="D60" s="28" t="s">
        <v>406</v>
      </c>
      <c r="E60" s="180" t="str">
        <f>'Sch-1'!M103</f>
        <v/>
      </c>
      <c r="F60" s="1"/>
    </row>
    <row r="61" spans="1:7" ht="28.15" customHeight="1">
      <c r="A61" s="193"/>
      <c r="B61" s="192"/>
      <c r="C61" s="186"/>
      <c r="D61" s="28" t="s">
        <v>407</v>
      </c>
      <c r="E61" s="180" t="str">
        <f>'Sch-1'!M104</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28"/>
  <sheetViews>
    <sheetView view="pageBreakPreview" zoomScaleNormal="100" zoomScaleSheetLayoutView="100" workbookViewId="0">
      <selection activeCell="O97" sqref="O97"/>
    </sheetView>
  </sheetViews>
  <sheetFormatPr defaultColWidth="9" defaultRowHeight="15.75"/>
  <cols>
    <col min="1" max="1" width="5.25" style="598" customWidth="1"/>
    <col min="2" max="2" width="13" style="830" hidden="1" customWidth="1"/>
    <col min="3" max="3" width="7.875" style="830" hidden="1" customWidth="1"/>
    <col min="4" max="4" width="8.875" style="830" hidden="1" customWidth="1"/>
    <col min="5" max="5" width="9.375" style="830" hidden="1" customWidth="1"/>
    <col min="6" max="6" width="51.125" style="830" customWidth="1"/>
    <col min="7" max="7" width="12.625" style="830" hidden="1" customWidth="1"/>
    <col min="8" max="8" width="12.125" style="598" customWidth="1"/>
    <col min="9" max="9" width="12" style="831" bestFit="1" customWidth="1"/>
    <col min="10" max="10" width="9.5" style="830" customWidth="1"/>
    <col min="11" max="11" width="13" style="830" customWidth="1"/>
    <col min="12" max="12" width="65.5" style="832" customWidth="1"/>
    <col min="13" max="13" width="6.5" style="831" customWidth="1"/>
    <col min="14" max="14" width="8.625" style="831" customWidth="1"/>
    <col min="15" max="15" width="13.5" style="833" customWidth="1"/>
    <col min="16" max="16" width="14.125" style="831" customWidth="1"/>
    <col min="17" max="17" width="17.125" style="605" customWidth="1"/>
    <col min="18" max="18" width="10.5" style="603" hidden="1" customWidth="1"/>
    <col min="19" max="19" width="14.75" style="603" hidden="1" customWidth="1"/>
    <col min="20" max="21" width="9" style="603" hidden="1" customWidth="1"/>
    <col min="22" max="28" width="9" style="603" customWidth="1"/>
    <col min="29" max="29" width="16.5" style="603" customWidth="1"/>
    <col min="30" max="37" width="9" style="603" customWidth="1"/>
    <col min="38" max="39" width="17.625" style="603" customWidth="1"/>
    <col min="40" max="40" width="9" style="603" customWidth="1"/>
    <col min="41" max="41" width="15.5" style="603" customWidth="1"/>
    <col min="42" max="42" width="15.375" style="603" customWidth="1"/>
    <col min="43" max="46" width="9" style="603" customWidth="1"/>
    <col min="47" max="54" width="9" style="603"/>
    <col min="55" max="16384" width="9" style="606"/>
  </cols>
  <sheetData>
    <row r="1" spans="1:42" ht="16.5">
      <c r="A1" s="1057" t="str">
        <f>Cover!B3</f>
        <v>Tender Enquiry No.:NR3/NT/W-AIS/DOM/K00/25/11853 (RFx No. 5002004745)</v>
      </c>
      <c r="B1" s="1058"/>
      <c r="C1" s="1059"/>
      <c r="D1" s="1059"/>
      <c r="E1" s="1059"/>
      <c r="F1" s="1058"/>
      <c r="G1" s="1059"/>
      <c r="H1" s="1060"/>
      <c r="I1" s="824"/>
      <c r="J1" s="1058"/>
      <c r="K1" s="1058"/>
      <c r="L1" s="1027"/>
      <c r="M1" s="825"/>
      <c r="N1" s="825"/>
      <c r="O1" s="826"/>
      <c r="P1" s="825" t="s">
        <v>423</v>
      </c>
    </row>
    <row r="2" spans="1:42">
      <c r="A2" s="1061"/>
      <c r="B2" s="1062"/>
      <c r="C2" s="1062"/>
      <c r="D2" s="1062"/>
      <c r="E2" s="1062"/>
      <c r="F2" s="1062"/>
      <c r="G2" s="1062"/>
      <c r="H2" s="1061"/>
      <c r="I2" s="827"/>
      <c r="J2" s="1062"/>
      <c r="K2" s="1062"/>
      <c r="L2" s="1028"/>
      <c r="M2" s="827"/>
      <c r="N2" s="827"/>
      <c r="O2" s="606"/>
      <c r="P2" s="827"/>
    </row>
    <row r="3" spans="1:42" ht="55.5" customHeight="1">
      <c r="A3" s="1263" t="str">
        <f>Cover!$B$2</f>
        <v>Package-A-Construction of 2 Nos. 400 kV line bays at 400 kV Bareilly (POWERGRID) S/S</v>
      </c>
      <c r="B3" s="1263"/>
      <c r="C3" s="1263"/>
      <c r="D3" s="1263"/>
      <c r="E3" s="1263"/>
      <c r="F3" s="1263"/>
      <c r="G3" s="1263"/>
      <c r="H3" s="1263"/>
      <c r="I3" s="1263"/>
      <c r="J3" s="1263"/>
      <c r="K3" s="1263"/>
      <c r="L3" s="1263"/>
      <c r="M3" s="1263"/>
      <c r="N3" s="1263"/>
      <c r="O3" s="1263"/>
      <c r="P3" s="1263"/>
      <c r="Q3" s="1263"/>
      <c r="AK3" s="828" t="s">
        <v>340</v>
      </c>
      <c r="AM3" s="829">
        <f>IF(ISERROR(#REF!/('Sch-6'!D14+'Sch-6'!D16+'Sch-6'!D18)),0,#REF!/( 'Sch-6'!D14+'Sch-6'!D16+'Sch-6'!D18))</f>
        <v>0</v>
      </c>
    </row>
    <row r="4" spans="1:42" ht="16.5">
      <c r="A4" s="1214" t="s">
        <v>24</v>
      </c>
      <c r="B4" s="1214"/>
      <c r="C4" s="1214"/>
      <c r="D4" s="1214"/>
      <c r="E4" s="1214"/>
      <c r="F4" s="1214"/>
      <c r="G4" s="1214"/>
      <c r="H4" s="1214"/>
      <c r="I4" s="1214"/>
      <c r="J4" s="1214"/>
      <c r="K4" s="1214"/>
      <c r="L4" s="1214"/>
      <c r="M4" s="1214"/>
      <c r="N4" s="1214"/>
      <c r="O4" s="1214"/>
      <c r="P4" s="1214"/>
      <c r="Q4" s="1214"/>
      <c r="AK4" s="828" t="s">
        <v>341</v>
      </c>
      <c r="AM4" s="829" t="e">
        <f>#REF!</f>
        <v>#REF!</v>
      </c>
    </row>
    <row r="5" spans="1:42">
      <c r="AK5" s="828" t="s">
        <v>346</v>
      </c>
      <c r="AM5" s="829">
        <f>IF(ISERROR(#REF!/#REF!),0,#REF! /#REF!)</f>
        <v>0</v>
      </c>
    </row>
    <row r="6" spans="1:42" ht="16.5">
      <c r="A6" s="1063" t="str">
        <f>'Sch-1'!A6</f>
        <v>Bidder’s Name and Address (Lead Partner) :</v>
      </c>
      <c r="B6" s="1064"/>
      <c r="C6" s="708"/>
      <c r="D6" s="708"/>
      <c r="E6" s="708"/>
      <c r="F6" s="1064"/>
      <c r="G6" s="708"/>
      <c r="H6" s="1065"/>
      <c r="I6" s="674"/>
      <c r="J6" s="1064"/>
      <c r="K6" s="1064"/>
      <c r="L6" s="1032"/>
      <c r="M6" s="671" t="s">
        <v>394</v>
      </c>
      <c r="P6" s="827"/>
      <c r="AK6" s="828" t="s">
        <v>347</v>
      </c>
      <c r="AM6" s="829" t="e">
        <f>#REF!</f>
        <v>#REF!</v>
      </c>
    </row>
    <row r="7" spans="1:42" ht="38.25" customHeight="1">
      <c r="A7" s="834" t="str">
        <f>'Sch-1'!A7</f>
        <v xml:space="preserve">JV of …….. …….. …….. …….. …….. ……..  ,  &amp; …….. …….. …….. …….. …….. …….. </v>
      </c>
      <c r="B7" s="835"/>
      <c r="C7" s="836"/>
      <c r="D7" s="836"/>
      <c r="E7" s="836"/>
      <c r="F7" s="835"/>
      <c r="G7" s="836"/>
      <c r="H7" s="599"/>
      <c r="I7" s="835"/>
      <c r="J7" s="835"/>
      <c r="K7" s="835"/>
      <c r="L7" s="835"/>
      <c r="M7" s="1186" t="str">
        <f>'Sch-1'!M7</f>
        <v>Contracts Services, 3rd Floor</v>
      </c>
      <c r="N7" s="1186"/>
      <c r="O7" s="1186"/>
      <c r="P7" s="1186"/>
      <c r="AK7" s="828" t="s">
        <v>344</v>
      </c>
      <c r="AM7" s="829" t="e">
        <f>SUM(AM3:AM6)</f>
        <v>#REF!</v>
      </c>
    </row>
    <row r="8" spans="1:42" ht="16.5">
      <c r="A8" s="1063" t="s">
        <v>395</v>
      </c>
      <c r="B8" s="1064"/>
      <c r="C8" s="1033" t="str">
        <f>IF('Sch-1'!C8=0, "", 'Sch-1'!C8)</f>
        <v xml:space="preserve">…….. …….. …….. …….. …….. …….. </v>
      </c>
      <c r="D8" s="708"/>
      <c r="E8" s="708"/>
      <c r="F8" s="1064"/>
      <c r="G8" s="708"/>
      <c r="H8" s="1065"/>
      <c r="I8" s="674"/>
      <c r="J8" s="1064"/>
      <c r="K8" s="1064"/>
      <c r="M8" s="1186" t="str">
        <f>'Sch-1'!M8</f>
        <v>Power Grid Corporation of India Ltd.,</v>
      </c>
      <c r="N8" s="1186"/>
      <c r="O8" s="1186"/>
      <c r="P8" s="1186"/>
    </row>
    <row r="9" spans="1:42" ht="16.5">
      <c r="A9" s="1063" t="s">
        <v>397</v>
      </c>
      <c r="B9" s="1064"/>
      <c r="C9" s="1033" t="str">
        <f>IF('Sch-1'!C9=0, "", 'Sch-1'!C9)</f>
        <v xml:space="preserve">…….. …….. …….. …….. …….. …….. </v>
      </c>
      <c r="D9" s="708"/>
      <c r="E9" s="708"/>
      <c r="F9" s="1064"/>
      <c r="G9" s="708"/>
      <c r="H9" s="1065"/>
      <c r="I9" s="674"/>
      <c r="J9" s="1064"/>
      <c r="K9" s="1064"/>
      <c r="M9" s="1186" t="str">
        <f>'Sch-1'!M9</f>
        <v>Northern Region-III Headquarter 2nd Floor, Plot No. – 2A/INS 02, Avadh Vihar Yojna</v>
      </c>
      <c r="N9" s="1186"/>
      <c r="O9" s="1186"/>
      <c r="P9" s="1186"/>
    </row>
    <row r="10" spans="1:42" ht="16.5" customHeight="1">
      <c r="A10" s="1066"/>
      <c r="B10" s="1067"/>
      <c r="C10" s="1033" t="str">
        <f>IF('Sch-1'!C10=0, "", 'Sch-1'!C10)</f>
        <v xml:space="preserve">…….. …….. …….. …….. …….. …….. </v>
      </c>
      <c r="D10" s="1068"/>
      <c r="E10" s="1068"/>
      <c r="F10" s="1067"/>
      <c r="G10" s="1068"/>
      <c r="H10" s="1069"/>
      <c r="I10" s="695"/>
      <c r="J10" s="1067"/>
      <c r="K10" s="1067"/>
      <c r="M10" s="695" t="str">
        <f>'Sch-1'!M10</f>
        <v xml:space="preserve">Amar Shaheed Path, Lucknow- 226002 (UP) </v>
      </c>
      <c r="N10" s="837"/>
      <c r="O10" s="677"/>
      <c r="P10" s="837"/>
      <c r="AK10" s="828" t="s">
        <v>343</v>
      </c>
      <c r="AM10" s="829">
        <f>'Sch-1'!AA10</f>
        <v>0</v>
      </c>
    </row>
    <row r="11" spans="1:42" ht="16.5" customHeight="1">
      <c r="A11" s="1066"/>
      <c r="B11" s="1067"/>
      <c r="C11" s="1033" t="str">
        <f>IF('Sch-1'!C11=0, "", 'Sch-1'!C11)</f>
        <v xml:space="preserve">…….. …….. …….. …….. …….. …….. </v>
      </c>
      <c r="D11" s="1068"/>
      <c r="E11" s="1068"/>
      <c r="F11" s="1067"/>
      <c r="G11" s="1068"/>
      <c r="H11" s="1069"/>
      <c r="I11" s="695"/>
      <c r="J11" s="1067"/>
      <c r="K11" s="1067"/>
      <c r="M11" s="1186"/>
      <c r="N11" s="1186"/>
      <c r="O11" s="1186"/>
      <c r="P11" s="1186"/>
      <c r="AK11" s="828"/>
      <c r="AM11" s="829"/>
    </row>
    <row r="12" spans="1:42">
      <c r="A12" s="1069"/>
      <c r="B12" s="1068"/>
      <c r="C12" s="1068"/>
      <c r="D12" s="1068"/>
      <c r="E12" s="1068"/>
      <c r="F12" s="1068"/>
      <c r="G12" s="1068"/>
      <c r="H12" s="1069"/>
      <c r="I12" s="837"/>
      <c r="J12" s="1068"/>
      <c r="K12" s="1068"/>
      <c r="L12" s="1070"/>
      <c r="M12" s="1033"/>
      <c r="N12" s="1033"/>
      <c r="O12" s="695"/>
      <c r="P12" s="827"/>
      <c r="AK12" s="828"/>
      <c r="AM12" s="829"/>
    </row>
    <row r="13" spans="1:42" ht="33" customHeight="1">
      <c r="A13" s="1071"/>
      <c r="B13" s="1071"/>
      <c r="C13" s="1072"/>
      <c r="D13" s="1072"/>
      <c r="E13" s="1072"/>
      <c r="F13" s="1071"/>
      <c r="G13" s="1072"/>
      <c r="H13" s="1073" t="s">
        <v>565</v>
      </c>
      <c r="I13" s="1071"/>
      <c r="J13" s="1071"/>
      <c r="K13" s="1071"/>
      <c r="L13" s="1071"/>
      <c r="M13" s="1072"/>
      <c r="N13" s="1072"/>
      <c r="O13" s="1071"/>
      <c r="P13" s="1072"/>
      <c r="R13" s="1074"/>
      <c r="S13" s="1074"/>
      <c r="T13" s="1074"/>
      <c r="U13" s="1074"/>
      <c r="AL13" s="1214" t="s">
        <v>279</v>
      </c>
      <c r="AM13" s="1214"/>
      <c r="AN13" s="605" t="s">
        <v>283</v>
      </c>
      <c r="AO13" s="1214" t="s">
        <v>280</v>
      </c>
      <c r="AP13" s="1214"/>
    </row>
    <row r="14" spans="1:42" ht="16.5">
      <c r="A14" s="1066"/>
      <c r="B14" s="1067"/>
      <c r="C14" s="1068"/>
      <c r="D14" s="1068"/>
      <c r="E14" s="1068"/>
      <c r="F14" s="1067"/>
      <c r="G14" s="1068"/>
      <c r="H14" s="1069"/>
      <c r="I14" s="695"/>
      <c r="J14" s="1067"/>
      <c r="K14" s="1067"/>
      <c r="L14" s="1067"/>
      <c r="M14" s="1068"/>
      <c r="N14" s="1068"/>
      <c r="O14" s="1067"/>
      <c r="P14" s="1068"/>
      <c r="R14" s="1074"/>
      <c r="S14" s="1074"/>
      <c r="T14" s="1074"/>
      <c r="U14" s="1074"/>
      <c r="AL14" s="918"/>
      <c r="AM14" s="918"/>
      <c r="AN14" s="605"/>
      <c r="AO14" s="918"/>
      <c r="AP14" s="918"/>
    </row>
    <row r="15" spans="1:42" ht="16.5">
      <c r="A15" s="1066"/>
      <c r="B15" s="1067"/>
      <c r="C15" s="1068"/>
      <c r="D15" s="1068"/>
      <c r="E15" s="1068"/>
      <c r="F15" s="1067"/>
      <c r="G15" s="1068"/>
      <c r="H15" s="1069"/>
      <c r="I15" s="695"/>
      <c r="J15" s="1067"/>
      <c r="K15" s="1067"/>
      <c r="L15" s="1067"/>
      <c r="M15" s="1068"/>
      <c r="N15" s="1240" t="s">
        <v>271</v>
      </c>
      <c r="O15" s="1240"/>
      <c r="P15" s="1240"/>
      <c r="R15" s="1074"/>
      <c r="S15" s="1074"/>
      <c r="T15" s="1074"/>
      <c r="U15" s="1074"/>
      <c r="AL15" s="918"/>
      <c r="AM15" s="918"/>
      <c r="AN15" s="605"/>
      <c r="AO15" s="918"/>
      <c r="AP15" s="918"/>
    </row>
    <row r="16" spans="1:42" ht="131.25" customHeight="1">
      <c r="A16" s="1075" t="s">
        <v>359</v>
      </c>
      <c r="B16" s="65" t="s">
        <v>511</v>
      </c>
      <c r="C16" s="65" t="s">
        <v>512</v>
      </c>
      <c r="D16" s="65" t="s">
        <v>518</v>
      </c>
      <c r="E16" s="65" t="s">
        <v>519</v>
      </c>
      <c r="F16" s="65" t="s">
        <v>513</v>
      </c>
      <c r="G16" s="1076" t="s">
        <v>520</v>
      </c>
      <c r="H16" s="1077" t="s">
        <v>488</v>
      </c>
      <c r="I16" s="1078" t="s">
        <v>529</v>
      </c>
      <c r="J16" s="1078" t="s">
        <v>483</v>
      </c>
      <c r="K16" s="1078" t="s">
        <v>509</v>
      </c>
      <c r="L16" s="65" t="s">
        <v>366</v>
      </c>
      <c r="M16" s="64" t="s">
        <v>351</v>
      </c>
      <c r="N16" s="64" t="s">
        <v>352</v>
      </c>
      <c r="O16" s="65" t="s">
        <v>572</v>
      </c>
      <c r="P16" s="65" t="s">
        <v>573</v>
      </c>
      <c r="Q16" s="5" t="s">
        <v>507</v>
      </c>
      <c r="R16" s="1074"/>
      <c r="S16" s="1074"/>
      <c r="T16" s="1074"/>
      <c r="U16" s="1074"/>
      <c r="AL16" s="838" t="s">
        <v>368</v>
      </c>
      <c r="AM16" s="838" t="s">
        <v>409</v>
      </c>
      <c r="AN16" s="605"/>
      <c r="AO16" s="838" t="s">
        <v>368</v>
      </c>
      <c r="AP16" s="838" t="s">
        <v>409</v>
      </c>
    </row>
    <row r="17" spans="1:42" ht="16.5">
      <c r="A17" s="1079">
        <v>1</v>
      </c>
      <c r="B17" s="1079">
        <v>2</v>
      </c>
      <c r="C17" s="1079">
        <v>3</v>
      </c>
      <c r="D17" s="1079">
        <v>4</v>
      </c>
      <c r="E17" s="1079">
        <v>5</v>
      </c>
      <c r="F17" s="1080">
        <v>6</v>
      </c>
      <c r="G17" s="1079">
        <v>7</v>
      </c>
      <c r="H17" s="1077">
        <v>8</v>
      </c>
      <c r="I17" s="1078">
        <v>9</v>
      </c>
      <c r="J17" s="1078">
        <v>10</v>
      </c>
      <c r="K17" s="1078">
        <v>11</v>
      </c>
      <c r="L17" s="9">
        <v>12</v>
      </c>
      <c r="M17" s="9">
        <v>13</v>
      </c>
      <c r="N17" s="9">
        <v>14</v>
      </c>
      <c r="O17" s="9">
        <v>15</v>
      </c>
      <c r="P17" s="9" t="s">
        <v>521</v>
      </c>
      <c r="Q17" s="9">
        <v>17</v>
      </c>
      <c r="R17" s="1074"/>
      <c r="S17" s="1074"/>
      <c r="T17" s="1074"/>
      <c r="U17" s="1074"/>
      <c r="AL17" s="604">
        <v>5</v>
      </c>
      <c r="AM17" s="604" t="s">
        <v>403</v>
      </c>
      <c r="AN17" s="605"/>
      <c r="AO17" s="604">
        <v>5</v>
      </c>
      <c r="AP17" s="604" t="s">
        <v>403</v>
      </c>
    </row>
    <row r="18" spans="1:42" ht="21" hidden="1" customHeight="1">
      <c r="A18" s="1081"/>
      <c r="B18" s="1260" t="s">
        <v>569</v>
      </c>
      <c r="C18" s="1261"/>
      <c r="D18" s="1261"/>
      <c r="E18" s="1261"/>
      <c r="F18" s="1261"/>
      <c r="G18" s="1261"/>
      <c r="H18" s="1261"/>
      <c r="I18" s="1261"/>
      <c r="J18" s="1261"/>
      <c r="K18" s="1261"/>
      <c r="L18" s="1262"/>
      <c r="M18" s="1082"/>
      <c r="N18" s="1082"/>
      <c r="O18" s="1082"/>
      <c r="P18" s="1082"/>
      <c r="Q18" s="1082"/>
      <c r="R18" s="1074"/>
      <c r="S18" s="1074"/>
      <c r="T18" s="1074"/>
      <c r="U18" s="1074"/>
      <c r="AL18" s="604"/>
      <c r="AM18" s="604"/>
      <c r="AN18" s="605"/>
      <c r="AO18" s="604"/>
      <c r="AP18" s="604"/>
    </row>
    <row r="19" spans="1:42" s="833" customFormat="1" ht="30" customHeight="1">
      <c r="A19" s="1083" t="s">
        <v>338</v>
      </c>
      <c r="C19" s="1046"/>
      <c r="D19" s="1046"/>
      <c r="E19" s="1046"/>
      <c r="F19" s="1042" t="s">
        <v>580</v>
      </c>
      <c r="G19" s="1046"/>
      <c r="H19" s="1046"/>
      <c r="I19" s="1043"/>
      <c r="J19" s="1043"/>
      <c r="K19" s="1043"/>
      <c r="L19" s="1044"/>
      <c r="M19" s="1084"/>
      <c r="N19" s="1084"/>
      <c r="O19" s="1084"/>
      <c r="P19" s="1084"/>
      <c r="Q19" s="1084"/>
      <c r="R19" s="1085" t="s">
        <v>490</v>
      </c>
      <c r="S19" s="1086" t="s">
        <v>491</v>
      </c>
      <c r="T19" s="843"/>
      <c r="U19" s="843"/>
      <c r="AD19" s="844"/>
    </row>
    <row r="20" spans="1:42" s="833" customFormat="1" ht="16.5">
      <c r="A20" s="1083"/>
      <c r="B20" s="1042"/>
      <c r="C20" s="1046"/>
      <c r="D20" s="1046"/>
      <c r="E20" s="1046"/>
      <c r="F20" s="1087" t="str">
        <f>Cover!$B$2</f>
        <v>Package-A-Construction of 2 Nos. 400 kV line bays at 400 kV Bareilly (POWERGRID) S/S</v>
      </c>
      <c r="G20" s="1046"/>
      <c r="H20" s="1046"/>
      <c r="I20" s="1043"/>
      <c r="J20" s="1043"/>
      <c r="K20" s="1043"/>
      <c r="L20" s="1029"/>
      <c r="M20" s="1088"/>
      <c r="N20" s="1088"/>
      <c r="O20" s="1084"/>
      <c r="P20" s="1084"/>
      <c r="Q20" s="1084"/>
      <c r="R20" s="1089"/>
      <c r="S20" s="1089"/>
      <c r="T20" s="843"/>
      <c r="U20" s="843"/>
      <c r="AD20" s="844"/>
    </row>
    <row r="21" spans="1:42" s="833" customFormat="1" ht="33">
      <c r="A21" s="846">
        <v>1</v>
      </c>
      <c r="B21" s="1090"/>
      <c r="C21" s="801"/>
      <c r="D21" s="801"/>
      <c r="E21" s="801"/>
      <c r="F21" s="1117" t="s">
        <v>598</v>
      </c>
      <c r="G21" s="801"/>
      <c r="H21" s="1121">
        <v>998736</v>
      </c>
      <c r="I21" s="839"/>
      <c r="J21" s="801">
        <v>18</v>
      </c>
      <c r="K21" s="840"/>
      <c r="L21" s="1117" t="s">
        <v>787</v>
      </c>
      <c r="M21" s="1121" t="s">
        <v>589</v>
      </c>
      <c r="N21" s="1121">
        <v>2</v>
      </c>
      <c r="O21" s="841"/>
      <c r="P21" s="842" t="str">
        <f>IF(O21=0, "Included", IF(ISERROR(N21*O21), O21, N21*O21))</f>
        <v>Included</v>
      </c>
      <c r="Q21" s="842">
        <f>S21</f>
        <v>0</v>
      </c>
      <c r="R21" s="833">
        <f>IF(P21="Included",0,P21)</f>
        <v>0</v>
      </c>
      <c r="S21" s="833">
        <f t="shared" ref="S21" si="0">IF(K21="",(R21*J21/100),(R21*K21))</f>
        <v>0</v>
      </c>
      <c r="T21" s="843"/>
      <c r="U21" s="843"/>
      <c r="AD21" s="844"/>
    </row>
    <row r="22" spans="1:42" s="833" customFormat="1" ht="33">
      <c r="A22" s="846">
        <v>2</v>
      </c>
      <c r="B22" s="1090"/>
      <c r="C22" s="801"/>
      <c r="D22" s="801"/>
      <c r="E22" s="801"/>
      <c r="F22" s="1090" t="s">
        <v>599</v>
      </c>
      <c r="G22" s="801"/>
      <c r="H22" s="628">
        <v>998736</v>
      </c>
      <c r="I22" s="839"/>
      <c r="J22" s="801">
        <v>18</v>
      </c>
      <c r="K22" s="840"/>
      <c r="L22" s="1090" t="s">
        <v>788</v>
      </c>
      <c r="M22" s="628" t="s">
        <v>589</v>
      </c>
      <c r="N22" s="628">
        <v>2</v>
      </c>
      <c r="O22" s="841"/>
      <c r="P22" s="842" t="str">
        <f t="shared" ref="P22:P85" si="1">IF(O22=0, "Included", IF(ISERROR(N22*O22), O22, N22*O22))</f>
        <v>Included</v>
      </c>
      <c r="Q22" s="842">
        <f t="shared" ref="Q22:Q85" si="2">S22</f>
        <v>0</v>
      </c>
      <c r="R22" s="833">
        <f t="shared" ref="R22:R85" si="3">IF(P22="Included",0,P22)</f>
        <v>0</v>
      </c>
      <c r="S22" s="833">
        <f t="shared" ref="S22:S85" si="4">IF(K22="",(R22*J22/100),(R22*K22))</f>
        <v>0</v>
      </c>
      <c r="T22" s="843"/>
      <c r="U22" s="843"/>
      <c r="AD22" s="844"/>
    </row>
    <row r="23" spans="1:42" s="833" customFormat="1" ht="16.5">
      <c r="A23" s="846">
        <v>3</v>
      </c>
      <c r="B23" s="1090"/>
      <c r="C23" s="801"/>
      <c r="D23" s="801"/>
      <c r="E23" s="801"/>
      <c r="F23" s="1090" t="s">
        <v>600</v>
      </c>
      <c r="G23" s="801"/>
      <c r="H23" s="628">
        <v>998736</v>
      </c>
      <c r="I23" s="839"/>
      <c r="J23" s="801">
        <v>18</v>
      </c>
      <c r="K23" s="840"/>
      <c r="L23" s="1090" t="s">
        <v>714</v>
      </c>
      <c r="M23" s="628" t="s">
        <v>589</v>
      </c>
      <c r="N23" s="628">
        <v>10</v>
      </c>
      <c r="O23" s="841"/>
      <c r="P23" s="842" t="str">
        <f t="shared" si="1"/>
        <v>Included</v>
      </c>
      <c r="Q23" s="842">
        <f t="shared" si="2"/>
        <v>0</v>
      </c>
      <c r="R23" s="833">
        <f t="shared" si="3"/>
        <v>0</v>
      </c>
      <c r="S23" s="833">
        <f t="shared" si="4"/>
        <v>0</v>
      </c>
      <c r="T23" s="843"/>
      <c r="U23" s="843"/>
      <c r="AD23" s="844"/>
    </row>
    <row r="24" spans="1:42" s="833" customFormat="1" ht="33">
      <c r="A24" s="846">
        <v>4</v>
      </c>
      <c r="B24" s="1090"/>
      <c r="C24" s="801"/>
      <c r="D24" s="801"/>
      <c r="E24" s="801"/>
      <c r="F24" s="1090" t="s">
        <v>667</v>
      </c>
      <c r="G24" s="801"/>
      <c r="H24" s="628">
        <v>998736</v>
      </c>
      <c r="I24" s="839"/>
      <c r="J24" s="801">
        <v>18</v>
      </c>
      <c r="K24" s="840"/>
      <c r="L24" s="1090" t="s">
        <v>596</v>
      </c>
      <c r="M24" s="628" t="s">
        <v>589</v>
      </c>
      <c r="N24" s="628">
        <v>12</v>
      </c>
      <c r="O24" s="841"/>
      <c r="P24" s="842" t="str">
        <f t="shared" si="1"/>
        <v>Included</v>
      </c>
      <c r="Q24" s="842">
        <f t="shared" si="2"/>
        <v>0</v>
      </c>
      <c r="R24" s="833">
        <f t="shared" si="3"/>
        <v>0</v>
      </c>
      <c r="S24" s="833">
        <f t="shared" si="4"/>
        <v>0</v>
      </c>
      <c r="T24" s="843"/>
      <c r="U24" s="843"/>
      <c r="AD24" s="844"/>
    </row>
    <row r="25" spans="1:42" s="833" customFormat="1" ht="16.5">
      <c r="A25" s="846">
        <v>5</v>
      </c>
      <c r="B25" s="1090"/>
      <c r="C25" s="801"/>
      <c r="D25" s="801"/>
      <c r="E25" s="801"/>
      <c r="F25" s="1090" t="s">
        <v>602</v>
      </c>
      <c r="G25" s="801"/>
      <c r="H25" s="628">
        <v>998736</v>
      </c>
      <c r="I25" s="839"/>
      <c r="J25" s="801">
        <v>18</v>
      </c>
      <c r="K25" s="840"/>
      <c r="L25" s="1090" t="s">
        <v>715</v>
      </c>
      <c r="M25" s="628" t="s">
        <v>589</v>
      </c>
      <c r="N25" s="628">
        <v>6</v>
      </c>
      <c r="O25" s="841"/>
      <c r="P25" s="842" t="str">
        <f t="shared" si="1"/>
        <v>Included</v>
      </c>
      <c r="Q25" s="842">
        <f t="shared" si="2"/>
        <v>0</v>
      </c>
      <c r="R25" s="833">
        <f t="shared" si="3"/>
        <v>0</v>
      </c>
      <c r="S25" s="833">
        <f t="shared" si="4"/>
        <v>0</v>
      </c>
      <c r="T25" s="843"/>
      <c r="U25" s="843"/>
      <c r="AD25" s="844"/>
    </row>
    <row r="26" spans="1:42" s="833" customFormat="1" ht="16.5">
      <c r="A26" s="846">
        <v>6</v>
      </c>
      <c r="B26" s="1090"/>
      <c r="C26" s="801"/>
      <c r="D26" s="801"/>
      <c r="E26" s="801"/>
      <c r="F26" s="1090" t="s">
        <v>603</v>
      </c>
      <c r="G26" s="801"/>
      <c r="H26" s="628">
        <v>998736</v>
      </c>
      <c r="I26" s="839"/>
      <c r="J26" s="801">
        <v>18</v>
      </c>
      <c r="K26" s="840"/>
      <c r="L26" s="1090" t="s">
        <v>716</v>
      </c>
      <c r="M26" s="628" t="s">
        <v>589</v>
      </c>
      <c r="N26" s="628">
        <v>6</v>
      </c>
      <c r="O26" s="841"/>
      <c r="P26" s="842" t="str">
        <f t="shared" si="1"/>
        <v>Included</v>
      </c>
      <c r="Q26" s="842">
        <f t="shared" si="2"/>
        <v>0</v>
      </c>
      <c r="R26" s="833">
        <f t="shared" si="3"/>
        <v>0</v>
      </c>
      <c r="S26" s="833">
        <f t="shared" si="4"/>
        <v>0</v>
      </c>
      <c r="T26" s="843"/>
      <c r="U26" s="843"/>
      <c r="AD26" s="844"/>
    </row>
    <row r="27" spans="1:42" s="833" customFormat="1" ht="16.5">
      <c r="A27" s="846">
        <v>7</v>
      </c>
      <c r="B27" s="1090"/>
      <c r="C27" s="801"/>
      <c r="D27" s="801"/>
      <c r="E27" s="801"/>
      <c r="F27" s="1090" t="s">
        <v>668</v>
      </c>
      <c r="G27" s="801"/>
      <c r="H27" s="628">
        <v>998736</v>
      </c>
      <c r="I27" s="839"/>
      <c r="J27" s="801">
        <v>18</v>
      </c>
      <c r="K27" s="840"/>
      <c r="L27" s="1090" t="s">
        <v>789</v>
      </c>
      <c r="M27" s="628" t="s">
        <v>589</v>
      </c>
      <c r="N27" s="628">
        <v>20</v>
      </c>
      <c r="O27" s="841"/>
      <c r="P27" s="842" t="str">
        <f t="shared" si="1"/>
        <v>Included</v>
      </c>
      <c r="Q27" s="842">
        <f t="shared" si="2"/>
        <v>0</v>
      </c>
      <c r="R27" s="833">
        <f t="shared" si="3"/>
        <v>0</v>
      </c>
      <c r="S27" s="833">
        <f t="shared" si="4"/>
        <v>0</v>
      </c>
      <c r="T27" s="843"/>
      <c r="U27" s="843"/>
      <c r="AD27" s="844"/>
    </row>
    <row r="28" spans="1:42" s="833" customFormat="1" ht="16.5">
      <c r="A28" s="846">
        <v>8</v>
      </c>
      <c r="B28" s="1090"/>
      <c r="C28" s="801"/>
      <c r="D28" s="801"/>
      <c r="E28" s="801"/>
      <c r="F28" s="1090" t="s">
        <v>605</v>
      </c>
      <c r="G28" s="801"/>
      <c r="H28" s="628">
        <v>998734</v>
      </c>
      <c r="I28" s="839"/>
      <c r="J28" s="801">
        <v>18</v>
      </c>
      <c r="K28" s="840"/>
      <c r="L28" s="1090" t="s">
        <v>718</v>
      </c>
      <c r="M28" s="628" t="s">
        <v>589</v>
      </c>
      <c r="N28" s="628">
        <v>12</v>
      </c>
      <c r="O28" s="841"/>
      <c r="P28" s="842" t="str">
        <f t="shared" si="1"/>
        <v>Included</v>
      </c>
      <c r="Q28" s="842">
        <f t="shared" si="2"/>
        <v>0</v>
      </c>
      <c r="R28" s="833">
        <f t="shared" si="3"/>
        <v>0</v>
      </c>
      <c r="S28" s="833">
        <f t="shared" si="4"/>
        <v>0</v>
      </c>
      <c r="T28" s="843"/>
      <c r="U28" s="843"/>
      <c r="AD28" s="844"/>
    </row>
    <row r="29" spans="1:42" s="833" customFormat="1" ht="16.5">
      <c r="A29" s="846">
        <v>9</v>
      </c>
      <c r="B29" s="1090"/>
      <c r="C29" s="801"/>
      <c r="D29" s="801"/>
      <c r="E29" s="801"/>
      <c r="F29" s="1090" t="s">
        <v>606</v>
      </c>
      <c r="G29" s="801"/>
      <c r="H29" s="628">
        <v>998734</v>
      </c>
      <c r="I29" s="839"/>
      <c r="J29" s="801">
        <v>18</v>
      </c>
      <c r="K29" s="840"/>
      <c r="L29" s="1090" t="s">
        <v>719</v>
      </c>
      <c r="M29" s="628" t="s">
        <v>589</v>
      </c>
      <c r="N29" s="628">
        <v>4</v>
      </c>
      <c r="O29" s="841"/>
      <c r="P29" s="842" t="str">
        <f t="shared" si="1"/>
        <v>Included</v>
      </c>
      <c r="Q29" s="842">
        <f t="shared" si="2"/>
        <v>0</v>
      </c>
      <c r="R29" s="833">
        <f t="shared" si="3"/>
        <v>0</v>
      </c>
      <c r="S29" s="833">
        <f t="shared" si="4"/>
        <v>0</v>
      </c>
      <c r="T29" s="843"/>
      <c r="U29" s="843"/>
      <c r="AD29" s="844"/>
    </row>
    <row r="30" spans="1:42" s="833" customFormat="1" ht="16.5">
      <c r="A30" s="846">
        <v>10</v>
      </c>
      <c r="B30" s="1090"/>
      <c r="C30" s="801"/>
      <c r="D30" s="801"/>
      <c r="E30" s="801"/>
      <c r="F30" s="1090" t="s">
        <v>607</v>
      </c>
      <c r="G30" s="801"/>
      <c r="H30" s="628">
        <v>998736</v>
      </c>
      <c r="I30" s="839"/>
      <c r="J30" s="801">
        <v>18</v>
      </c>
      <c r="K30" s="840"/>
      <c r="L30" s="1090" t="s">
        <v>790</v>
      </c>
      <c r="M30" s="628" t="s">
        <v>589</v>
      </c>
      <c r="N30" s="628">
        <v>4</v>
      </c>
      <c r="O30" s="841"/>
      <c r="P30" s="842" t="str">
        <f t="shared" si="1"/>
        <v>Included</v>
      </c>
      <c r="Q30" s="842">
        <f t="shared" si="2"/>
        <v>0</v>
      </c>
      <c r="R30" s="833">
        <f t="shared" si="3"/>
        <v>0</v>
      </c>
      <c r="S30" s="833">
        <f t="shared" si="4"/>
        <v>0</v>
      </c>
      <c r="T30" s="843"/>
      <c r="U30" s="843"/>
      <c r="AD30" s="844"/>
    </row>
    <row r="31" spans="1:42" s="833" customFormat="1" ht="16.5">
      <c r="A31" s="846">
        <v>11</v>
      </c>
      <c r="B31" s="1090"/>
      <c r="C31" s="801"/>
      <c r="D31" s="801"/>
      <c r="E31" s="801"/>
      <c r="F31" s="1090" t="s">
        <v>608</v>
      </c>
      <c r="G31" s="801"/>
      <c r="H31" s="628">
        <v>998736</v>
      </c>
      <c r="I31" s="839"/>
      <c r="J31" s="801">
        <v>18</v>
      </c>
      <c r="K31" s="840"/>
      <c r="L31" s="1090" t="s">
        <v>721</v>
      </c>
      <c r="M31" s="628" t="s">
        <v>589</v>
      </c>
      <c r="N31" s="628">
        <v>2</v>
      </c>
      <c r="O31" s="841"/>
      <c r="P31" s="842" t="str">
        <f t="shared" si="1"/>
        <v>Included</v>
      </c>
      <c r="Q31" s="842">
        <f t="shared" si="2"/>
        <v>0</v>
      </c>
      <c r="R31" s="833">
        <f t="shared" si="3"/>
        <v>0</v>
      </c>
      <c r="S31" s="833">
        <f t="shared" si="4"/>
        <v>0</v>
      </c>
      <c r="T31" s="843"/>
      <c r="U31" s="843"/>
      <c r="AD31" s="844"/>
    </row>
    <row r="32" spans="1:42" s="833" customFormat="1" ht="33">
      <c r="A32" s="846">
        <v>12</v>
      </c>
      <c r="B32" s="1090"/>
      <c r="C32" s="801"/>
      <c r="D32" s="801"/>
      <c r="E32" s="801"/>
      <c r="F32" s="1090" t="s">
        <v>609</v>
      </c>
      <c r="G32" s="801"/>
      <c r="H32" s="628">
        <v>998736</v>
      </c>
      <c r="I32" s="839"/>
      <c r="J32" s="801">
        <v>18</v>
      </c>
      <c r="K32" s="840"/>
      <c r="L32" s="1090" t="s">
        <v>722</v>
      </c>
      <c r="M32" s="628" t="s">
        <v>570</v>
      </c>
      <c r="N32" s="628">
        <v>1</v>
      </c>
      <c r="O32" s="841"/>
      <c r="P32" s="842" t="str">
        <f t="shared" si="1"/>
        <v>Included</v>
      </c>
      <c r="Q32" s="842">
        <f t="shared" si="2"/>
        <v>0</v>
      </c>
      <c r="R32" s="833">
        <f t="shared" si="3"/>
        <v>0</v>
      </c>
      <c r="S32" s="833">
        <f t="shared" si="4"/>
        <v>0</v>
      </c>
      <c r="T32" s="843"/>
      <c r="U32" s="843"/>
      <c r="AD32" s="844"/>
    </row>
    <row r="33" spans="1:30" s="833" customFormat="1" ht="33">
      <c r="A33" s="846">
        <v>13</v>
      </c>
      <c r="B33" s="1090"/>
      <c r="C33" s="801"/>
      <c r="D33" s="801"/>
      <c r="E33" s="801"/>
      <c r="F33" s="1090" t="s">
        <v>843</v>
      </c>
      <c r="G33" s="801"/>
      <c r="H33" s="628">
        <v>998736</v>
      </c>
      <c r="I33" s="839"/>
      <c r="J33" s="801">
        <v>18</v>
      </c>
      <c r="K33" s="840"/>
      <c r="L33" s="1090" t="s">
        <v>844</v>
      </c>
      <c r="M33" s="628" t="s">
        <v>570</v>
      </c>
      <c r="N33" s="628">
        <v>2</v>
      </c>
      <c r="O33" s="841"/>
      <c r="P33" s="842" t="str">
        <f t="shared" si="1"/>
        <v>Included</v>
      </c>
      <c r="Q33" s="842">
        <f t="shared" si="2"/>
        <v>0</v>
      </c>
      <c r="R33" s="833">
        <f t="shared" si="3"/>
        <v>0</v>
      </c>
      <c r="S33" s="833">
        <f t="shared" si="4"/>
        <v>0</v>
      </c>
      <c r="T33" s="843"/>
      <c r="U33" s="843"/>
      <c r="AD33" s="844"/>
    </row>
    <row r="34" spans="1:30" s="833" customFormat="1" ht="33">
      <c r="A34" s="846">
        <v>14</v>
      </c>
      <c r="B34" s="1090"/>
      <c r="C34" s="801"/>
      <c r="D34" s="801"/>
      <c r="E34" s="801"/>
      <c r="F34" s="1090" t="s">
        <v>611</v>
      </c>
      <c r="G34" s="801"/>
      <c r="H34" s="628">
        <v>998736</v>
      </c>
      <c r="I34" s="839"/>
      <c r="J34" s="801">
        <v>18</v>
      </c>
      <c r="K34" s="840"/>
      <c r="L34" s="1090" t="s">
        <v>791</v>
      </c>
      <c r="M34" s="628" t="s">
        <v>589</v>
      </c>
      <c r="N34" s="628">
        <v>2</v>
      </c>
      <c r="O34" s="841"/>
      <c r="P34" s="842" t="str">
        <f t="shared" si="1"/>
        <v>Included</v>
      </c>
      <c r="Q34" s="842">
        <f t="shared" si="2"/>
        <v>0</v>
      </c>
      <c r="R34" s="833">
        <f t="shared" si="3"/>
        <v>0</v>
      </c>
      <c r="S34" s="833">
        <f t="shared" si="4"/>
        <v>0</v>
      </c>
      <c r="T34" s="843"/>
      <c r="U34" s="843"/>
      <c r="AD34" s="844"/>
    </row>
    <row r="35" spans="1:30" s="833" customFormat="1" ht="16.5">
      <c r="A35" s="846">
        <v>15</v>
      </c>
      <c r="B35" s="1090"/>
      <c r="C35" s="801"/>
      <c r="D35" s="801"/>
      <c r="E35" s="801"/>
      <c r="F35" s="1090" t="s">
        <v>612</v>
      </c>
      <c r="G35" s="801"/>
      <c r="H35" s="628">
        <v>995461</v>
      </c>
      <c r="I35" s="839"/>
      <c r="J35" s="801">
        <v>18</v>
      </c>
      <c r="K35" s="840"/>
      <c r="L35" s="1090" t="s">
        <v>725</v>
      </c>
      <c r="M35" s="628" t="s">
        <v>589</v>
      </c>
      <c r="N35" s="628">
        <v>1</v>
      </c>
      <c r="O35" s="841"/>
      <c r="P35" s="842" t="str">
        <f t="shared" si="1"/>
        <v>Included</v>
      </c>
      <c r="Q35" s="842">
        <f t="shared" si="2"/>
        <v>0</v>
      </c>
      <c r="R35" s="833">
        <f t="shared" si="3"/>
        <v>0</v>
      </c>
      <c r="S35" s="833">
        <f t="shared" si="4"/>
        <v>0</v>
      </c>
      <c r="T35" s="843"/>
      <c r="U35" s="843"/>
      <c r="AD35" s="844"/>
    </row>
    <row r="36" spans="1:30" s="833" customFormat="1" ht="16.5">
      <c r="A36" s="846">
        <v>16</v>
      </c>
      <c r="B36" s="1090"/>
      <c r="C36" s="801"/>
      <c r="D36" s="801"/>
      <c r="E36" s="801"/>
      <c r="F36" s="1090" t="s">
        <v>613</v>
      </c>
      <c r="G36" s="801"/>
      <c r="H36" s="628">
        <v>995461</v>
      </c>
      <c r="I36" s="839"/>
      <c r="J36" s="801">
        <v>18</v>
      </c>
      <c r="K36" s="840"/>
      <c r="L36" s="1090" t="s">
        <v>726</v>
      </c>
      <c r="M36" s="628" t="s">
        <v>570</v>
      </c>
      <c r="N36" s="628">
        <v>1</v>
      </c>
      <c r="O36" s="841"/>
      <c r="P36" s="842" t="str">
        <f t="shared" si="1"/>
        <v>Included</v>
      </c>
      <c r="Q36" s="842">
        <f t="shared" si="2"/>
        <v>0</v>
      </c>
      <c r="R36" s="833">
        <f t="shared" si="3"/>
        <v>0</v>
      </c>
      <c r="S36" s="833">
        <f t="shared" si="4"/>
        <v>0</v>
      </c>
      <c r="T36" s="843"/>
      <c r="U36" s="843"/>
      <c r="AD36" s="844"/>
    </row>
    <row r="37" spans="1:30" s="833" customFormat="1" ht="16.5">
      <c r="A37" s="846">
        <v>17</v>
      </c>
      <c r="B37" s="1090"/>
      <c r="C37" s="801"/>
      <c r="D37" s="801"/>
      <c r="E37" s="801"/>
      <c r="F37" s="1090" t="s">
        <v>614</v>
      </c>
      <c r="G37" s="801"/>
      <c r="H37" s="628">
        <v>998736</v>
      </c>
      <c r="I37" s="839"/>
      <c r="J37" s="801">
        <v>18</v>
      </c>
      <c r="K37" s="840"/>
      <c r="L37" s="1090" t="s">
        <v>727</v>
      </c>
      <c r="M37" s="628" t="s">
        <v>589</v>
      </c>
      <c r="N37" s="628">
        <v>1</v>
      </c>
      <c r="O37" s="841"/>
      <c r="P37" s="842" t="str">
        <f t="shared" si="1"/>
        <v>Included</v>
      </c>
      <c r="Q37" s="842">
        <f t="shared" si="2"/>
        <v>0</v>
      </c>
      <c r="R37" s="833">
        <f t="shared" si="3"/>
        <v>0</v>
      </c>
      <c r="S37" s="833">
        <f t="shared" si="4"/>
        <v>0</v>
      </c>
      <c r="T37" s="843"/>
      <c r="U37" s="843"/>
      <c r="AD37" s="844"/>
    </row>
    <row r="38" spans="1:30" s="833" customFormat="1" ht="16.5">
      <c r="A38" s="846">
        <v>18</v>
      </c>
      <c r="B38" s="1090"/>
      <c r="C38" s="801"/>
      <c r="D38" s="801"/>
      <c r="E38" s="801"/>
      <c r="F38" s="1090" t="s">
        <v>615</v>
      </c>
      <c r="G38" s="801"/>
      <c r="H38" s="628">
        <v>995463</v>
      </c>
      <c r="I38" s="839"/>
      <c r="J38" s="801">
        <v>18</v>
      </c>
      <c r="K38" s="840"/>
      <c r="L38" s="1090" t="s">
        <v>728</v>
      </c>
      <c r="M38" s="628" t="s">
        <v>570</v>
      </c>
      <c r="N38" s="628">
        <v>1</v>
      </c>
      <c r="O38" s="841"/>
      <c r="P38" s="842" t="str">
        <f t="shared" si="1"/>
        <v>Included</v>
      </c>
      <c r="Q38" s="842">
        <f t="shared" si="2"/>
        <v>0</v>
      </c>
      <c r="R38" s="833">
        <f t="shared" si="3"/>
        <v>0</v>
      </c>
      <c r="S38" s="833">
        <f t="shared" si="4"/>
        <v>0</v>
      </c>
      <c r="T38" s="843"/>
      <c r="U38" s="843"/>
      <c r="AD38" s="844"/>
    </row>
    <row r="39" spans="1:30" s="833" customFormat="1" ht="16.5">
      <c r="A39" s="846">
        <v>19</v>
      </c>
      <c r="B39" s="1090"/>
      <c r="C39" s="801"/>
      <c r="D39" s="801"/>
      <c r="E39" s="801"/>
      <c r="F39" s="1090" t="s">
        <v>669</v>
      </c>
      <c r="G39" s="801"/>
      <c r="H39" s="628">
        <v>998734</v>
      </c>
      <c r="I39" s="839"/>
      <c r="J39" s="801">
        <v>18</v>
      </c>
      <c r="K39" s="840"/>
      <c r="L39" s="1090" t="s">
        <v>792</v>
      </c>
      <c r="M39" s="628" t="s">
        <v>588</v>
      </c>
      <c r="N39" s="628">
        <v>2</v>
      </c>
      <c r="O39" s="841"/>
      <c r="P39" s="842" t="str">
        <f t="shared" si="1"/>
        <v>Included</v>
      </c>
      <c r="Q39" s="842">
        <f t="shared" si="2"/>
        <v>0</v>
      </c>
      <c r="R39" s="833">
        <f t="shared" si="3"/>
        <v>0</v>
      </c>
      <c r="S39" s="833">
        <f t="shared" si="4"/>
        <v>0</v>
      </c>
      <c r="T39" s="843"/>
      <c r="U39" s="843"/>
      <c r="AD39" s="844"/>
    </row>
    <row r="40" spans="1:30" s="833" customFormat="1" ht="33">
      <c r="A40" s="846">
        <v>20</v>
      </c>
      <c r="B40" s="1090"/>
      <c r="C40" s="801"/>
      <c r="D40" s="801"/>
      <c r="E40" s="801"/>
      <c r="F40" s="1090" t="s">
        <v>670</v>
      </c>
      <c r="G40" s="801"/>
      <c r="H40" s="628">
        <v>998736</v>
      </c>
      <c r="I40" s="839"/>
      <c r="J40" s="801">
        <v>18</v>
      </c>
      <c r="K40" s="840"/>
      <c r="L40" s="1090" t="s">
        <v>793</v>
      </c>
      <c r="M40" s="628" t="s">
        <v>590</v>
      </c>
      <c r="N40" s="628">
        <v>1</v>
      </c>
      <c r="O40" s="841"/>
      <c r="P40" s="842" t="str">
        <f t="shared" si="1"/>
        <v>Included</v>
      </c>
      <c r="Q40" s="842">
        <f t="shared" si="2"/>
        <v>0</v>
      </c>
      <c r="R40" s="833">
        <f t="shared" si="3"/>
        <v>0</v>
      </c>
      <c r="S40" s="833">
        <f t="shared" si="4"/>
        <v>0</v>
      </c>
      <c r="T40" s="843"/>
      <c r="U40" s="843"/>
      <c r="AD40" s="844"/>
    </row>
    <row r="41" spans="1:30" s="833" customFormat="1" ht="33">
      <c r="A41" s="846">
        <v>21</v>
      </c>
      <c r="B41" s="1090"/>
      <c r="C41" s="801"/>
      <c r="D41" s="801"/>
      <c r="E41" s="801"/>
      <c r="F41" s="1090" t="s">
        <v>671</v>
      </c>
      <c r="G41" s="801"/>
      <c r="H41" s="628">
        <v>998736</v>
      </c>
      <c r="I41" s="839"/>
      <c r="J41" s="801">
        <v>18</v>
      </c>
      <c r="K41" s="840"/>
      <c r="L41" s="1090" t="s">
        <v>794</v>
      </c>
      <c r="M41" s="628" t="s">
        <v>590</v>
      </c>
      <c r="N41" s="628">
        <v>1</v>
      </c>
      <c r="O41" s="841"/>
      <c r="P41" s="842" t="str">
        <f t="shared" si="1"/>
        <v>Included</v>
      </c>
      <c r="Q41" s="842">
        <f t="shared" si="2"/>
        <v>0</v>
      </c>
      <c r="R41" s="833">
        <f t="shared" si="3"/>
        <v>0</v>
      </c>
      <c r="S41" s="833">
        <f t="shared" si="4"/>
        <v>0</v>
      </c>
      <c r="T41" s="843"/>
      <c r="U41" s="843"/>
      <c r="AD41" s="844"/>
    </row>
    <row r="42" spans="1:30" s="833" customFormat="1" ht="33">
      <c r="A42" s="846">
        <v>22</v>
      </c>
      <c r="B42" s="1090"/>
      <c r="C42" s="801"/>
      <c r="D42" s="801"/>
      <c r="E42" s="801"/>
      <c r="F42" s="1090" t="s">
        <v>672</v>
      </c>
      <c r="G42" s="801"/>
      <c r="H42" s="628">
        <v>998736</v>
      </c>
      <c r="I42" s="839"/>
      <c r="J42" s="801">
        <v>18</v>
      </c>
      <c r="K42" s="840"/>
      <c r="L42" s="1090" t="s">
        <v>795</v>
      </c>
      <c r="M42" s="628" t="s">
        <v>590</v>
      </c>
      <c r="N42" s="628">
        <v>1</v>
      </c>
      <c r="O42" s="841"/>
      <c r="P42" s="842" t="str">
        <f t="shared" si="1"/>
        <v>Included</v>
      </c>
      <c r="Q42" s="842">
        <f t="shared" si="2"/>
        <v>0</v>
      </c>
      <c r="R42" s="833">
        <f t="shared" si="3"/>
        <v>0</v>
      </c>
      <c r="S42" s="833">
        <f t="shared" si="4"/>
        <v>0</v>
      </c>
      <c r="T42" s="843"/>
      <c r="U42" s="843"/>
      <c r="AD42" s="844"/>
    </row>
    <row r="43" spans="1:30" s="833" customFormat="1" ht="30">
      <c r="A43" s="846">
        <v>23</v>
      </c>
      <c r="B43" s="1090"/>
      <c r="C43" s="801"/>
      <c r="D43" s="801"/>
      <c r="E43" s="801"/>
      <c r="F43" s="1118" t="s">
        <v>628</v>
      </c>
      <c r="G43" s="801"/>
      <c r="H43" s="1122">
        <v>998731</v>
      </c>
      <c r="I43" s="839"/>
      <c r="J43" s="801">
        <v>18</v>
      </c>
      <c r="K43" s="840"/>
      <c r="L43" s="1118" t="s">
        <v>741</v>
      </c>
      <c r="M43" s="1122" t="s">
        <v>589</v>
      </c>
      <c r="N43" s="1122">
        <v>24</v>
      </c>
      <c r="O43" s="841"/>
      <c r="P43" s="842" t="str">
        <f t="shared" si="1"/>
        <v>Included</v>
      </c>
      <c r="Q43" s="842">
        <f t="shared" si="2"/>
        <v>0</v>
      </c>
      <c r="R43" s="833">
        <f t="shared" si="3"/>
        <v>0</v>
      </c>
      <c r="S43" s="833">
        <f t="shared" si="4"/>
        <v>0</v>
      </c>
      <c r="T43" s="843"/>
      <c r="U43" s="843"/>
      <c r="AD43" s="844"/>
    </row>
    <row r="44" spans="1:30" s="833" customFormat="1" ht="30">
      <c r="A44" s="846">
        <v>24</v>
      </c>
      <c r="B44" s="1090"/>
      <c r="C44" s="801"/>
      <c r="D44" s="801"/>
      <c r="E44" s="801"/>
      <c r="F44" s="1118" t="s">
        <v>629</v>
      </c>
      <c r="G44" s="801"/>
      <c r="H44" s="1122">
        <v>998731</v>
      </c>
      <c r="I44" s="839"/>
      <c r="J44" s="801">
        <v>18</v>
      </c>
      <c r="K44" s="840"/>
      <c r="L44" s="1118" t="s">
        <v>742</v>
      </c>
      <c r="M44" s="1122" t="s">
        <v>589</v>
      </c>
      <c r="N44" s="1122">
        <v>18</v>
      </c>
      <c r="O44" s="841"/>
      <c r="P44" s="842" t="str">
        <f t="shared" si="1"/>
        <v>Included</v>
      </c>
      <c r="Q44" s="842">
        <f t="shared" si="2"/>
        <v>0</v>
      </c>
      <c r="R44" s="833">
        <f t="shared" si="3"/>
        <v>0</v>
      </c>
      <c r="S44" s="833">
        <f t="shared" si="4"/>
        <v>0</v>
      </c>
      <c r="T44" s="843"/>
      <c r="U44" s="843"/>
      <c r="AD44" s="844"/>
    </row>
    <row r="45" spans="1:30" s="833" customFormat="1" ht="30">
      <c r="A45" s="846">
        <v>25</v>
      </c>
      <c r="B45" s="1090"/>
      <c r="C45" s="801"/>
      <c r="D45" s="801"/>
      <c r="E45" s="801"/>
      <c r="F45" s="1118" t="s">
        <v>630</v>
      </c>
      <c r="G45" s="801"/>
      <c r="H45" s="1122">
        <v>998731</v>
      </c>
      <c r="I45" s="839"/>
      <c r="J45" s="801">
        <v>18</v>
      </c>
      <c r="K45" s="840"/>
      <c r="L45" s="1118" t="s">
        <v>743</v>
      </c>
      <c r="M45" s="1122" t="s">
        <v>589</v>
      </c>
      <c r="N45" s="1122">
        <v>18</v>
      </c>
      <c r="O45" s="841"/>
      <c r="P45" s="842" t="str">
        <f t="shared" si="1"/>
        <v>Included</v>
      </c>
      <c r="Q45" s="842">
        <f t="shared" si="2"/>
        <v>0</v>
      </c>
      <c r="R45" s="833">
        <f t="shared" si="3"/>
        <v>0</v>
      </c>
      <c r="S45" s="833">
        <f t="shared" si="4"/>
        <v>0</v>
      </c>
      <c r="T45" s="843"/>
      <c r="U45" s="843"/>
      <c r="AD45" s="844"/>
    </row>
    <row r="46" spans="1:30" s="833" customFormat="1" ht="49.5">
      <c r="A46" s="846">
        <v>26</v>
      </c>
      <c r="B46" s="1090"/>
      <c r="C46" s="801"/>
      <c r="D46" s="801"/>
      <c r="E46" s="801"/>
      <c r="F46" s="1090" t="s">
        <v>631</v>
      </c>
      <c r="G46" s="801"/>
      <c r="H46" s="628">
        <v>998731</v>
      </c>
      <c r="I46" s="839"/>
      <c r="J46" s="801">
        <v>18</v>
      </c>
      <c r="K46" s="840"/>
      <c r="L46" s="1090" t="s">
        <v>744</v>
      </c>
      <c r="M46" s="628" t="s">
        <v>589</v>
      </c>
      <c r="N46" s="628">
        <v>6</v>
      </c>
      <c r="O46" s="841"/>
      <c r="P46" s="842" t="str">
        <f t="shared" si="1"/>
        <v>Included</v>
      </c>
      <c r="Q46" s="842">
        <f t="shared" si="2"/>
        <v>0</v>
      </c>
      <c r="R46" s="833">
        <f t="shared" si="3"/>
        <v>0</v>
      </c>
      <c r="S46" s="833">
        <f t="shared" si="4"/>
        <v>0</v>
      </c>
      <c r="T46" s="843"/>
      <c r="U46" s="843"/>
      <c r="AD46" s="844"/>
    </row>
    <row r="47" spans="1:30" s="833" customFormat="1" ht="33">
      <c r="A47" s="846">
        <v>27</v>
      </c>
      <c r="B47" s="1090"/>
      <c r="C47" s="801"/>
      <c r="D47" s="801"/>
      <c r="E47" s="801"/>
      <c r="F47" s="1090" t="s">
        <v>673</v>
      </c>
      <c r="G47" s="801"/>
      <c r="H47" s="628">
        <v>998731</v>
      </c>
      <c r="I47" s="839"/>
      <c r="J47" s="801">
        <v>18</v>
      </c>
      <c r="K47" s="840"/>
      <c r="L47" s="1090" t="s">
        <v>796</v>
      </c>
      <c r="M47" s="628" t="s">
        <v>570</v>
      </c>
      <c r="N47" s="628">
        <v>1</v>
      </c>
      <c r="O47" s="841"/>
      <c r="P47" s="842" t="str">
        <f t="shared" si="1"/>
        <v>Included</v>
      </c>
      <c r="Q47" s="842">
        <f t="shared" si="2"/>
        <v>0</v>
      </c>
      <c r="R47" s="833">
        <f t="shared" si="3"/>
        <v>0</v>
      </c>
      <c r="S47" s="833">
        <f t="shared" si="4"/>
        <v>0</v>
      </c>
      <c r="T47" s="843"/>
      <c r="U47" s="843"/>
      <c r="AD47" s="844"/>
    </row>
    <row r="48" spans="1:30" s="833" customFormat="1" ht="16.5">
      <c r="A48" s="846">
        <v>28</v>
      </c>
      <c r="B48" s="1090"/>
      <c r="C48" s="801"/>
      <c r="D48" s="801"/>
      <c r="E48" s="801"/>
      <c r="F48" s="1090" t="s">
        <v>674</v>
      </c>
      <c r="G48" s="801"/>
      <c r="H48" s="628">
        <v>998731</v>
      </c>
      <c r="I48" s="839"/>
      <c r="J48" s="801">
        <v>18</v>
      </c>
      <c r="K48" s="840"/>
      <c r="L48" s="1090" t="s">
        <v>797</v>
      </c>
      <c r="M48" s="628" t="s">
        <v>570</v>
      </c>
      <c r="N48" s="628">
        <v>2</v>
      </c>
      <c r="O48" s="841"/>
      <c r="P48" s="842" t="str">
        <f t="shared" si="1"/>
        <v>Included</v>
      </c>
      <c r="Q48" s="842">
        <f t="shared" si="2"/>
        <v>0</v>
      </c>
      <c r="R48" s="833">
        <f t="shared" si="3"/>
        <v>0</v>
      </c>
      <c r="S48" s="833">
        <f t="shared" si="4"/>
        <v>0</v>
      </c>
      <c r="T48" s="843"/>
      <c r="U48" s="843"/>
      <c r="AD48" s="844"/>
    </row>
    <row r="49" spans="1:30" s="833" customFormat="1" ht="33">
      <c r="A49" s="846">
        <v>29</v>
      </c>
      <c r="B49" s="1090"/>
      <c r="C49" s="801"/>
      <c r="D49" s="801"/>
      <c r="E49" s="801"/>
      <c r="F49" s="1090" t="s">
        <v>675</v>
      </c>
      <c r="G49" s="801"/>
      <c r="H49" s="628">
        <v>998731</v>
      </c>
      <c r="I49" s="839"/>
      <c r="J49" s="801">
        <v>18</v>
      </c>
      <c r="K49" s="840"/>
      <c r="L49" s="1090" t="s">
        <v>798</v>
      </c>
      <c r="M49" s="628" t="s">
        <v>570</v>
      </c>
      <c r="N49" s="628">
        <v>2</v>
      </c>
      <c r="O49" s="841"/>
      <c r="P49" s="842" t="str">
        <f t="shared" si="1"/>
        <v>Included</v>
      </c>
      <c r="Q49" s="842">
        <f t="shared" si="2"/>
        <v>0</v>
      </c>
      <c r="R49" s="833">
        <f t="shared" si="3"/>
        <v>0</v>
      </c>
      <c r="S49" s="833">
        <f t="shared" si="4"/>
        <v>0</v>
      </c>
      <c r="T49" s="843"/>
      <c r="U49" s="843"/>
      <c r="AD49" s="844"/>
    </row>
    <row r="50" spans="1:30" s="833" customFormat="1" ht="16.5">
      <c r="A50" s="846">
        <v>30</v>
      </c>
      <c r="B50" s="1090"/>
      <c r="C50" s="801"/>
      <c r="D50" s="801"/>
      <c r="E50" s="801"/>
      <c r="F50" s="1090" t="s">
        <v>676</v>
      </c>
      <c r="G50" s="801"/>
      <c r="H50" s="628">
        <v>998731</v>
      </c>
      <c r="I50" s="839"/>
      <c r="J50" s="801">
        <v>18</v>
      </c>
      <c r="K50" s="840"/>
      <c r="L50" s="1090" t="s">
        <v>799</v>
      </c>
      <c r="M50" s="628" t="s">
        <v>588</v>
      </c>
      <c r="N50" s="628">
        <v>5</v>
      </c>
      <c r="O50" s="841"/>
      <c r="P50" s="842" t="str">
        <f t="shared" si="1"/>
        <v>Included</v>
      </c>
      <c r="Q50" s="842">
        <f t="shared" si="2"/>
        <v>0</v>
      </c>
      <c r="R50" s="833">
        <f t="shared" si="3"/>
        <v>0</v>
      </c>
      <c r="S50" s="833">
        <f t="shared" si="4"/>
        <v>0</v>
      </c>
      <c r="T50" s="843"/>
      <c r="U50" s="843"/>
      <c r="AD50" s="844"/>
    </row>
    <row r="51" spans="1:30" s="833" customFormat="1" ht="16.5">
      <c r="A51" s="846">
        <v>31</v>
      </c>
      <c r="B51" s="1090"/>
      <c r="C51" s="801"/>
      <c r="D51" s="801"/>
      <c r="E51" s="801"/>
      <c r="F51" s="1090" t="s">
        <v>636</v>
      </c>
      <c r="G51" s="801"/>
      <c r="H51" s="628">
        <v>995461</v>
      </c>
      <c r="I51" s="839"/>
      <c r="J51" s="801">
        <v>18</v>
      </c>
      <c r="K51" s="840"/>
      <c r="L51" s="1090" t="s">
        <v>749</v>
      </c>
      <c r="M51" s="628" t="s">
        <v>589</v>
      </c>
      <c r="N51" s="628">
        <v>2</v>
      </c>
      <c r="O51" s="841"/>
      <c r="P51" s="842" t="str">
        <f t="shared" si="1"/>
        <v>Included</v>
      </c>
      <c r="Q51" s="842">
        <f t="shared" si="2"/>
        <v>0</v>
      </c>
      <c r="R51" s="833">
        <f t="shared" si="3"/>
        <v>0</v>
      </c>
      <c r="S51" s="833">
        <f t="shared" si="4"/>
        <v>0</v>
      </c>
      <c r="T51" s="843"/>
      <c r="U51" s="843"/>
      <c r="AD51" s="844"/>
    </row>
    <row r="52" spans="1:30" s="833" customFormat="1" ht="16.5">
      <c r="A52" s="846">
        <v>32</v>
      </c>
      <c r="B52" s="1090"/>
      <c r="C52" s="801"/>
      <c r="D52" s="801"/>
      <c r="E52" s="801"/>
      <c r="F52" s="1090" t="s">
        <v>637</v>
      </c>
      <c r="G52" s="801"/>
      <c r="H52" s="628">
        <v>998731</v>
      </c>
      <c r="I52" s="839"/>
      <c r="J52" s="801">
        <v>18</v>
      </c>
      <c r="K52" s="840"/>
      <c r="L52" s="1090" t="s">
        <v>800</v>
      </c>
      <c r="M52" s="628" t="s">
        <v>589</v>
      </c>
      <c r="N52" s="628">
        <v>10</v>
      </c>
      <c r="O52" s="841"/>
      <c r="P52" s="842" t="str">
        <f t="shared" si="1"/>
        <v>Included</v>
      </c>
      <c r="Q52" s="842">
        <f t="shared" si="2"/>
        <v>0</v>
      </c>
      <c r="R52" s="833">
        <f t="shared" si="3"/>
        <v>0</v>
      </c>
      <c r="S52" s="833">
        <f t="shared" si="4"/>
        <v>0</v>
      </c>
      <c r="T52" s="843"/>
      <c r="U52" s="843"/>
      <c r="AD52" s="844"/>
    </row>
    <row r="53" spans="1:30" s="833" customFormat="1" ht="33">
      <c r="A53" s="846">
        <v>33</v>
      </c>
      <c r="B53" s="1090"/>
      <c r="C53" s="801"/>
      <c r="D53" s="801"/>
      <c r="E53" s="801"/>
      <c r="F53" s="1090" t="s">
        <v>677</v>
      </c>
      <c r="G53" s="801"/>
      <c r="H53" s="628">
        <v>998731</v>
      </c>
      <c r="I53" s="839"/>
      <c r="J53" s="801">
        <v>18</v>
      </c>
      <c r="K53" s="840"/>
      <c r="L53" s="1090" t="s">
        <v>801</v>
      </c>
      <c r="M53" s="628" t="s">
        <v>589</v>
      </c>
      <c r="N53" s="628">
        <v>10</v>
      </c>
      <c r="O53" s="841"/>
      <c r="P53" s="842" t="str">
        <f t="shared" si="1"/>
        <v>Included</v>
      </c>
      <c r="Q53" s="842">
        <f t="shared" si="2"/>
        <v>0</v>
      </c>
      <c r="R53" s="833">
        <f t="shared" si="3"/>
        <v>0</v>
      </c>
      <c r="S53" s="833">
        <f t="shared" si="4"/>
        <v>0</v>
      </c>
      <c r="T53" s="843"/>
      <c r="U53" s="843"/>
      <c r="AD53" s="844"/>
    </row>
    <row r="54" spans="1:30" s="833" customFormat="1" ht="16.5">
      <c r="A54" s="846">
        <v>34</v>
      </c>
      <c r="B54" s="1090"/>
      <c r="C54" s="801"/>
      <c r="D54" s="801"/>
      <c r="E54" s="801"/>
      <c r="F54" s="1090" t="s">
        <v>639</v>
      </c>
      <c r="G54" s="801"/>
      <c r="H54" s="628">
        <v>998739</v>
      </c>
      <c r="I54" s="839"/>
      <c r="J54" s="801">
        <v>18</v>
      </c>
      <c r="K54" s="845"/>
      <c r="L54" s="1090" t="s">
        <v>752</v>
      </c>
      <c r="M54" s="628" t="s">
        <v>570</v>
      </c>
      <c r="N54" s="628">
        <v>1</v>
      </c>
      <c r="O54" s="841"/>
      <c r="P54" s="842" t="str">
        <f t="shared" si="1"/>
        <v>Included</v>
      </c>
      <c r="Q54" s="842">
        <f t="shared" si="2"/>
        <v>0</v>
      </c>
      <c r="R54" s="833">
        <f t="shared" si="3"/>
        <v>0</v>
      </c>
      <c r="S54" s="833">
        <f t="shared" si="4"/>
        <v>0</v>
      </c>
      <c r="T54" s="843"/>
      <c r="U54" s="843"/>
      <c r="AD54" s="844"/>
    </row>
    <row r="55" spans="1:30" s="833" customFormat="1" ht="33">
      <c r="A55" s="846">
        <v>35</v>
      </c>
      <c r="B55" s="1090"/>
      <c r="C55" s="801"/>
      <c r="D55" s="801"/>
      <c r="E55" s="801"/>
      <c r="F55" s="1090" t="s">
        <v>640</v>
      </c>
      <c r="G55" s="801"/>
      <c r="H55" s="628">
        <v>998731</v>
      </c>
      <c r="I55" s="839"/>
      <c r="J55" s="801">
        <v>18</v>
      </c>
      <c r="K55" s="840"/>
      <c r="L55" s="1090" t="s">
        <v>802</v>
      </c>
      <c r="M55" s="628" t="s">
        <v>570</v>
      </c>
      <c r="N55" s="628">
        <v>1</v>
      </c>
      <c r="O55" s="841"/>
      <c r="P55" s="842" t="str">
        <f t="shared" si="1"/>
        <v>Included</v>
      </c>
      <c r="Q55" s="842">
        <f t="shared" si="2"/>
        <v>0</v>
      </c>
      <c r="R55" s="833">
        <f t="shared" si="3"/>
        <v>0</v>
      </c>
      <c r="S55" s="833">
        <f t="shared" si="4"/>
        <v>0</v>
      </c>
      <c r="T55" s="843"/>
      <c r="U55" s="843"/>
      <c r="AD55" s="844"/>
    </row>
    <row r="56" spans="1:30" s="833" customFormat="1" ht="16.5">
      <c r="A56" s="846">
        <v>36</v>
      </c>
      <c r="B56" s="1090"/>
      <c r="C56" s="801"/>
      <c r="D56" s="801"/>
      <c r="E56" s="801"/>
      <c r="F56" s="1090" t="s">
        <v>641</v>
      </c>
      <c r="G56" s="801"/>
      <c r="H56" s="628">
        <v>998736</v>
      </c>
      <c r="I56" s="839"/>
      <c r="J56" s="801">
        <v>18</v>
      </c>
      <c r="K56" s="840"/>
      <c r="L56" s="1090" t="s">
        <v>754</v>
      </c>
      <c r="M56" s="628" t="s">
        <v>570</v>
      </c>
      <c r="N56" s="628">
        <v>1</v>
      </c>
      <c r="O56" s="841"/>
      <c r="P56" s="842" t="str">
        <f t="shared" si="1"/>
        <v>Included</v>
      </c>
      <c r="Q56" s="842">
        <f t="shared" si="2"/>
        <v>0</v>
      </c>
      <c r="R56" s="833">
        <f t="shared" si="3"/>
        <v>0</v>
      </c>
      <c r="S56" s="833">
        <f t="shared" si="4"/>
        <v>0</v>
      </c>
      <c r="T56" s="843"/>
      <c r="U56" s="843"/>
      <c r="AD56" s="844"/>
    </row>
    <row r="57" spans="1:30" s="833" customFormat="1" ht="33">
      <c r="A57" s="846">
        <v>37</v>
      </c>
      <c r="B57" s="1090"/>
      <c r="C57" s="801"/>
      <c r="D57" s="801"/>
      <c r="E57" s="801"/>
      <c r="F57" s="1090" t="s">
        <v>642</v>
      </c>
      <c r="G57" s="801"/>
      <c r="H57" s="628">
        <v>998734</v>
      </c>
      <c r="I57" s="839"/>
      <c r="J57" s="801">
        <v>18</v>
      </c>
      <c r="K57" s="840"/>
      <c r="L57" s="1090" t="s">
        <v>803</v>
      </c>
      <c r="M57" s="628" t="s">
        <v>589</v>
      </c>
      <c r="N57" s="628">
        <v>1</v>
      </c>
      <c r="O57" s="841"/>
      <c r="P57" s="842" t="str">
        <f t="shared" si="1"/>
        <v>Included</v>
      </c>
      <c r="Q57" s="842">
        <f t="shared" si="2"/>
        <v>0</v>
      </c>
      <c r="R57" s="833">
        <f t="shared" si="3"/>
        <v>0</v>
      </c>
      <c r="S57" s="833">
        <f t="shared" si="4"/>
        <v>0</v>
      </c>
      <c r="T57" s="843"/>
      <c r="U57" s="843"/>
      <c r="AD57" s="844"/>
    </row>
    <row r="58" spans="1:30" s="833" customFormat="1" ht="16.5">
      <c r="A58" s="846">
        <v>38</v>
      </c>
      <c r="B58" s="1090"/>
      <c r="C58" s="801"/>
      <c r="D58" s="801"/>
      <c r="E58" s="801"/>
      <c r="F58" s="1090" t="s">
        <v>678</v>
      </c>
      <c r="G58" s="801"/>
      <c r="H58" s="628">
        <v>998734</v>
      </c>
      <c r="I58" s="839"/>
      <c r="J58" s="801">
        <v>18</v>
      </c>
      <c r="K58" s="840"/>
      <c r="L58" s="1090" t="s">
        <v>804</v>
      </c>
      <c r="M58" s="628" t="s">
        <v>589</v>
      </c>
      <c r="N58" s="628">
        <v>6</v>
      </c>
      <c r="O58" s="841"/>
      <c r="P58" s="842" t="str">
        <f t="shared" si="1"/>
        <v>Included</v>
      </c>
      <c r="Q58" s="842">
        <f t="shared" si="2"/>
        <v>0</v>
      </c>
      <c r="R58" s="833">
        <f t="shared" si="3"/>
        <v>0</v>
      </c>
      <c r="S58" s="833">
        <f t="shared" si="4"/>
        <v>0</v>
      </c>
      <c r="T58" s="843"/>
      <c r="U58" s="843"/>
      <c r="AD58" s="844"/>
    </row>
    <row r="59" spans="1:30" s="833" customFormat="1" ht="16.5">
      <c r="A59" s="846">
        <v>39</v>
      </c>
      <c r="B59" s="1090"/>
      <c r="C59" s="801"/>
      <c r="D59" s="801"/>
      <c r="E59" s="801"/>
      <c r="F59" s="1090" t="s">
        <v>644</v>
      </c>
      <c r="G59" s="801"/>
      <c r="H59" s="628">
        <v>998734</v>
      </c>
      <c r="I59" s="839"/>
      <c r="J59" s="801">
        <v>18</v>
      </c>
      <c r="K59" s="840"/>
      <c r="L59" s="1090" t="s">
        <v>805</v>
      </c>
      <c r="M59" s="628" t="s">
        <v>570</v>
      </c>
      <c r="N59" s="628">
        <v>2</v>
      </c>
      <c r="O59" s="841"/>
      <c r="P59" s="842" t="str">
        <f t="shared" si="1"/>
        <v>Included</v>
      </c>
      <c r="Q59" s="842">
        <f t="shared" si="2"/>
        <v>0</v>
      </c>
      <c r="R59" s="833">
        <f t="shared" si="3"/>
        <v>0</v>
      </c>
      <c r="S59" s="833">
        <f t="shared" si="4"/>
        <v>0</v>
      </c>
      <c r="T59" s="843"/>
      <c r="U59" s="843"/>
      <c r="AD59" s="844"/>
    </row>
    <row r="60" spans="1:30" s="833" customFormat="1" ht="33">
      <c r="A60" s="846">
        <v>40</v>
      </c>
      <c r="B60" s="1090"/>
      <c r="C60" s="801"/>
      <c r="D60" s="801"/>
      <c r="E60" s="801"/>
      <c r="F60" s="1090" t="s">
        <v>645</v>
      </c>
      <c r="G60" s="801"/>
      <c r="H60" s="628">
        <v>998336</v>
      </c>
      <c r="I60" s="839"/>
      <c r="J60" s="801">
        <v>18</v>
      </c>
      <c r="K60" s="840"/>
      <c r="L60" s="1090" t="s">
        <v>806</v>
      </c>
      <c r="M60" s="628" t="s">
        <v>589</v>
      </c>
      <c r="N60" s="628">
        <v>2</v>
      </c>
      <c r="O60" s="841"/>
      <c r="P60" s="842" t="str">
        <f t="shared" si="1"/>
        <v>Included</v>
      </c>
      <c r="Q60" s="842">
        <f t="shared" si="2"/>
        <v>0</v>
      </c>
      <c r="R60" s="833">
        <f t="shared" si="3"/>
        <v>0</v>
      </c>
      <c r="S60" s="833">
        <f t="shared" si="4"/>
        <v>0</v>
      </c>
      <c r="T60" s="843"/>
      <c r="U60" s="843"/>
      <c r="AD60" s="844"/>
    </row>
    <row r="61" spans="1:30" s="833" customFormat="1" ht="33">
      <c r="A61" s="846">
        <v>41</v>
      </c>
      <c r="B61" s="1090"/>
      <c r="C61" s="801"/>
      <c r="D61" s="801"/>
      <c r="E61" s="801"/>
      <c r="F61" s="1090" t="s">
        <v>646</v>
      </c>
      <c r="G61" s="801"/>
      <c r="H61" s="628">
        <v>998734</v>
      </c>
      <c r="I61" s="839"/>
      <c r="J61" s="801">
        <v>18</v>
      </c>
      <c r="K61" s="845"/>
      <c r="L61" s="1090" t="s">
        <v>807</v>
      </c>
      <c r="M61" s="628" t="s">
        <v>570</v>
      </c>
      <c r="N61" s="628">
        <v>1</v>
      </c>
      <c r="O61" s="841"/>
      <c r="P61" s="842" t="str">
        <f t="shared" si="1"/>
        <v>Included</v>
      </c>
      <c r="Q61" s="842">
        <f t="shared" si="2"/>
        <v>0</v>
      </c>
      <c r="R61" s="833">
        <f t="shared" si="3"/>
        <v>0</v>
      </c>
      <c r="S61" s="833">
        <f t="shared" si="4"/>
        <v>0</v>
      </c>
      <c r="T61" s="843"/>
      <c r="U61" s="843"/>
      <c r="AD61" s="844"/>
    </row>
    <row r="62" spans="1:30" s="833" customFormat="1" ht="16.5">
      <c r="A62" s="846">
        <v>42</v>
      </c>
      <c r="B62" s="1090"/>
      <c r="C62" s="801"/>
      <c r="D62" s="801"/>
      <c r="E62" s="801"/>
      <c r="F62" s="1090" t="s">
        <v>679</v>
      </c>
      <c r="G62" s="801"/>
      <c r="H62" s="628">
        <v>998734</v>
      </c>
      <c r="I62" s="839"/>
      <c r="J62" s="801">
        <v>18</v>
      </c>
      <c r="K62" s="840"/>
      <c r="L62" s="1090" t="s">
        <v>808</v>
      </c>
      <c r="M62" s="628" t="s">
        <v>589</v>
      </c>
      <c r="N62" s="628">
        <v>1</v>
      </c>
      <c r="O62" s="841"/>
      <c r="P62" s="842" t="str">
        <f t="shared" si="1"/>
        <v>Included</v>
      </c>
      <c r="Q62" s="842">
        <f t="shared" si="2"/>
        <v>0</v>
      </c>
      <c r="R62" s="833">
        <f t="shared" si="3"/>
        <v>0</v>
      </c>
      <c r="S62" s="833">
        <f t="shared" si="4"/>
        <v>0</v>
      </c>
      <c r="T62" s="843"/>
      <c r="U62" s="843"/>
      <c r="AD62" s="844"/>
    </row>
    <row r="63" spans="1:30" s="833" customFormat="1" ht="16.5">
      <c r="A63" s="846">
        <v>43</v>
      </c>
      <c r="B63" s="1090"/>
      <c r="C63" s="801"/>
      <c r="D63" s="801"/>
      <c r="E63" s="801"/>
      <c r="F63" s="1090" t="s">
        <v>648</v>
      </c>
      <c r="G63" s="801"/>
      <c r="H63" s="628">
        <v>998336</v>
      </c>
      <c r="I63" s="839"/>
      <c r="J63" s="801">
        <v>18</v>
      </c>
      <c r="K63" s="840"/>
      <c r="L63" s="1090" t="s">
        <v>809</v>
      </c>
      <c r="M63" s="628" t="s">
        <v>589</v>
      </c>
      <c r="N63" s="628">
        <v>2</v>
      </c>
      <c r="O63" s="841"/>
      <c r="P63" s="842" t="str">
        <f t="shared" si="1"/>
        <v>Included</v>
      </c>
      <c r="Q63" s="842">
        <f t="shared" si="2"/>
        <v>0</v>
      </c>
      <c r="R63" s="833">
        <f t="shared" si="3"/>
        <v>0</v>
      </c>
      <c r="S63" s="833">
        <f t="shared" si="4"/>
        <v>0</v>
      </c>
      <c r="T63" s="843"/>
      <c r="U63" s="843"/>
      <c r="AD63" s="844"/>
    </row>
    <row r="64" spans="1:30" s="833" customFormat="1" ht="33">
      <c r="A64" s="846">
        <v>44</v>
      </c>
      <c r="B64" s="1090"/>
      <c r="C64" s="801"/>
      <c r="D64" s="801"/>
      <c r="E64" s="801"/>
      <c r="F64" s="1090" t="s">
        <v>680</v>
      </c>
      <c r="G64" s="801"/>
      <c r="H64" s="628">
        <v>998336</v>
      </c>
      <c r="I64" s="839"/>
      <c r="J64" s="801">
        <v>18</v>
      </c>
      <c r="K64" s="840"/>
      <c r="L64" s="1090" t="s">
        <v>810</v>
      </c>
      <c r="M64" s="628" t="s">
        <v>588</v>
      </c>
      <c r="N64" s="628">
        <v>1</v>
      </c>
      <c r="O64" s="841"/>
      <c r="P64" s="842" t="str">
        <f t="shared" si="1"/>
        <v>Included</v>
      </c>
      <c r="Q64" s="842">
        <f t="shared" si="2"/>
        <v>0</v>
      </c>
      <c r="R64" s="833">
        <f t="shared" si="3"/>
        <v>0</v>
      </c>
      <c r="S64" s="833">
        <f t="shared" si="4"/>
        <v>0</v>
      </c>
      <c r="T64" s="843"/>
      <c r="U64" s="843"/>
      <c r="AD64" s="844"/>
    </row>
    <row r="65" spans="1:30" s="833" customFormat="1" ht="33">
      <c r="A65" s="846">
        <v>45</v>
      </c>
      <c r="B65" s="1090"/>
      <c r="C65" s="801"/>
      <c r="D65" s="801"/>
      <c r="E65" s="801"/>
      <c r="F65" s="1090" t="s">
        <v>681</v>
      </c>
      <c r="G65" s="801"/>
      <c r="H65" s="628">
        <v>998336</v>
      </c>
      <c r="I65" s="839"/>
      <c r="J65" s="801">
        <v>18</v>
      </c>
      <c r="K65" s="840"/>
      <c r="L65" s="1090" t="s">
        <v>811</v>
      </c>
      <c r="M65" s="628" t="s">
        <v>589</v>
      </c>
      <c r="N65" s="628">
        <v>1</v>
      </c>
      <c r="O65" s="841"/>
      <c r="P65" s="842" t="str">
        <f t="shared" si="1"/>
        <v>Included</v>
      </c>
      <c r="Q65" s="842">
        <f t="shared" si="2"/>
        <v>0</v>
      </c>
      <c r="R65" s="833">
        <f t="shared" si="3"/>
        <v>0</v>
      </c>
      <c r="S65" s="833">
        <f t="shared" si="4"/>
        <v>0</v>
      </c>
      <c r="T65" s="843"/>
      <c r="U65" s="843"/>
      <c r="AD65" s="844"/>
    </row>
    <row r="66" spans="1:30" s="833" customFormat="1" ht="16.5">
      <c r="A66" s="846">
        <v>46</v>
      </c>
      <c r="B66" s="1090"/>
      <c r="C66" s="801"/>
      <c r="D66" s="801"/>
      <c r="E66" s="801"/>
      <c r="F66" s="1090" t="s">
        <v>682</v>
      </c>
      <c r="G66" s="801"/>
      <c r="H66" s="628">
        <v>998713</v>
      </c>
      <c r="I66" s="839"/>
      <c r="J66" s="801">
        <v>18</v>
      </c>
      <c r="K66" s="840"/>
      <c r="L66" s="1090" t="s">
        <v>812</v>
      </c>
      <c r="M66" s="628" t="s">
        <v>589</v>
      </c>
      <c r="N66" s="628">
        <v>2</v>
      </c>
      <c r="O66" s="841"/>
      <c r="P66" s="842" t="str">
        <f t="shared" si="1"/>
        <v>Included</v>
      </c>
      <c r="Q66" s="842">
        <f t="shared" si="2"/>
        <v>0</v>
      </c>
      <c r="R66" s="833">
        <f t="shared" si="3"/>
        <v>0</v>
      </c>
      <c r="S66" s="833">
        <f t="shared" si="4"/>
        <v>0</v>
      </c>
      <c r="T66" s="843"/>
      <c r="U66" s="843"/>
      <c r="AD66" s="844"/>
    </row>
    <row r="67" spans="1:30" s="833" customFormat="1" ht="16.5">
      <c r="A67" s="846">
        <v>47</v>
      </c>
      <c r="B67" s="1090"/>
      <c r="C67" s="801"/>
      <c r="D67" s="801"/>
      <c r="E67" s="801"/>
      <c r="F67" s="1090" t="s">
        <v>683</v>
      </c>
      <c r="G67" s="801"/>
      <c r="H67" s="628">
        <v>998734</v>
      </c>
      <c r="I67" s="839"/>
      <c r="J67" s="801">
        <v>18</v>
      </c>
      <c r="K67" s="840"/>
      <c r="L67" s="1090" t="s">
        <v>813</v>
      </c>
      <c r="M67" s="628" t="s">
        <v>589</v>
      </c>
      <c r="N67" s="628">
        <v>2</v>
      </c>
      <c r="O67" s="841"/>
      <c r="P67" s="842" t="str">
        <f t="shared" si="1"/>
        <v>Included</v>
      </c>
      <c r="Q67" s="842">
        <f t="shared" si="2"/>
        <v>0</v>
      </c>
      <c r="R67" s="833">
        <f t="shared" si="3"/>
        <v>0</v>
      </c>
      <c r="S67" s="833">
        <f t="shared" si="4"/>
        <v>0</v>
      </c>
      <c r="T67" s="843"/>
      <c r="U67" s="843"/>
      <c r="AD67" s="844"/>
    </row>
    <row r="68" spans="1:30" s="833" customFormat="1" ht="16.5">
      <c r="A68" s="846">
        <v>48</v>
      </c>
      <c r="B68" s="1090"/>
      <c r="C68" s="801"/>
      <c r="D68" s="801"/>
      <c r="E68" s="801"/>
      <c r="F68" s="1090" t="s">
        <v>655</v>
      </c>
      <c r="G68" s="801"/>
      <c r="H68" s="628">
        <v>998734</v>
      </c>
      <c r="I68" s="839"/>
      <c r="J68" s="801">
        <v>18</v>
      </c>
      <c r="K68" s="840"/>
      <c r="L68" s="1090" t="s">
        <v>814</v>
      </c>
      <c r="M68" s="628" t="s">
        <v>589</v>
      </c>
      <c r="N68" s="628">
        <v>2</v>
      </c>
      <c r="O68" s="841"/>
      <c r="P68" s="842" t="str">
        <f t="shared" si="1"/>
        <v>Included</v>
      </c>
      <c r="Q68" s="842">
        <f t="shared" si="2"/>
        <v>0</v>
      </c>
      <c r="R68" s="833">
        <f t="shared" si="3"/>
        <v>0</v>
      </c>
      <c r="S68" s="833">
        <f t="shared" si="4"/>
        <v>0</v>
      </c>
      <c r="T68" s="843"/>
      <c r="U68" s="843"/>
      <c r="AD68" s="844"/>
    </row>
    <row r="69" spans="1:30" s="875" customFormat="1" ht="16.5">
      <c r="A69" s="846">
        <v>49</v>
      </c>
      <c r="B69" s="1109"/>
      <c r="C69" s="877"/>
      <c r="D69" s="877"/>
      <c r="E69" s="877"/>
      <c r="F69" s="1090" t="s">
        <v>656</v>
      </c>
      <c r="G69" s="877"/>
      <c r="H69" s="628">
        <v>998734</v>
      </c>
      <c r="I69" s="1110"/>
      <c r="J69" s="877">
        <v>18</v>
      </c>
      <c r="K69" s="1111"/>
      <c r="L69" s="1090" t="s">
        <v>815</v>
      </c>
      <c r="M69" s="628" t="s">
        <v>589</v>
      </c>
      <c r="N69" s="628">
        <v>1</v>
      </c>
      <c r="O69" s="1112"/>
      <c r="P69" s="842" t="str">
        <f t="shared" si="1"/>
        <v>Included</v>
      </c>
      <c r="Q69" s="842">
        <f t="shared" si="2"/>
        <v>0</v>
      </c>
      <c r="R69" s="833">
        <f t="shared" si="3"/>
        <v>0</v>
      </c>
      <c r="S69" s="833">
        <f t="shared" si="4"/>
        <v>0</v>
      </c>
      <c r="T69" s="874"/>
      <c r="U69" s="874"/>
      <c r="AD69" s="876"/>
    </row>
    <row r="70" spans="1:30" s="833" customFormat="1" ht="33">
      <c r="A70" s="846">
        <v>50</v>
      </c>
      <c r="B70" s="1090"/>
      <c r="C70" s="801"/>
      <c r="D70" s="801"/>
      <c r="E70" s="801"/>
      <c r="F70" s="1090" t="s">
        <v>684</v>
      </c>
      <c r="G70" s="801"/>
      <c r="H70" s="628">
        <v>998713</v>
      </c>
      <c r="I70" s="839"/>
      <c r="J70" s="801">
        <v>18</v>
      </c>
      <c r="K70" s="840"/>
      <c r="L70" s="1090" t="s">
        <v>816</v>
      </c>
      <c r="M70" s="628" t="s">
        <v>597</v>
      </c>
      <c r="N70" s="628">
        <v>1</v>
      </c>
      <c r="O70" s="841"/>
      <c r="P70" s="842" t="str">
        <f t="shared" si="1"/>
        <v>Included</v>
      </c>
      <c r="Q70" s="842">
        <f t="shared" si="2"/>
        <v>0</v>
      </c>
      <c r="R70" s="833">
        <f t="shared" si="3"/>
        <v>0</v>
      </c>
      <c r="S70" s="833">
        <f t="shared" si="4"/>
        <v>0</v>
      </c>
      <c r="T70" s="843"/>
      <c r="U70" s="843"/>
      <c r="AD70" s="844"/>
    </row>
    <row r="71" spans="1:30" s="833" customFormat="1" ht="33">
      <c r="A71" s="846">
        <v>51</v>
      </c>
      <c r="B71" s="1090"/>
      <c r="C71" s="801"/>
      <c r="D71" s="801"/>
      <c r="E71" s="801"/>
      <c r="F71" s="1090" t="s">
        <v>685</v>
      </c>
      <c r="G71" s="801"/>
      <c r="H71" s="628">
        <v>998316</v>
      </c>
      <c r="I71" s="839"/>
      <c r="J71" s="801">
        <v>18</v>
      </c>
      <c r="K71" s="840"/>
      <c r="L71" s="1090" t="s">
        <v>817</v>
      </c>
      <c r="M71" s="628" t="s">
        <v>589</v>
      </c>
      <c r="N71" s="628">
        <v>3</v>
      </c>
      <c r="O71" s="841"/>
      <c r="P71" s="842" t="str">
        <f t="shared" si="1"/>
        <v>Included</v>
      </c>
      <c r="Q71" s="842">
        <f t="shared" si="2"/>
        <v>0</v>
      </c>
      <c r="R71" s="833">
        <f t="shared" si="3"/>
        <v>0</v>
      </c>
      <c r="S71" s="833">
        <f t="shared" si="4"/>
        <v>0</v>
      </c>
      <c r="T71" s="843"/>
      <c r="U71" s="843"/>
      <c r="AD71" s="844"/>
    </row>
    <row r="72" spans="1:30" s="833" customFormat="1" ht="33">
      <c r="A72" s="846">
        <v>52</v>
      </c>
      <c r="B72" s="1090"/>
      <c r="C72" s="801"/>
      <c r="D72" s="801"/>
      <c r="E72" s="801"/>
      <c r="F72" s="1090" t="s">
        <v>686</v>
      </c>
      <c r="G72" s="801"/>
      <c r="H72" s="628">
        <v>998734</v>
      </c>
      <c r="I72" s="839"/>
      <c r="J72" s="801">
        <v>18</v>
      </c>
      <c r="K72" s="840"/>
      <c r="L72" s="1090" t="s">
        <v>818</v>
      </c>
      <c r="M72" s="628" t="s">
        <v>597</v>
      </c>
      <c r="N72" s="628">
        <v>1</v>
      </c>
      <c r="O72" s="841"/>
      <c r="P72" s="842" t="str">
        <f t="shared" si="1"/>
        <v>Included</v>
      </c>
      <c r="Q72" s="842">
        <f t="shared" si="2"/>
        <v>0</v>
      </c>
      <c r="R72" s="833">
        <f t="shared" si="3"/>
        <v>0</v>
      </c>
      <c r="S72" s="833">
        <f t="shared" si="4"/>
        <v>0</v>
      </c>
      <c r="T72" s="843"/>
      <c r="U72" s="843"/>
      <c r="AD72" s="844"/>
    </row>
    <row r="73" spans="1:30" s="833" customFormat="1" ht="33">
      <c r="A73" s="846">
        <v>53</v>
      </c>
      <c r="B73" s="1090"/>
      <c r="C73" s="801"/>
      <c r="D73" s="801"/>
      <c r="E73" s="801"/>
      <c r="F73" s="1090" t="s">
        <v>687</v>
      </c>
      <c r="G73" s="801"/>
      <c r="H73" s="628">
        <v>995428</v>
      </c>
      <c r="I73" s="839"/>
      <c r="J73" s="801">
        <v>18</v>
      </c>
      <c r="K73" s="840"/>
      <c r="L73" s="1090" t="s">
        <v>819</v>
      </c>
      <c r="M73" s="628" t="s">
        <v>593</v>
      </c>
      <c r="N73" s="628">
        <v>15000</v>
      </c>
      <c r="O73" s="841"/>
      <c r="P73" s="842" t="str">
        <f t="shared" si="1"/>
        <v>Included</v>
      </c>
      <c r="Q73" s="842">
        <f t="shared" si="2"/>
        <v>0</v>
      </c>
      <c r="R73" s="833">
        <f t="shared" si="3"/>
        <v>0</v>
      </c>
      <c r="S73" s="833">
        <f t="shared" si="4"/>
        <v>0</v>
      </c>
      <c r="T73" s="843"/>
      <c r="U73" s="843"/>
      <c r="AD73" s="844"/>
    </row>
    <row r="74" spans="1:30" s="833" customFormat="1" ht="33">
      <c r="A74" s="846">
        <v>54</v>
      </c>
      <c r="B74" s="1090"/>
      <c r="C74" s="801"/>
      <c r="D74" s="801"/>
      <c r="E74" s="801"/>
      <c r="F74" s="1090" t="s">
        <v>688</v>
      </c>
      <c r="G74" s="801"/>
      <c r="H74" s="628">
        <v>995454</v>
      </c>
      <c r="I74" s="839"/>
      <c r="J74" s="801">
        <v>18</v>
      </c>
      <c r="K74" s="840"/>
      <c r="L74" s="1090" t="s">
        <v>820</v>
      </c>
      <c r="M74" s="628" t="s">
        <v>594</v>
      </c>
      <c r="N74" s="628">
        <v>100</v>
      </c>
      <c r="O74" s="841"/>
      <c r="P74" s="842" t="str">
        <f t="shared" si="1"/>
        <v>Included</v>
      </c>
      <c r="Q74" s="842">
        <f t="shared" si="2"/>
        <v>0</v>
      </c>
      <c r="R74" s="833">
        <f t="shared" si="3"/>
        <v>0</v>
      </c>
      <c r="S74" s="833">
        <f t="shared" si="4"/>
        <v>0</v>
      </c>
      <c r="T74" s="843"/>
      <c r="U74" s="843"/>
      <c r="AD74" s="844"/>
    </row>
    <row r="75" spans="1:30" s="833" customFormat="1" ht="30">
      <c r="A75" s="846">
        <v>55</v>
      </c>
      <c r="B75" s="1090"/>
      <c r="C75" s="801"/>
      <c r="D75" s="801"/>
      <c r="E75" s="801"/>
      <c r="F75" s="1118" t="s">
        <v>689</v>
      </c>
      <c r="G75" s="801"/>
      <c r="H75" s="1122">
        <v>995454</v>
      </c>
      <c r="I75" s="839"/>
      <c r="J75" s="801">
        <v>18</v>
      </c>
      <c r="K75" s="840"/>
      <c r="L75" s="1118" t="s">
        <v>821</v>
      </c>
      <c r="M75" s="1122" t="s">
        <v>594</v>
      </c>
      <c r="N75" s="1122">
        <v>100</v>
      </c>
      <c r="O75" s="841"/>
      <c r="P75" s="842" t="str">
        <f>IF(O75=0, "Included", IF(ISERROR(N75*O75), O75, N75*O75))</f>
        <v>Included</v>
      </c>
      <c r="Q75" s="842">
        <f t="shared" si="2"/>
        <v>0</v>
      </c>
      <c r="R75" s="833">
        <f t="shared" si="3"/>
        <v>0</v>
      </c>
      <c r="S75" s="833">
        <f t="shared" si="4"/>
        <v>0</v>
      </c>
      <c r="T75" s="843"/>
      <c r="U75" s="843"/>
      <c r="AD75" s="844"/>
    </row>
    <row r="76" spans="1:30" s="833" customFormat="1" ht="30">
      <c r="A76" s="846">
        <v>56</v>
      </c>
      <c r="B76" s="1090"/>
      <c r="C76" s="801"/>
      <c r="D76" s="801"/>
      <c r="E76" s="801"/>
      <c r="F76" s="1118" t="s">
        <v>690</v>
      </c>
      <c r="G76" s="801"/>
      <c r="H76" s="1122">
        <v>995454</v>
      </c>
      <c r="I76" s="839"/>
      <c r="J76" s="801">
        <v>18</v>
      </c>
      <c r="K76" s="840"/>
      <c r="L76" s="1118" t="s">
        <v>822</v>
      </c>
      <c r="M76" s="1122" t="s">
        <v>594</v>
      </c>
      <c r="N76" s="1122">
        <v>200</v>
      </c>
      <c r="O76" s="841"/>
      <c r="P76" s="842" t="str">
        <f>IF(O76=0, "Included", IF(ISERROR(N76*O76), O76, N76*O76))</f>
        <v>Included</v>
      </c>
      <c r="Q76" s="842">
        <f t="shared" si="2"/>
        <v>0</v>
      </c>
      <c r="R76" s="833">
        <f t="shared" si="3"/>
        <v>0</v>
      </c>
      <c r="S76" s="833">
        <f t="shared" si="4"/>
        <v>0</v>
      </c>
      <c r="T76" s="843"/>
      <c r="U76" s="843"/>
      <c r="AD76" s="844"/>
    </row>
    <row r="77" spans="1:30" s="833" customFormat="1" ht="33">
      <c r="A77" s="846">
        <v>57</v>
      </c>
      <c r="B77" s="1090"/>
      <c r="C77" s="801"/>
      <c r="D77" s="801"/>
      <c r="E77" s="801"/>
      <c r="F77" s="1090" t="s">
        <v>691</v>
      </c>
      <c r="G77" s="801"/>
      <c r="H77" s="628">
        <v>995454</v>
      </c>
      <c r="I77" s="839"/>
      <c r="J77" s="801">
        <v>18</v>
      </c>
      <c r="K77" s="840"/>
      <c r="L77" s="1090" t="s">
        <v>823</v>
      </c>
      <c r="M77" s="628" t="s">
        <v>594</v>
      </c>
      <c r="N77" s="628">
        <v>600</v>
      </c>
      <c r="O77" s="841"/>
      <c r="P77" s="842" t="str">
        <f t="shared" si="1"/>
        <v>Included</v>
      </c>
      <c r="Q77" s="842">
        <f t="shared" si="2"/>
        <v>0</v>
      </c>
      <c r="R77" s="833">
        <f t="shared" si="3"/>
        <v>0</v>
      </c>
      <c r="S77" s="833">
        <f t="shared" si="4"/>
        <v>0</v>
      </c>
      <c r="T77" s="843"/>
      <c r="U77" s="843"/>
      <c r="AD77" s="844"/>
    </row>
    <row r="78" spans="1:30" s="833" customFormat="1" ht="33">
      <c r="A78" s="846">
        <v>58</v>
      </c>
      <c r="B78" s="1090"/>
      <c r="C78" s="801"/>
      <c r="D78" s="801"/>
      <c r="E78" s="801"/>
      <c r="F78" s="1090" t="s">
        <v>692</v>
      </c>
      <c r="G78" s="801"/>
      <c r="H78" s="628">
        <v>995421</v>
      </c>
      <c r="I78" s="839"/>
      <c r="J78" s="801">
        <v>18</v>
      </c>
      <c r="K78" s="840"/>
      <c r="L78" s="1090" t="s">
        <v>824</v>
      </c>
      <c r="M78" s="628" t="s">
        <v>593</v>
      </c>
      <c r="N78" s="628">
        <v>1875</v>
      </c>
      <c r="O78" s="841"/>
      <c r="P78" s="842" t="str">
        <f t="shared" si="1"/>
        <v>Included</v>
      </c>
      <c r="Q78" s="842">
        <f t="shared" si="2"/>
        <v>0</v>
      </c>
      <c r="R78" s="833">
        <f t="shared" si="3"/>
        <v>0</v>
      </c>
      <c r="S78" s="833">
        <f t="shared" si="4"/>
        <v>0</v>
      </c>
      <c r="T78" s="843"/>
      <c r="U78" s="843"/>
      <c r="AD78" s="844"/>
    </row>
    <row r="79" spans="1:30" s="833" customFormat="1" ht="33">
      <c r="A79" s="846">
        <v>59</v>
      </c>
      <c r="B79" s="1090"/>
      <c r="C79" s="801"/>
      <c r="D79" s="801"/>
      <c r="E79" s="801"/>
      <c r="F79" s="1090" t="s">
        <v>693</v>
      </c>
      <c r="G79" s="801"/>
      <c r="H79" s="628">
        <v>995433</v>
      </c>
      <c r="I79" s="839"/>
      <c r="J79" s="801">
        <v>18</v>
      </c>
      <c r="K79" s="840"/>
      <c r="L79" s="1090" t="s">
        <v>825</v>
      </c>
      <c r="M79" s="628" t="s">
        <v>592</v>
      </c>
      <c r="N79" s="628">
        <v>5072</v>
      </c>
      <c r="O79" s="841"/>
      <c r="P79" s="842" t="str">
        <f t="shared" si="1"/>
        <v>Included</v>
      </c>
      <c r="Q79" s="842">
        <f t="shared" si="2"/>
        <v>0</v>
      </c>
      <c r="R79" s="833">
        <f t="shared" si="3"/>
        <v>0</v>
      </c>
      <c r="S79" s="833">
        <f t="shared" si="4"/>
        <v>0</v>
      </c>
      <c r="T79" s="843"/>
      <c r="U79" s="843"/>
      <c r="AD79" s="844"/>
    </row>
    <row r="80" spans="1:30" s="833" customFormat="1" ht="33">
      <c r="A80" s="846">
        <v>60</v>
      </c>
      <c r="B80" s="1090"/>
      <c r="C80" s="801"/>
      <c r="D80" s="801"/>
      <c r="E80" s="801"/>
      <c r="F80" s="1090" t="s">
        <v>694</v>
      </c>
      <c r="G80" s="801"/>
      <c r="H80" s="628">
        <v>995454</v>
      </c>
      <c r="I80" s="839"/>
      <c r="J80" s="801">
        <v>18</v>
      </c>
      <c r="K80" s="840"/>
      <c r="L80" s="1090" t="s">
        <v>826</v>
      </c>
      <c r="M80" s="628" t="s">
        <v>593</v>
      </c>
      <c r="N80" s="628">
        <v>45</v>
      </c>
      <c r="O80" s="841"/>
      <c r="P80" s="842" t="str">
        <f t="shared" si="1"/>
        <v>Included</v>
      </c>
      <c r="Q80" s="842">
        <f t="shared" si="2"/>
        <v>0</v>
      </c>
      <c r="R80" s="833">
        <f t="shared" si="3"/>
        <v>0</v>
      </c>
      <c r="S80" s="833">
        <f t="shared" si="4"/>
        <v>0</v>
      </c>
      <c r="T80" s="843"/>
      <c r="U80" s="843"/>
      <c r="AD80" s="844"/>
    </row>
    <row r="81" spans="1:30" s="833" customFormat="1" ht="33">
      <c r="A81" s="846">
        <v>61</v>
      </c>
      <c r="B81" s="1090"/>
      <c r="C81" s="801"/>
      <c r="D81" s="801"/>
      <c r="E81" s="801"/>
      <c r="F81" s="1090" t="s">
        <v>695</v>
      </c>
      <c r="G81" s="801"/>
      <c r="H81" s="628">
        <v>995432</v>
      </c>
      <c r="I81" s="839"/>
      <c r="J81" s="801">
        <v>18</v>
      </c>
      <c r="K81" s="840"/>
      <c r="L81" s="1090" t="s">
        <v>827</v>
      </c>
      <c r="M81" s="628" t="s">
        <v>592</v>
      </c>
      <c r="N81" s="628">
        <v>7500</v>
      </c>
      <c r="O81" s="841"/>
      <c r="P81" s="842" t="str">
        <f t="shared" si="1"/>
        <v>Included</v>
      </c>
      <c r="Q81" s="842">
        <f t="shared" si="2"/>
        <v>0</v>
      </c>
      <c r="R81" s="833">
        <f t="shared" si="3"/>
        <v>0</v>
      </c>
      <c r="S81" s="833">
        <f t="shared" si="4"/>
        <v>0</v>
      </c>
      <c r="T81" s="843"/>
      <c r="U81" s="843"/>
      <c r="AD81" s="844"/>
    </row>
    <row r="82" spans="1:30" s="833" customFormat="1" ht="16.5">
      <c r="A82" s="846">
        <v>62</v>
      </c>
      <c r="B82" s="1090"/>
      <c r="C82" s="801"/>
      <c r="D82" s="801"/>
      <c r="E82" s="801"/>
      <c r="F82" s="1090" t="s">
        <v>696</v>
      </c>
      <c r="G82" s="801"/>
      <c r="H82" s="628">
        <v>995428</v>
      </c>
      <c r="I82" s="839"/>
      <c r="J82" s="801">
        <v>18</v>
      </c>
      <c r="K82" s="840"/>
      <c r="L82" s="1090" t="s">
        <v>828</v>
      </c>
      <c r="M82" s="628" t="s">
        <v>593</v>
      </c>
      <c r="N82" s="628">
        <v>15000</v>
      </c>
      <c r="O82" s="841"/>
      <c r="P82" s="842" t="str">
        <f t="shared" si="1"/>
        <v>Included</v>
      </c>
      <c r="Q82" s="842">
        <f t="shared" si="2"/>
        <v>0</v>
      </c>
      <c r="R82" s="833">
        <f t="shared" si="3"/>
        <v>0</v>
      </c>
      <c r="S82" s="833">
        <f t="shared" si="4"/>
        <v>0</v>
      </c>
      <c r="T82" s="843"/>
      <c r="U82" s="843"/>
      <c r="AD82" s="844"/>
    </row>
    <row r="83" spans="1:30" s="833" customFormat="1" ht="16.5">
      <c r="A83" s="846">
        <v>63</v>
      </c>
      <c r="B83" s="1090"/>
      <c r="C83" s="801"/>
      <c r="D83" s="801"/>
      <c r="E83" s="801"/>
      <c r="F83" s="1090" t="s">
        <v>697</v>
      </c>
      <c r="G83" s="801"/>
      <c r="H83" s="628">
        <v>995424</v>
      </c>
      <c r="I83" s="839"/>
      <c r="J83" s="801">
        <v>18</v>
      </c>
      <c r="K83" s="840"/>
      <c r="L83" s="1090" t="s">
        <v>829</v>
      </c>
      <c r="M83" s="628" t="s">
        <v>593</v>
      </c>
      <c r="N83" s="628">
        <v>15000</v>
      </c>
      <c r="O83" s="841"/>
      <c r="P83" s="842" t="str">
        <f t="shared" si="1"/>
        <v>Included</v>
      </c>
      <c r="Q83" s="842">
        <f t="shared" si="2"/>
        <v>0</v>
      </c>
      <c r="R83" s="833">
        <f t="shared" si="3"/>
        <v>0</v>
      </c>
      <c r="S83" s="833">
        <f t="shared" si="4"/>
        <v>0</v>
      </c>
      <c r="T83" s="843"/>
      <c r="U83" s="843"/>
      <c r="AD83" s="844"/>
    </row>
    <row r="84" spans="1:30" s="833" customFormat="1" ht="33">
      <c r="A84" s="846">
        <v>64</v>
      </c>
      <c r="B84" s="1090"/>
      <c r="C84" s="801"/>
      <c r="D84" s="801"/>
      <c r="E84" s="801"/>
      <c r="F84" s="1090" t="s">
        <v>698</v>
      </c>
      <c r="G84" s="801"/>
      <c r="H84" s="628">
        <v>995428</v>
      </c>
      <c r="I84" s="839"/>
      <c r="J84" s="801">
        <v>18</v>
      </c>
      <c r="K84" s="840"/>
      <c r="L84" s="1090" t="s">
        <v>830</v>
      </c>
      <c r="M84" s="1125" t="s">
        <v>593</v>
      </c>
      <c r="N84" s="628">
        <v>3000</v>
      </c>
      <c r="O84" s="841"/>
      <c r="P84" s="842" t="str">
        <f t="shared" si="1"/>
        <v>Included</v>
      </c>
      <c r="Q84" s="842">
        <f t="shared" si="2"/>
        <v>0</v>
      </c>
      <c r="R84" s="833">
        <f t="shared" si="3"/>
        <v>0</v>
      </c>
      <c r="S84" s="833">
        <f t="shared" si="4"/>
        <v>0</v>
      </c>
      <c r="T84" s="843"/>
      <c r="U84" s="843"/>
      <c r="AD84" s="844"/>
    </row>
    <row r="85" spans="1:30" s="833" customFormat="1" ht="33">
      <c r="A85" s="846">
        <v>65</v>
      </c>
      <c r="B85" s="1090"/>
      <c r="C85" s="801"/>
      <c r="D85" s="801"/>
      <c r="E85" s="801"/>
      <c r="F85" s="1119" t="s">
        <v>699</v>
      </c>
      <c r="G85" s="801"/>
      <c r="H85" s="1123">
        <v>995454</v>
      </c>
      <c r="I85" s="839"/>
      <c r="J85" s="801">
        <v>18</v>
      </c>
      <c r="K85" s="840"/>
      <c r="L85" s="1119" t="s">
        <v>831</v>
      </c>
      <c r="M85" s="1123" t="s">
        <v>594</v>
      </c>
      <c r="N85" s="1123">
        <v>150</v>
      </c>
      <c r="O85" s="841"/>
      <c r="P85" s="842" t="str">
        <f t="shared" si="1"/>
        <v>Included</v>
      </c>
      <c r="Q85" s="842">
        <f t="shared" si="2"/>
        <v>0</v>
      </c>
      <c r="R85" s="833">
        <f t="shared" si="3"/>
        <v>0</v>
      </c>
      <c r="S85" s="833">
        <f t="shared" si="4"/>
        <v>0</v>
      </c>
      <c r="T85" s="843"/>
      <c r="U85" s="843"/>
      <c r="AD85" s="844"/>
    </row>
    <row r="86" spans="1:30" s="833" customFormat="1" ht="33">
      <c r="A86" s="846">
        <v>66</v>
      </c>
      <c r="B86" s="1090"/>
      <c r="C86" s="801"/>
      <c r="D86" s="801"/>
      <c r="E86" s="801"/>
      <c r="F86" s="1119" t="s">
        <v>700</v>
      </c>
      <c r="G86" s="801"/>
      <c r="H86" s="1123">
        <v>995454</v>
      </c>
      <c r="I86" s="839"/>
      <c r="J86" s="801">
        <v>18</v>
      </c>
      <c r="K86" s="840"/>
      <c r="L86" s="1119" t="s">
        <v>831</v>
      </c>
      <c r="M86" s="1123" t="s">
        <v>594</v>
      </c>
      <c r="N86" s="1123">
        <v>100</v>
      </c>
      <c r="O86" s="841"/>
      <c r="P86" s="842" t="str">
        <f t="shared" ref="P86:P92" si="5">IF(O86=0, "Included", IF(ISERROR(N86*O86), O86, N86*O86))</f>
        <v>Included</v>
      </c>
      <c r="Q86" s="842">
        <f t="shared" ref="Q86:Q92" si="6">S86</f>
        <v>0</v>
      </c>
      <c r="R86" s="833">
        <f t="shared" ref="R86:R94" si="7">IF(P86="Included",0,P86)</f>
        <v>0</v>
      </c>
      <c r="S86" s="833">
        <f t="shared" ref="S86:S94" si="8">IF(K86="",(R86*J86/100),(R86*K86))</f>
        <v>0</v>
      </c>
      <c r="T86" s="843"/>
      <c r="U86" s="843"/>
      <c r="AD86" s="844"/>
    </row>
    <row r="87" spans="1:30" s="833" customFormat="1" ht="33">
      <c r="A87" s="846">
        <v>67</v>
      </c>
      <c r="B87" s="1090"/>
      <c r="C87" s="801"/>
      <c r="D87" s="801"/>
      <c r="E87" s="801"/>
      <c r="F87" s="1119" t="s">
        <v>701</v>
      </c>
      <c r="G87" s="801"/>
      <c r="H87" s="1123">
        <v>995454</v>
      </c>
      <c r="I87" s="839"/>
      <c r="J87" s="801">
        <v>18</v>
      </c>
      <c r="K87" s="840"/>
      <c r="L87" s="1119" t="s">
        <v>831</v>
      </c>
      <c r="M87" s="1123" t="s">
        <v>594</v>
      </c>
      <c r="N87" s="1123">
        <v>120</v>
      </c>
      <c r="O87" s="841"/>
      <c r="P87" s="842" t="str">
        <f t="shared" si="5"/>
        <v>Included</v>
      </c>
      <c r="Q87" s="842">
        <f t="shared" si="6"/>
        <v>0</v>
      </c>
      <c r="R87" s="833">
        <f t="shared" si="7"/>
        <v>0</v>
      </c>
      <c r="S87" s="833">
        <f t="shared" si="8"/>
        <v>0</v>
      </c>
      <c r="T87" s="843"/>
      <c r="U87" s="843"/>
      <c r="AD87" s="844"/>
    </row>
    <row r="88" spans="1:30" s="833" customFormat="1" ht="33">
      <c r="A88" s="846">
        <v>68</v>
      </c>
      <c r="B88" s="1090"/>
      <c r="C88" s="801"/>
      <c r="D88" s="801"/>
      <c r="E88" s="801"/>
      <c r="F88" s="1119" t="s">
        <v>702</v>
      </c>
      <c r="G88" s="801"/>
      <c r="H88" s="1123">
        <v>995455</v>
      </c>
      <c r="I88" s="839"/>
      <c r="J88" s="801">
        <v>18</v>
      </c>
      <c r="K88" s="840"/>
      <c r="L88" s="1119" t="s">
        <v>832</v>
      </c>
      <c r="M88" s="1123" t="s">
        <v>591</v>
      </c>
      <c r="N88" s="1123">
        <v>2</v>
      </c>
      <c r="O88" s="841"/>
      <c r="P88" s="842" t="str">
        <f t="shared" si="5"/>
        <v>Included</v>
      </c>
      <c r="Q88" s="842">
        <f t="shared" si="6"/>
        <v>0</v>
      </c>
      <c r="R88" s="833">
        <f t="shared" si="7"/>
        <v>0</v>
      </c>
      <c r="S88" s="833">
        <f t="shared" si="8"/>
        <v>0</v>
      </c>
      <c r="T88" s="843"/>
      <c r="U88" s="843"/>
      <c r="AD88" s="844"/>
    </row>
    <row r="89" spans="1:30" s="833" customFormat="1" ht="16.5">
      <c r="A89" s="846">
        <v>69</v>
      </c>
      <c r="B89" s="1090"/>
      <c r="C89" s="801"/>
      <c r="D89" s="801"/>
      <c r="E89" s="801"/>
      <c r="F89" s="1119" t="s">
        <v>703</v>
      </c>
      <c r="G89" s="801"/>
      <c r="H89" s="1123">
        <v>995428</v>
      </c>
      <c r="I89" s="839"/>
      <c r="J89" s="801">
        <v>18</v>
      </c>
      <c r="K89" s="840"/>
      <c r="L89" s="1119" t="s">
        <v>833</v>
      </c>
      <c r="M89" s="1123" t="s">
        <v>592</v>
      </c>
      <c r="N89" s="1123">
        <v>60</v>
      </c>
      <c r="O89" s="841"/>
      <c r="P89" s="842" t="str">
        <f t="shared" si="5"/>
        <v>Included</v>
      </c>
      <c r="Q89" s="842">
        <f t="shared" si="6"/>
        <v>0</v>
      </c>
      <c r="R89" s="833">
        <f t="shared" si="7"/>
        <v>0</v>
      </c>
      <c r="S89" s="833">
        <f t="shared" si="8"/>
        <v>0</v>
      </c>
      <c r="T89" s="843"/>
      <c r="U89" s="843"/>
      <c r="AD89" s="844"/>
    </row>
    <row r="90" spans="1:30" s="833" customFormat="1" ht="16.5">
      <c r="A90" s="846">
        <v>70</v>
      </c>
      <c r="B90" s="1090"/>
      <c r="C90" s="801"/>
      <c r="D90" s="801"/>
      <c r="E90" s="801"/>
      <c r="F90" s="1119" t="s">
        <v>704</v>
      </c>
      <c r="G90" s="801"/>
      <c r="H90" s="1123">
        <v>995454</v>
      </c>
      <c r="I90" s="839"/>
      <c r="J90" s="801">
        <v>18</v>
      </c>
      <c r="K90" s="840"/>
      <c r="L90" s="1119" t="s">
        <v>834</v>
      </c>
      <c r="M90" s="1123" t="s">
        <v>591</v>
      </c>
      <c r="N90" s="1123">
        <v>134</v>
      </c>
      <c r="O90" s="841"/>
      <c r="P90" s="842" t="str">
        <f t="shared" si="5"/>
        <v>Included</v>
      </c>
      <c r="Q90" s="842">
        <f t="shared" si="6"/>
        <v>0</v>
      </c>
      <c r="R90" s="833">
        <f t="shared" si="7"/>
        <v>0</v>
      </c>
      <c r="S90" s="833">
        <f t="shared" si="8"/>
        <v>0</v>
      </c>
      <c r="T90" s="843"/>
      <c r="U90" s="843"/>
      <c r="AD90" s="844"/>
    </row>
    <row r="91" spans="1:30" s="833" customFormat="1" ht="33">
      <c r="A91" s="846">
        <v>71</v>
      </c>
      <c r="B91" s="1090"/>
      <c r="C91" s="801"/>
      <c r="D91" s="801"/>
      <c r="E91" s="801"/>
      <c r="F91" s="1119" t="s">
        <v>705</v>
      </c>
      <c r="G91" s="801"/>
      <c r="H91" s="1123">
        <v>995454</v>
      </c>
      <c r="I91" s="839"/>
      <c r="J91" s="801">
        <v>18</v>
      </c>
      <c r="K91" s="840"/>
      <c r="L91" s="1119" t="s">
        <v>835</v>
      </c>
      <c r="M91" s="1123" t="s">
        <v>592</v>
      </c>
      <c r="N91" s="1123">
        <v>749</v>
      </c>
      <c r="O91" s="841"/>
      <c r="P91" s="842" t="str">
        <f t="shared" si="5"/>
        <v>Included</v>
      </c>
      <c r="Q91" s="842">
        <f t="shared" si="6"/>
        <v>0</v>
      </c>
      <c r="R91" s="833">
        <f t="shared" si="7"/>
        <v>0</v>
      </c>
      <c r="S91" s="833">
        <f t="shared" si="8"/>
        <v>0</v>
      </c>
      <c r="T91" s="843"/>
      <c r="U91" s="843"/>
      <c r="AD91" s="844"/>
    </row>
    <row r="92" spans="1:30" s="833" customFormat="1" ht="16.5">
      <c r="A92" s="846">
        <v>72</v>
      </c>
      <c r="B92" s="1090"/>
      <c r="C92" s="801"/>
      <c r="D92" s="801"/>
      <c r="E92" s="801"/>
      <c r="F92" s="1119" t="s">
        <v>706</v>
      </c>
      <c r="G92" s="801"/>
      <c r="H92" s="1123">
        <v>995454</v>
      </c>
      <c r="I92" s="839"/>
      <c r="J92" s="801">
        <v>18</v>
      </c>
      <c r="K92" s="840"/>
      <c r="L92" s="1119" t="s">
        <v>836</v>
      </c>
      <c r="M92" s="1123" t="s">
        <v>592</v>
      </c>
      <c r="N92" s="1123">
        <v>10</v>
      </c>
      <c r="O92" s="841"/>
      <c r="P92" s="842" t="str">
        <f t="shared" si="5"/>
        <v>Included</v>
      </c>
      <c r="Q92" s="842">
        <f t="shared" si="6"/>
        <v>0</v>
      </c>
      <c r="R92" s="833">
        <f t="shared" si="7"/>
        <v>0</v>
      </c>
      <c r="S92" s="833">
        <f t="shared" si="8"/>
        <v>0</v>
      </c>
      <c r="T92" s="843"/>
      <c r="U92" s="843"/>
      <c r="AD92" s="844"/>
    </row>
    <row r="93" spans="1:30" s="833" customFormat="1" ht="16.5">
      <c r="A93" s="846">
        <v>73</v>
      </c>
      <c r="B93" s="1090"/>
      <c r="C93" s="801"/>
      <c r="D93" s="801"/>
      <c r="E93" s="801"/>
      <c r="F93" s="1119" t="s">
        <v>707</v>
      </c>
      <c r="G93" s="801"/>
      <c r="H93" s="1123">
        <v>995454</v>
      </c>
      <c r="I93" s="839"/>
      <c r="J93" s="801">
        <v>18</v>
      </c>
      <c r="K93" s="840"/>
      <c r="L93" s="1119" t="s">
        <v>837</v>
      </c>
      <c r="M93" s="1123" t="s">
        <v>592</v>
      </c>
      <c r="N93" s="1123">
        <v>90</v>
      </c>
      <c r="O93" s="841"/>
      <c r="P93" s="842" t="str">
        <f t="shared" ref="P93:P94" si="9">IF(O93=0, "Included", IF(ISERROR(N93*O93), O93, N93*O93))</f>
        <v>Included</v>
      </c>
      <c r="Q93" s="842">
        <f t="shared" ref="Q93:Q94" si="10">S93</f>
        <v>0</v>
      </c>
      <c r="R93" s="833">
        <f t="shared" si="7"/>
        <v>0</v>
      </c>
      <c r="S93" s="833">
        <f t="shared" si="8"/>
        <v>0</v>
      </c>
      <c r="T93" s="843"/>
      <c r="U93" s="843"/>
      <c r="AD93" s="844"/>
    </row>
    <row r="94" spans="1:30" s="833" customFormat="1" ht="30">
      <c r="A94" s="846">
        <v>74</v>
      </c>
      <c r="B94" s="1090"/>
      <c r="C94" s="801"/>
      <c r="D94" s="801"/>
      <c r="E94" s="801"/>
      <c r="F94" s="1120" t="s">
        <v>708</v>
      </c>
      <c r="G94" s="801"/>
      <c r="H94" s="1124">
        <v>995455</v>
      </c>
      <c r="I94" s="839"/>
      <c r="J94" s="801">
        <v>18</v>
      </c>
      <c r="K94" s="840"/>
      <c r="L94" s="1120" t="s">
        <v>838</v>
      </c>
      <c r="M94" s="1124" t="s">
        <v>591</v>
      </c>
      <c r="N94" s="1124">
        <v>7</v>
      </c>
      <c r="O94" s="841"/>
      <c r="P94" s="842" t="str">
        <f t="shared" si="9"/>
        <v>Included</v>
      </c>
      <c r="Q94" s="842">
        <f t="shared" si="10"/>
        <v>0</v>
      </c>
      <c r="R94" s="833">
        <f t="shared" si="7"/>
        <v>0</v>
      </c>
      <c r="S94" s="833">
        <f t="shared" si="8"/>
        <v>0</v>
      </c>
      <c r="T94" s="843"/>
      <c r="U94" s="843"/>
      <c r="AD94" s="844"/>
    </row>
    <row r="95" spans="1:30" s="833" customFormat="1" ht="33">
      <c r="A95" s="846">
        <v>75</v>
      </c>
      <c r="B95" s="1090"/>
      <c r="C95" s="801"/>
      <c r="D95" s="801"/>
      <c r="E95" s="801"/>
      <c r="F95" s="1119" t="s">
        <v>709</v>
      </c>
      <c r="G95" s="801"/>
      <c r="H95" s="1123">
        <v>995455</v>
      </c>
      <c r="I95" s="839"/>
      <c r="J95" s="801">
        <v>18</v>
      </c>
      <c r="K95" s="840"/>
      <c r="L95" s="1119" t="s">
        <v>839</v>
      </c>
      <c r="M95" s="1123" t="s">
        <v>591</v>
      </c>
      <c r="N95" s="1123">
        <v>5</v>
      </c>
      <c r="O95" s="841"/>
      <c r="P95" s="842" t="str">
        <f t="shared" ref="P95" si="11">IF(O95=0, "Included", IF(ISERROR(N95*O95), O95, N95*O95))</f>
        <v>Included</v>
      </c>
      <c r="Q95" s="842">
        <f t="shared" ref="Q95:Q97" si="12">S95</f>
        <v>0</v>
      </c>
      <c r="R95" s="833">
        <f t="shared" ref="R95:R96" si="13">IF(P95="Included",0,P95)</f>
        <v>0</v>
      </c>
      <c r="S95" s="833">
        <f t="shared" ref="S95:S97" si="14">IF(K95="",(R95*J95/100),(R95*K95))</f>
        <v>0</v>
      </c>
      <c r="T95" s="843"/>
      <c r="U95" s="843"/>
      <c r="AD95" s="844"/>
    </row>
    <row r="96" spans="1:30" s="833" customFormat="1" ht="33">
      <c r="A96" s="846">
        <v>76</v>
      </c>
      <c r="B96" s="1090"/>
      <c r="C96" s="801"/>
      <c r="D96" s="801"/>
      <c r="E96" s="801"/>
      <c r="F96" s="1119" t="s">
        <v>710</v>
      </c>
      <c r="G96" s="801"/>
      <c r="H96" s="1123">
        <v>995455</v>
      </c>
      <c r="I96" s="839"/>
      <c r="J96" s="801">
        <v>18</v>
      </c>
      <c r="K96" s="840"/>
      <c r="L96" s="1119" t="s">
        <v>840</v>
      </c>
      <c r="M96" s="1123" t="s">
        <v>591</v>
      </c>
      <c r="N96" s="1123">
        <v>23</v>
      </c>
      <c r="O96" s="841"/>
      <c r="P96" s="842" t="str">
        <f>IF(O96=0, "Included", IF(ISERROR(N96*O96), O96, N96*O96))</f>
        <v>Included</v>
      </c>
      <c r="Q96" s="842">
        <f t="shared" si="12"/>
        <v>0</v>
      </c>
      <c r="R96" s="833">
        <f t="shared" si="13"/>
        <v>0</v>
      </c>
      <c r="S96" s="833">
        <f t="shared" si="14"/>
        <v>0</v>
      </c>
      <c r="T96" s="843"/>
      <c r="U96" s="843"/>
      <c r="AD96" s="844"/>
    </row>
    <row r="97" spans="1:54" s="833" customFormat="1" ht="66">
      <c r="A97" s="846">
        <v>77</v>
      </c>
      <c r="B97" s="1090"/>
      <c r="C97" s="801"/>
      <c r="D97" s="801"/>
      <c r="E97" s="801"/>
      <c r="F97" s="1119" t="s">
        <v>841</v>
      </c>
      <c r="G97" s="801"/>
      <c r="H97" s="1123">
        <v>995455</v>
      </c>
      <c r="I97" s="839"/>
      <c r="J97" s="801">
        <v>18</v>
      </c>
      <c r="K97" s="840"/>
      <c r="L97" s="1119" t="s">
        <v>842</v>
      </c>
      <c r="M97" s="1123" t="s">
        <v>591</v>
      </c>
      <c r="N97" s="1123">
        <v>103</v>
      </c>
      <c r="O97" s="841"/>
      <c r="P97" s="842" t="str">
        <f>IF(O97=0, "Included", IF(ISERROR(N97*O97), O97, N97*O97))</f>
        <v>Included</v>
      </c>
      <c r="Q97" s="842">
        <f t="shared" si="12"/>
        <v>0</v>
      </c>
      <c r="R97" s="833">
        <f>IF(P97="Included",0,P97)</f>
        <v>0</v>
      </c>
      <c r="S97" s="833">
        <f t="shared" si="14"/>
        <v>0</v>
      </c>
      <c r="T97" s="843"/>
      <c r="U97" s="843"/>
      <c r="AD97" s="844"/>
    </row>
    <row r="98" spans="1:54" s="833" customFormat="1">
      <c r="A98" s="1255"/>
      <c r="B98" s="1253"/>
      <c r="C98" s="1253"/>
      <c r="D98" s="1253"/>
      <c r="E98" s="1253"/>
      <c r="F98" s="1253"/>
      <c r="G98" s="1253"/>
      <c r="H98" s="1253"/>
      <c r="I98" s="1253"/>
      <c r="J98" s="1253"/>
      <c r="K98" s="1253"/>
      <c r="L98" s="1253"/>
      <c r="M98" s="1253"/>
      <c r="N98" s="1253"/>
      <c r="O98" s="1253"/>
      <c r="P98" s="1253"/>
      <c r="Q98" s="1254"/>
      <c r="R98" s="843"/>
      <c r="S98" s="843"/>
      <c r="T98" s="843"/>
      <c r="U98" s="843"/>
      <c r="AD98" s="844"/>
    </row>
    <row r="99" spans="1:54" ht="25.5" customHeight="1">
      <c r="A99" s="1252"/>
      <c r="B99" s="1253"/>
      <c r="C99" s="1253"/>
      <c r="D99" s="1253"/>
      <c r="E99" s="1253"/>
      <c r="F99" s="1253"/>
      <c r="G99" s="1253"/>
      <c r="H99" s="1253"/>
      <c r="I99" s="1253"/>
      <c r="J99" s="1253"/>
      <c r="K99" s="1254"/>
      <c r="L99" s="1091" t="s">
        <v>575</v>
      </c>
      <c r="M99" s="951"/>
      <c r="N99" s="689"/>
      <c r="O99" s="732"/>
      <c r="P99" s="1092">
        <f>SUM(P21:P98)</f>
        <v>0</v>
      </c>
      <c r="Q99" s="948">
        <f>S99</f>
        <v>0</v>
      </c>
      <c r="S99" s="1093">
        <f>SUM(S21:S97)</f>
        <v>0</v>
      </c>
      <c r="T99" s="606"/>
      <c r="U99" s="606"/>
      <c r="V99" s="606"/>
      <c r="W99" s="606"/>
      <c r="X99" s="606"/>
      <c r="Y99" s="606"/>
      <c r="Z99" s="606"/>
      <c r="AA99" s="606"/>
      <c r="AB99" s="606"/>
      <c r="AC99" s="606"/>
      <c r="AD99" s="606"/>
      <c r="AE99" s="606"/>
      <c r="AF99" s="606"/>
      <c r="AG99" s="606"/>
      <c r="AH99" s="606"/>
      <c r="AI99" s="606"/>
      <c r="AJ99" s="606"/>
      <c r="AK99" s="606"/>
      <c r="AL99" s="606"/>
      <c r="AM99" s="606"/>
      <c r="AN99" s="606"/>
      <c r="AO99" s="606"/>
      <c r="AP99" s="606"/>
      <c r="AQ99" s="606"/>
      <c r="AR99" s="606"/>
      <c r="AS99" s="606"/>
      <c r="AT99" s="606"/>
      <c r="AU99" s="606"/>
      <c r="AV99" s="606"/>
      <c r="AW99" s="606"/>
      <c r="AX99" s="606"/>
      <c r="AY99" s="606"/>
      <c r="AZ99" s="606"/>
      <c r="BA99" s="606"/>
      <c r="BB99" s="606"/>
    </row>
    <row r="100" spans="1:54" ht="15.6" hidden="1" customHeight="1">
      <c r="A100" s="1094"/>
      <c r="B100" s="1095"/>
      <c r="C100" s="1095"/>
      <c r="D100" s="1095"/>
      <c r="E100" s="1095"/>
      <c r="F100" s="1095"/>
      <c r="G100" s="1095"/>
      <c r="H100" s="1094"/>
      <c r="I100" s="851"/>
      <c r="J100" s="1095"/>
      <c r="K100" s="1095"/>
      <c r="L100" s="1265" t="s">
        <v>507</v>
      </c>
      <c r="M100" s="1266"/>
      <c r="N100" s="1266"/>
      <c r="O100" s="1267"/>
      <c r="P100" s="1092"/>
      <c r="Q100" s="1092">
        <f>SUM(Q21:Q97)</f>
        <v>0</v>
      </c>
      <c r="T100" s="606"/>
      <c r="U100" s="606"/>
      <c r="V100" s="606"/>
      <c r="W100" s="606"/>
      <c r="X100" s="606"/>
      <c r="Y100" s="606"/>
      <c r="Z100" s="606"/>
      <c r="AA100" s="606"/>
      <c r="AB100" s="606"/>
      <c r="AC100" s="606"/>
      <c r="AD100" s="606"/>
      <c r="AE100" s="606"/>
      <c r="AF100" s="606"/>
      <c r="AG100" s="606"/>
      <c r="AH100" s="606"/>
      <c r="AI100" s="606"/>
      <c r="AJ100" s="606"/>
      <c r="AK100" s="606"/>
      <c r="AL100" s="606"/>
      <c r="AM100" s="606"/>
      <c r="AN100" s="606"/>
      <c r="AO100" s="606"/>
      <c r="AP100" s="606"/>
      <c r="AQ100" s="606"/>
      <c r="AR100" s="606"/>
      <c r="AS100" s="606"/>
      <c r="AT100" s="606"/>
      <c r="AU100" s="606"/>
      <c r="AV100" s="606"/>
      <c r="AW100" s="606"/>
      <c r="AX100" s="606"/>
      <c r="AY100" s="606"/>
      <c r="AZ100" s="606"/>
      <c r="BA100" s="606"/>
      <c r="BB100" s="606"/>
    </row>
    <row r="101" spans="1:54" ht="32.25" customHeight="1">
      <c r="A101" s="1096"/>
      <c r="B101" s="1097"/>
      <c r="C101" s="1098"/>
      <c r="D101" s="1098"/>
      <c r="E101" s="1098"/>
      <c r="F101" s="1097"/>
      <c r="G101" s="1098"/>
      <c r="H101" s="1257"/>
      <c r="I101" s="1257"/>
      <c r="J101" s="1257"/>
      <c r="K101" s="1257"/>
      <c r="L101" s="1257"/>
      <c r="M101" s="1257"/>
      <c r="N101" s="827"/>
      <c r="O101" s="849"/>
      <c r="P101" s="850"/>
      <c r="T101" s="606"/>
      <c r="U101" s="606"/>
      <c r="V101" s="606"/>
      <c r="W101" s="606"/>
      <c r="X101" s="606"/>
      <c r="Y101" s="606"/>
      <c r="Z101" s="606"/>
      <c r="AA101" s="606"/>
      <c r="AB101" s="606"/>
      <c r="AC101" s="606"/>
      <c r="AD101" s="606"/>
      <c r="AE101" s="606"/>
      <c r="AF101" s="606"/>
      <c r="AG101" s="606"/>
      <c r="AH101" s="606"/>
      <c r="AI101" s="606"/>
      <c r="AJ101" s="606"/>
      <c r="AK101" s="606"/>
      <c r="AL101" s="606"/>
      <c r="AM101" s="606"/>
      <c r="AN101" s="606"/>
      <c r="AO101" s="606"/>
      <c r="AP101" s="606"/>
      <c r="AQ101" s="606"/>
      <c r="AR101" s="606"/>
      <c r="AS101" s="606"/>
      <c r="AT101" s="606"/>
      <c r="AU101" s="606"/>
      <c r="AV101" s="606"/>
      <c r="AW101" s="606"/>
      <c r="AX101" s="606"/>
      <c r="AY101" s="606"/>
      <c r="AZ101" s="606"/>
      <c r="BA101" s="606"/>
      <c r="BB101" s="606"/>
    </row>
    <row r="102" spans="1:54" ht="39" customHeight="1">
      <c r="A102" s="1099" t="s">
        <v>486</v>
      </c>
      <c r="B102" s="1264" t="s">
        <v>487</v>
      </c>
      <c r="C102" s="1264"/>
      <c r="D102" s="1264"/>
      <c r="E102" s="1264"/>
      <c r="F102" s="1264"/>
      <c r="G102" s="1264"/>
      <c r="H102" s="1264"/>
      <c r="I102" s="1264"/>
      <c r="J102" s="1264"/>
      <c r="K102" s="1264"/>
      <c r="L102" s="1264"/>
      <c r="M102" s="851"/>
      <c r="N102" s="851"/>
      <c r="O102" s="1100"/>
      <c r="P102" s="851"/>
      <c r="Q102" s="851"/>
      <c r="T102" s="606"/>
      <c r="U102" s="606"/>
      <c r="V102" s="606"/>
      <c r="W102" s="606"/>
      <c r="X102" s="606"/>
      <c r="Y102" s="606"/>
      <c r="Z102" s="606"/>
      <c r="AA102" s="606"/>
      <c r="AB102" s="606"/>
      <c r="AC102" s="606"/>
      <c r="AD102" s="606"/>
      <c r="AE102" s="606"/>
      <c r="AF102" s="606"/>
      <c r="AG102" s="606"/>
      <c r="AH102" s="606"/>
      <c r="AI102" s="606"/>
      <c r="AJ102" s="606"/>
      <c r="AK102" s="606"/>
      <c r="AL102" s="606"/>
      <c r="AM102" s="606"/>
      <c r="AN102" s="606"/>
      <c r="AO102" s="606"/>
      <c r="AP102" s="606"/>
      <c r="AQ102" s="606"/>
      <c r="AR102" s="606"/>
      <c r="AS102" s="606"/>
      <c r="AT102" s="606"/>
      <c r="AU102" s="606"/>
      <c r="AV102" s="606"/>
      <c r="AW102" s="606"/>
      <c r="AX102" s="606"/>
      <c r="AY102" s="606"/>
      <c r="AZ102" s="606"/>
      <c r="BA102" s="606"/>
      <c r="BB102" s="606"/>
    </row>
    <row r="103" spans="1:54" ht="21" customHeight="1">
      <c r="A103" s="1256" t="s">
        <v>404</v>
      </c>
      <c r="B103" s="1256"/>
      <c r="C103" s="1256"/>
      <c r="D103" s="1258" t="str">
        <f>'Sch-1'!B102</f>
        <v>--</v>
      </c>
      <c r="E103" s="1258"/>
      <c r="F103" s="1101"/>
      <c r="G103" s="1101"/>
      <c r="I103" s="852"/>
      <c r="J103" s="1101"/>
      <c r="K103" s="1101"/>
      <c r="M103" s="1088"/>
      <c r="N103" s="1088"/>
      <c r="O103" s="849"/>
      <c r="P103" s="853"/>
      <c r="T103" s="606"/>
      <c r="U103" s="606"/>
      <c r="V103" s="606"/>
      <c r="W103" s="606"/>
      <c r="X103" s="606"/>
      <c r="Y103" s="606"/>
      <c r="Z103" s="606"/>
      <c r="AA103" s="606"/>
      <c r="AB103" s="606"/>
      <c r="AC103" s="606"/>
      <c r="AD103" s="606"/>
      <c r="AE103" s="606"/>
      <c r="AF103" s="606"/>
      <c r="AG103" s="606"/>
      <c r="AH103" s="606"/>
      <c r="AI103" s="606"/>
      <c r="AJ103" s="606"/>
      <c r="AK103" s="606"/>
      <c r="AL103" s="606"/>
      <c r="AM103" s="606"/>
      <c r="AN103" s="606"/>
      <c r="AO103" s="606"/>
      <c r="AP103" s="606"/>
      <c r="AQ103" s="606"/>
      <c r="AR103" s="606"/>
      <c r="AS103" s="606"/>
      <c r="AT103" s="606"/>
      <c r="AU103" s="606"/>
      <c r="AV103" s="606"/>
      <c r="AW103" s="606"/>
      <c r="AX103" s="606"/>
      <c r="AY103" s="606"/>
      <c r="AZ103" s="606"/>
      <c r="BA103" s="606"/>
      <c r="BB103" s="606"/>
    </row>
    <row r="104" spans="1:54" ht="16.5">
      <c r="A104" s="1256" t="s">
        <v>405</v>
      </c>
      <c r="B104" s="1256"/>
      <c r="C104" s="1256"/>
      <c r="D104" s="1259" t="str">
        <f>'Sch-1'!B103</f>
        <v/>
      </c>
      <c r="E104" s="1259"/>
      <c r="F104" s="1101"/>
      <c r="G104" s="1101"/>
      <c r="I104" s="852"/>
      <c r="J104" s="1101"/>
      <c r="K104" s="1101"/>
      <c r="M104" s="1185" t="s">
        <v>406</v>
      </c>
      <c r="N104" s="1185"/>
      <c r="O104" s="854" t="str">
        <f>'Sch-1'!M103</f>
        <v/>
      </c>
      <c r="P104" s="853"/>
      <c r="AN104" s="606"/>
      <c r="AO104" s="606"/>
      <c r="AP104" s="606"/>
      <c r="AQ104" s="606"/>
      <c r="AR104" s="606"/>
      <c r="AS104" s="606"/>
      <c r="AT104" s="606"/>
      <c r="AU104" s="606"/>
      <c r="AV104" s="606"/>
      <c r="AW104" s="606"/>
      <c r="AX104" s="606"/>
      <c r="AY104" s="606"/>
      <c r="AZ104" s="606"/>
      <c r="BA104" s="606"/>
      <c r="BB104" s="606"/>
    </row>
    <row r="105" spans="1:54" ht="16.5">
      <c r="A105" s="1102"/>
      <c r="B105" s="1103"/>
      <c r="C105" s="1103"/>
      <c r="D105" s="1103"/>
      <c r="E105" s="1103"/>
      <c r="F105" s="1103"/>
      <c r="G105" s="1103"/>
      <c r="H105" s="1102"/>
      <c r="I105" s="605"/>
      <c r="J105" s="1103"/>
      <c r="K105" s="1103"/>
      <c r="L105" s="1056"/>
      <c r="M105" s="1185" t="s">
        <v>407</v>
      </c>
      <c r="N105" s="1185"/>
      <c r="O105" s="854" t="str">
        <f>'Sch-1'!M104</f>
        <v/>
      </c>
      <c r="P105" s="605"/>
      <c r="AN105" s="606"/>
      <c r="AO105" s="606"/>
      <c r="AP105" s="606"/>
      <c r="AQ105" s="606"/>
      <c r="AR105" s="606"/>
      <c r="AS105" s="606"/>
      <c r="AT105" s="606"/>
      <c r="AU105" s="606"/>
      <c r="AV105" s="606"/>
      <c r="AW105" s="606"/>
      <c r="AX105" s="606"/>
      <c r="AY105" s="606"/>
      <c r="AZ105" s="606"/>
      <c r="BA105" s="606"/>
      <c r="BB105" s="606"/>
    </row>
    <row r="106" spans="1:54" ht="16.5">
      <c r="A106" s="1104"/>
      <c r="B106" s="1101"/>
      <c r="C106" s="1101"/>
      <c r="D106" s="1101"/>
      <c r="E106" s="1101"/>
      <c r="F106" s="1101"/>
      <c r="G106" s="1101"/>
      <c r="H106" s="1104"/>
      <c r="I106" s="852"/>
      <c r="J106" s="1101"/>
      <c r="K106" s="1101"/>
      <c r="L106" s="855"/>
      <c r="M106" s="856"/>
      <c r="N106" s="852"/>
      <c r="O106" s="606"/>
      <c r="P106" s="827"/>
      <c r="AN106" s="606"/>
      <c r="AO106" s="606"/>
      <c r="AP106" s="606"/>
      <c r="AQ106" s="606"/>
      <c r="AR106" s="606"/>
      <c r="AS106" s="606"/>
      <c r="AT106" s="606"/>
      <c r="AU106" s="606"/>
      <c r="AV106" s="606"/>
      <c r="AW106" s="606"/>
      <c r="AX106" s="606"/>
      <c r="AY106" s="606"/>
      <c r="AZ106" s="606"/>
      <c r="BA106" s="606"/>
      <c r="BB106" s="606"/>
    </row>
    <row r="107" spans="1:54">
      <c r="AN107" s="606"/>
      <c r="AO107" s="606"/>
      <c r="AP107" s="606"/>
      <c r="AQ107" s="606"/>
      <c r="AR107" s="606"/>
      <c r="AS107" s="606"/>
      <c r="AT107" s="606"/>
      <c r="AU107" s="606"/>
      <c r="AV107" s="606"/>
      <c r="AW107" s="606"/>
      <c r="AX107" s="606"/>
      <c r="AY107" s="606"/>
      <c r="AZ107" s="606"/>
      <c r="BA107" s="606"/>
      <c r="BB107" s="606"/>
    </row>
    <row r="119" spans="1:54" s="716" customFormat="1" ht="16.5">
      <c r="A119" s="600"/>
      <c r="B119" s="857"/>
      <c r="C119" s="857"/>
      <c r="D119" s="857"/>
      <c r="E119" s="857"/>
      <c r="F119" s="857"/>
      <c r="G119" s="857"/>
      <c r="H119" s="600"/>
      <c r="I119" s="858"/>
      <c r="J119" s="857"/>
      <c r="K119" s="857"/>
      <c r="L119" s="859"/>
      <c r="M119" s="860"/>
      <c r="N119" s="861"/>
      <c r="O119" s="862"/>
      <c r="P119" s="863"/>
      <c r="Q119" s="686"/>
      <c r="AL119" s="864"/>
      <c r="AM119" s="864"/>
    </row>
    <row r="120" spans="1:54" s="716" customFormat="1" ht="16.5">
      <c r="A120" s="600"/>
      <c r="B120" s="857"/>
      <c r="C120" s="857"/>
      <c r="D120" s="857"/>
      <c r="E120" s="857"/>
      <c r="F120" s="857"/>
      <c r="G120" s="857"/>
      <c r="H120" s="600"/>
      <c r="I120" s="858"/>
      <c r="J120" s="857"/>
      <c r="K120" s="857"/>
      <c r="L120" s="859"/>
      <c r="M120" s="860"/>
      <c r="N120" s="861"/>
      <c r="O120" s="862"/>
      <c r="P120" s="863"/>
      <c r="Q120" s="686"/>
      <c r="AL120" s="865"/>
      <c r="AM120" s="866"/>
    </row>
    <row r="121" spans="1:54" s="716" customFormat="1" ht="16.5">
      <c r="A121" s="600"/>
      <c r="B121" s="857"/>
      <c r="C121" s="857"/>
      <c r="D121" s="857"/>
      <c r="E121" s="857"/>
      <c r="F121" s="857"/>
      <c r="G121" s="857"/>
      <c r="H121" s="600"/>
      <c r="I121" s="858"/>
      <c r="J121" s="857"/>
      <c r="K121" s="857"/>
      <c r="L121" s="859"/>
      <c r="M121" s="860"/>
      <c r="N121" s="861"/>
      <c r="O121" s="862"/>
      <c r="P121" s="863"/>
      <c r="Q121" s="686"/>
      <c r="AM121" s="740"/>
    </row>
    <row r="122" spans="1:54" s="716" customFormat="1">
      <c r="A122" s="601"/>
      <c r="B122" s="867"/>
      <c r="C122" s="867"/>
      <c r="D122" s="867"/>
      <c r="E122" s="867"/>
      <c r="F122" s="867"/>
      <c r="G122" s="867"/>
      <c r="H122" s="601"/>
      <c r="I122" s="868"/>
      <c r="J122" s="867"/>
      <c r="K122" s="867"/>
      <c r="L122" s="990"/>
      <c r="M122" s="868"/>
      <c r="N122" s="868"/>
      <c r="O122" s="865"/>
      <c r="P122" s="869"/>
      <c r="Q122" s="686"/>
    </row>
    <row r="123" spans="1:54" ht="16.5">
      <c r="A123" s="601"/>
      <c r="B123" s="867"/>
      <c r="C123" s="867"/>
      <c r="D123" s="867"/>
      <c r="E123" s="867"/>
      <c r="F123" s="867"/>
      <c r="G123" s="867"/>
      <c r="H123" s="601"/>
      <c r="I123" s="868"/>
      <c r="J123" s="867"/>
      <c r="K123" s="867"/>
      <c r="L123" s="870"/>
      <c r="M123" s="868"/>
      <c r="N123" s="868"/>
      <c r="O123" s="865"/>
      <c r="P123" s="869"/>
      <c r="AN123" s="606"/>
      <c r="AO123" s="606"/>
      <c r="AP123" s="606"/>
      <c r="AQ123" s="606"/>
      <c r="AR123" s="606"/>
      <c r="AS123" s="606"/>
      <c r="AT123" s="606"/>
      <c r="AU123" s="606"/>
      <c r="AV123" s="606"/>
      <c r="AW123" s="606"/>
      <c r="AX123" s="606"/>
      <c r="AY123" s="606"/>
      <c r="AZ123" s="606"/>
      <c r="BA123" s="606"/>
      <c r="BB123" s="606"/>
    </row>
    <row r="124" spans="1:54">
      <c r="A124" s="602"/>
      <c r="B124" s="871"/>
      <c r="C124" s="871"/>
      <c r="D124" s="871"/>
      <c r="E124" s="871"/>
      <c r="F124" s="871"/>
      <c r="G124" s="871"/>
      <c r="H124" s="602"/>
      <c r="I124" s="872"/>
      <c r="J124" s="871"/>
      <c r="K124" s="871"/>
      <c r="L124" s="873"/>
      <c r="M124" s="872"/>
      <c r="N124" s="872"/>
      <c r="O124" s="679"/>
      <c r="P124" s="872"/>
      <c r="AN124" s="606"/>
      <c r="AO124" s="606"/>
      <c r="AP124" s="606"/>
      <c r="AQ124" s="606"/>
      <c r="AR124" s="606"/>
      <c r="AS124" s="606"/>
      <c r="AT124" s="606"/>
      <c r="AU124" s="606"/>
      <c r="AV124" s="606"/>
      <c r="AW124" s="606"/>
      <c r="AX124" s="606"/>
      <c r="AY124" s="606"/>
      <c r="AZ124" s="606"/>
      <c r="BA124" s="606"/>
      <c r="BB124" s="606"/>
    </row>
    <row r="125" spans="1:54">
      <c r="A125" s="602"/>
      <c r="B125" s="871"/>
      <c r="C125" s="871"/>
      <c r="D125" s="871"/>
      <c r="E125" s="871"/>
      <c r="F125" s="871"/>
      <c r="G125" s="871"/>
      <c r="H125" s="602"/>
      <c r="I125" s="872"/>
      <c r="J125" s="871"/>
      <c r="K125" s="871"/>
      <c r="L125" s="873"/>
      <c r="M125" s="872"/>
      <c r="N125" s="872"/>
      <c r="O125" s="679"/>
      <c r="P125" s="872"/>
      <c r="AN125" s="606"/>
      <c r="AO125" s="606"/>
      <c r="AP125" s="606"/>
      <c r="AQ125" s="606"/>
      <c r="AR125" s="606"/>
      <c r="AS125" s="606"/>
      <c r="AT125" s="606"/>
      <c r="AU125" s="606"/>
      <c r="AV125" s="606"/>
      <c r="AW125" s="606"/>
      <c r="AX125" s="606"/>
      <c r="AY125" s="606"/>
      <c r="AZ125" s="606"/>
      <c r="BA125" s="606"/>
      <c r="BB125" s="606"/>
    </row>
    <row r="126" spans="1:54" ht="16.5">
      <c r="A126" s="1105"/>
      <c r="B126" s="1106"/>
      <c r="C126" s="1106"/>
      <c r="D126" s="1106"/>
      <c r="E126" s="1106"/>
      <c r="F126" s="1106"/>
      <c r="G126" s="1106"/>
      <c r="H126" s="1105"/>
      <c r="I126" s="700"/>
      <c r="J126" s="1106"/>
      <c r="K126" s="1106"/>
      <c r="L126" s="694"/>
      <c r="M126" s="700"/>
      <c r="N126" s="700"/>
      <c r="O126" s="701"/>
      <c r="P126" s="700"/>
      <c r="AN126" s="606"/>
      <c r="AO126" s="606"/>
      <c r="AP126" s="606"/>
      <c r="AQ126" s="606"/>
      <c r="AR126" s="606"/>
      <c r="AS126" s="606"/>
      <c r="AT126" s="606"/>
      <c r="AU126" s="606"/>
      <c r="AV126" s="606"/>
      <c r="AW126" s="606"/>
      <c r="AX126" s="606"/>
      <c r="AY126" s="606"/>
      <c r="AZ126" s="606"/>
      <c r="BA126" s="606"/>
      <c r="BB126" s="606"/>
    </row>
    <row r="127" spans="1:54">
      <c r="A127" s="602"/>
      <c r="B127" s="871"/>
      <c r="C127" s="871"/>
      <c r="D127" s="871"/>
      <c r="E127" s="871"/>
      <c r="F127" s="871"/>
      <c r="G127" s="871"/>
      <c r="H127" s="602"/>
      <c r="I127" s="872"/>
      <c r="J127" s="871"/>
      <c r="K127" s="871"/>
      <c r="L127" s="873"/>
      <c r="M127" s="872"/>
      <c r="N127" s="872"/>
      <c r="O127" s="679"/>
      <c r="P127" s="872"/>
      <c r="AN127" s="606"/>
      <c r="AO127" s="606"/>
      <c r="AP127" s="606"/>
      <c r="AQ127" s="606"/>
      <c r="AR127" s="606"/>
      <c r="AS127" s="606"/>
      <c r="AT127" s="606"/>
      <c r="AU127" s="606"/>
      <c r="AV127" s="606"/>
      <c r="AW127" s="606"/>
      <c r="AX127" s="606"/>
      <c r="AY127" s="606"/>
      <c r="AZ127" s="606"/>
      <c r="BA127" s="606"/>
      <c r="BB127" s="606"/>
    </row>
    <row r="128" spans="1:54">
      <c r="A128" s="602"/>
      <c r="B128" s="871"/>
      <c r="C128" s="871"/>
      <c r="D128" s="871"/>
      <c r="E128" s="871"/>
      <c r="F128" s="871"/>
      <c r="G128" s="871"/>
      <c r="H128" s="602"/>
      <c r="I128" s="872"/>
      <c r="J128" s="871"/>
      <c r="K128" s="871"/>
      <c r="L128" s="873"/>
      <c r="M128" s="872"/>
      <c r="N128" s="872"/>
      <c r="O128" s="679"/>
      <c r="P128" s="872"/>
      <c r="AN128" s="606"/>
      <c r="AO128" s="606"/>
      <c r="AP128" s="606"/>
      <c r="AQ128" s="606"/>
      <c r="AR128" s="606"/>
      <c r="AS128" s="606"/>
      <c r="AT128" s="606"/>
      <c r="AU128" s="606"/>
      <c r="AV128" s="606"/>
      <c r="AW128" s="606"/>
      <c r="AX128" s="606"/>
      <c r="AY128" s="606"/>
      <c r="AZ128" s="606"/>
      <c r="BA128" s="606"/>
      <c r="BB128" s="606"/>
    </row>
  </sheetData>
  <sheetProtection algorithmName="SHA-512" hashValue="jWDco88Eq/VZamotiGWiF8LJSSfGwbEVum7uY01niLbWR8HfuF5u/OyD5vhKgLORvQIYXGI+BzGWtTpWZRv9pQ==" saltValue="Gl7DCANV033qxa/AXJaCSQ==" spinCount="100000" sheet="1"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8"/>
      <headerFooter alignWithMargins="0">
        <oddFooter>&amp;R&amp;"Book Antiqua,Bold"&amp;10Schedule-3/ Page &amp;P of &amp;N</oddFooter>
      </headerFooter>
    </customSheetView>
  </customSheetViews>
  <mergeCells count="21">
    <mergeCell ref="A3:Q3"/>
    <mergeCell ref="B102:L102"/>
    <mergeCell ref="A4:Q4"/>
    <mergeCell ref="M8:P8"/>
    <mergeCell ref="L100:O100"/>
    <mergeCell ref="M7:P7"/>
    <mergeCell ref="M9:P9"/>
    <mergeCell ref="AO13:AP13"/>
    <mergeCell ref="AL13:AM13"/>
    <mergeCell ref="H101:M101"/>
    <mergeCell ref="D103:E103"/>
    <mergeCell ref="D104:E104"/>
    <mergeCell ref="B18:L18"/>
    <mergeCell ref="M105:N105"/>
    <mergeCell ref="M104:N104"/>
    <mergeCell ref="N15:P15"/>
    <mergeCell ref="A99:K99"/>
    <mergeCell ref="M11:P11"/>
    <mergeCell ref="A98:Q98"/>
    <mergeCell ref="A103:C103"/>
    <mergeCell ref="A104:C104"/>
  </mergeCells>
  <phoneticPr fontId="2" type="noConversion"/>
  <conditionalFormatting sqref="I21:I97 K21:K97 O21:O97">
    <cfRule type="expression" dxfId="30" priority="1" stopIfTrue="1">
      <formula>H21&gt;0</formula>
    </cfRule>
  </conditionalFormatting>
  <conditionalFormatting sqref="K21:K97">
    <cfRule type="cellIs" dxfId="29" priority="2" stopIfTrue="1" operator="equal">
      <formula>"a"</formula>
    </cfRule>
    <cfRule type="expression" dxfId="28" priority="3" stopIfTrue="1">
      <formula>H21&gt;0</formula>
    </cfRule>
  </conditionalFormatting>
  <conditionalFormatting sqref="O99">
    <cfRule type="expression" dxfId="27" priority="2887" stopIfTrue="1">
      <formula>N99&gt;0</formula>
    </cfRule>
  </conditionalFormatting>
  <conditionalFormatting sqref="O101:O103">
    <cfRule type="expression" dxfId="26" priority="2687" stopIfTrue="1">
      <formula>N101&gt;0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03:K65411 K1:K2 K100:K101 K5:K17" xr:uid="{00000000-0002-0000-0800-000001000000}"/>
    <dataValidation type="list" operator="greaterThan" allowBlank="1" showInputMessage="1" showErrorMessage="1" sqref="K21:K97" xr:uid="{00000000-0002-0000-0800-000003000000}">
      <formula1>"0%,5%,12%,18%,28%"</formula1>
    </dataValidation>
    <dataValidation type="whole" operator="greaterThan" allowBlank="1" showInputMessage="1" showErrorMessage="1" sqref="I21:I97" xr:uid="{00000000-0002-0000-0800-000004000000}">
      <formula1>1</formula1>
    </dataValidation>
    <dataValidation type="whole" operator="greaterThan" allowBlank="1" showInputMessage="1" showErrorMessage="1" error="Enter only Numeric Value greater than zero or leave the cell blank !" sqref="O21:O97" xr:uid="{00000000-0002-0000-0800-000002000000}">
      <formula1>0</formula1>
    </dataValidation>
  </dataValidations>
  <printOptions horizontalCentered="1"/>
  <pageMargins left="0.25" right="0.25" top="0.5" bottom="0.25" header="0.05" footer="0.05"/>
  <pageSetup paperSize="9" scale="63" fitToHeight="0"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Kiran . {किरन}</cp:lastModifiedBy>
  <cp:lastPrinted>2025-07-14T07:11:19Z</cp:lastPrinted>
  <dcterms:created xsi:type="dcterms:W3CDTF">2001-07-26T10:23:15Z</dcterms:created>
  <dcterms:modified xsi:type="dcterms:W3CDTF">2025-09-03T05:58:22Z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